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EEBA3D4F-210E-4280-8FB0-5354E701EA47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Metadata" sheetId="11" r:id="rId1"/>
    <sheet name="Data" sheetId="1" r:id="rId2"/>
    <sheet name="exports_2digit_qld" sheetId="10" state="veryHidden" r:id="rId3"/>
    <sheet name="exports_5year" sheetId="9" state="veryHidden" r:id="rId4"/>
    <sheet name="imports_2digit_qld" sheetId="7" state="veryHidden" r:id="rId5"/>
    <sheet name="imports_5year" sheetId="8" state="veryHidden" r:id="rId6"/>
    <sheet name="country_lookup" sheetId="5" state="veryHidden" r:id="rId7"/>
  </sheets>
  <definedNames>
    <definedName name="_AMO_SingleObject_629916756_ROM_F0.SEC2.Tabulate_1.SEC1.BDY.Cross_tabular_summary_report_Table_1" hidden="1">#REF!</definedName>
    <definedName name="_AMO_SingleObject_629916756_ROM_F0.SEC2.Tabulate_1.SEC1.FTR.TXT1" hidden="1">#REF!</definedName>
    <definedName name="_AMO_SingleObject_629916756_ROM_F0.SEC2.Tabulate_1.SEC1.FTR.TXT2" hidden="1">#REF!</definedName>
    <definedName name="_AMO_SingleObject_629916756_ROM_F0.SEC2.Tabulate_1.SEC1.FTR.TXT3" hidden="1">#REF!</definedName>
    <definedName name="_AMO_SingleObject_629916756_ROM_F0.SEC2.Tabulate_1.SEC1.FTR.TXT4" hidden="1">#REF!</definedName>
    <definedName name="_AMO_SingleObject_629916756_ROM_F0.SEC2.Tabulate_1.SEC1.FTR.TXT5" hidden="1">#REF!</definedName>
    <definedName name="_AMO_SingleObject_629916756_ROM_F0.SEC2.Tabulate_1.SEC1.FTR.TXT6" hidden="1">#REF!</definedName>
    <definedName name="_AMO_SingleObject_629916756_ROM_F0.SEC2.Tabulate_1.SEC1.FTR.TXT7" hidden="1">#REF!</definedName>
    <definedName name="_AMO_SingleObject_629916756_ROM_F0.SEC2.Tabulate_1.SEC1.HDR.TXT1" hidden="1">#REF!</definedName>
    <definedName name="_AMO_UniqueIdentifier" hidden="1">"'dc60e856-4165-479d-90f9-a417f228b00e'"</definedName>
    <definedName name="_xlnm._FilterDatabase" localSheetId="6" hidden="1">country_lookup!#REF!</definedName>
    <definedName name="_xlnm._FilterDatabase" localSheetId="2" hidden="1">exports_2digit_qld!$A$2:$BS$1174</definedName>
    <definedName name="_xlnm._FilterDatabase" localSheetId="3" hidden="1">exports_5year!$A$1:$D$1118</definedName>
    <definedName name="_xlnm._FilterDatabase" localSheetId="4" hidden="1">imports_2digit_qld!$A$1:$BX$1056</definedName>
    <definedName name="_xlnm._FilterDatabase" localSheetId="5" hidden="1">imports_5year!$A$1:$D$1097</definedName>
    <definedName name="AustraliaEx">exports_5year!$D$2:$D$9544</definedName>
    <definedName name="AustraliaIm">imports_5year!$D$2:$D$9567</definedName>
    <definedName name="FinyearEx">exports_5year!$A$2:$A$9544</definedName>
    <definedName name="FinyearIm">imports_5year!$A$2:$A$9567</definedName>
    <definedName name="_xlnm.Print_Area" localSheetId="1">Data!$A$3:$J$71</definedName>
    <definedName name="QldEx">exports_5year!$C$2:$C$9544</definedName>
    <definedName name="QldIm">imports_5year!$C$2:$C$9567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7" i="8" l="1"/>
  <c r="G1107" i="8" a="1"/>
  <c r="G1107" i="8" s="1"/>
  <c r="H1107" i="8" a="1"/>
  <c r="H1107" i="8" s="1"/>
  <c r="I1107" i="8"/>
  <c r="J1107" i="8"/>
  <c r="K1107" i="8"/>
  <c r="F1108" i="8"/>
  <c r="G1108" i="8" a="1"/>
  <c r="G1108" i="8" s="1"/>
  <c r="H1108" i="8" a="1"/>
  <c r="H1108" i="8" s="1"/>
  <c r="I1108" i="8"/>
  <c r="J1108" i="8"/>
  <c r="K1108" i="8"/>
  <c r="F1109" i="8"/>
  <c r="G1109" i="8" a="1"/>
  <c r="G1109" i="8" s="1"/>
  <c r="H1109" i="8" a="1"/>
  <c r="H1109" i="8" s="1"/>
  <c r="I1109" i="8"/>
  <c r="J1109" i="8"/>
  <c r="K1109" i="8"/>
  <c r="F1110" i="8"/>
  <c r="G1110" i="8" a="1"/>
  <c r="G1110" i="8" s="1"/>
  <c r="H1110" i="8" a="1"/>
  <c r="H1110" i="8" s="1"/>
  <c r="I1110" i="8"/>
  <c r="J1110" i="8"/>
  <c r="K1110" i="8"/>
  <c r="F1111" i="8"/>
  <c r="G1111" i="8" a="1"/>
  <c r="G1111" i="8" s="1"/>
  <c r="H1111" i="8" a="1"/>
  <c r="H1111" i="8" s="1"/>
  <c r="I1111" i="8"/>
  <c r="J1111" i="8"/>
  <c r="K1111" i="8"/>
  <c r="F1112" i="8"/>
  <c r="G1112" i="8" a="1"/>
  <c r="G1112" i="8" s="1"/>
  <c r="H1112" i="8" a="1"/>
  <c r="H1112" i="8" s="1"/>
  <c r="I1112" i="8"/>
  <c r="J1112" i="8"/>
  <c r="K1112" i="8"/>
  <c r="F1113" i="8"/>
  <c r="G1113" i="8" a="1"/>
  <c r="G1113" i="8" s="1"/>
  <c r="H1113" i="8" a="1"/>
  <c r="H1113" i="8" s="1"/>
  <c r="I1113" i="8"/>
  <c r="J1113" i="8"/>
  <c r="K1113" i="8"/>
  <c r="F1114" i="8"/>
  <c r="G1114" i="8" a="1"/>
  <c r="G1114" i="8" s="1"/>
  <c r="H1114" i="8" a="1"/>
  <c r="H1114" i="8" s="1"/>
  <c r="I1114" i="8"/>
  <c r="J1114" i="8"/>
  <c r="K1114" i="8"/>
  <c r="F1115" i="8"/>
  <c r="G1115" i="8" a="1"/>
  <c r="G1115" i="8" s="1"/>
  <c r="H1115" i="8" a="1"/>
  <c r="H1115" i="8" s="1"/>
  <c r="I1115" i="8"/>
  <c r="J1115" i="8"/>
  <c r="K1115" i="8"/>
  <c r="F871" i="9"/>
  <c r="G871" i="9" a="1"/>
  <c r="G871" i="9" s="1"/>
  <c r="H871" i="9" a="1"/>
  <c r="H871" i="9" s="1"/>
  <c r="I871" i="9"/>
  <c r="J871" i="9"/>
  <c r="K871" i="9"/>
  <c r="F872" i="9"/>
  <c r="G872" i="9" a="1"/>
  <c r="G872" i="9" s="1"/>
  <c r="H872" i="9" a="1"/>
  <c r="H872" i="9" s="1"/>
  <c r="I872" i="9"/>
  <c r="J872" i="9"/>
  <c r="K872" i="9"/>
  <c r="F873" i="9"/>
  <c r="G873" i="9" a="1"/>
  <c r="G873" i="9" s="1"/>
  <c r="H873" i="9" a="1"/>
  <c r="H873" i="9" s="1"/>
  <c r="I873" i="9"/>
  <c r="J873" i="9"/>
  <c r="K873" i="9"/>
  <c r="F874" i="9"/>
  <c r="G874" i="9" a="1"/>
  <c r="G874" i="9" s="1"/>
  <c r="H874" i="9" a="1"/>
  <c r="H874" i="9" s="1"/>
  <c r="I874" i="9"/>
  <c r="J874" i="9"/>
  <c r="K874" i="9"/>
  <c r="F875" i="9"/>
  <c r="G875" i="9" a="1"/>
  <c r="G875" i="9" s="1"/>
  <c r="H875" i="9" a="1"/>
  <c r="H875" i="9" s="1"/>
  <c r="I875" i="9"/>
  <c r="J875" i="9"/>
  <c r="K875" i="9"/>
  <c r="F876" i="9"/>
  <c r="G876" i="9" a="1"/>
  <c r="G876" i="9" s="1"/>
  <c r="H876" i="9" a="1"/>
  <c r="H876" i="9" s="1"/>
  <c r="I876" i="9"/>
  <c r="J876" i="9"/>
  <c r="K876" i="9"/>
  <c r="F877" i="9"/>
  <c r="G877" i="9" a="1"/>
  <c r="G877" i="9" s="1"/>
  <c r="H877" i="9" a="1"/>
  <c r="H877" i="9" s="1"/>
  <c r="I877" i="9"/>
  <c r="J877" i="9"/>
  <c r="K877" i="9"/>
  <c r="F878" i="9"/>
  <c r="G878" i="9" a="1"/>
  <c r="G878" i="9" s="1"/>
  <c r="H878" i="9" a="1"/>
  <c r="H878" i="9" s="1"/>
  <c r="I878" i="9"/>
  <c r="J878" i="9"/>
  <c r="K878" i="9"/>
  <c r="F879" i="9"/>
  <c r="G879" i="9" a="1"/>
  <c r="G879" i="9" s="1"/>
  <c r="H879" i="9" a="1"/>
  <c r="H879" i="9" s="1"/>
  <c r="I879" i="9"/>
  <c r="J879" i="9"/>
  <c r="K879" i="9"/>
  <c r="F880" i="9"/>
  <c r="G880" i="9" a="1"/>
  <c r="G880" i="9" s="1"/>
  <c r="H880" i="9" a="1"/>
  <c r="H880" i="9" s="1"/>
  <c r="I880" i="9"/>
  <c r="J880" i="9"/>
  <c r="K880" i="9"/>
  <c r="F881" i="9"/>
  <c r="G881" i="9" a="1"/>
  <c r="G881" i="9" s="1"/>
  <c r="H881" i="9" a="1"/>
  <c r="H881" i="9" s="1"/>
  <c r="I881" i="9"/>
  <c r="J881" i="9"/>
  <c r="K881" i="9"/>
  <c r="F882" i="9"/>
  <c r="G882" i="9" a="1"/>
  <c r="G882" i="9" s="1"/>
  <c r="H882" i="9" a="1"/>
  <c r="H882" i="9" s="1"/>
  <c r="I882" i="9"/>
  <c r="J882" i="9"/>
  <c r="K882" i="9"/>
  <c r="F883" i="9"/>
  <c r="G883" i="9" a="1"/>
  <c r="G883" i="9" s="1"/>
  <c r="H883" i="9" a="1"/>
  <c r="H883" i="9" s="1"/>
  <c r="I883" i="9"/>
  <c r="J883" i="9"/>
  <c r="K883" i="9"/>
  <c r="F884" i="9"/>
  <c r="G884" i="9" a="1"/>
  <c r="G884" i="9" s="1"/>
  <c r="H884" i="9" a="1"/>
  <c r="H884" i="9" s="1"/>
  <c r="I884" i="9"/>
  <c r="J884" i="9"/>
  <c r="K884" i="9"/>
  <c r="F885" i="9"/>
  <c r="G885" i="9" a="1"/>
  <c r="G885" i="9" s="1"/>
  <c r="H885" i="9" a="1"/>
  <c r="H885" i="9" s="1"/>
  <c r="I885" i="9"/>
  <c r="J885" i="9"/>
  <c r="K885" i="9"/>
  <c r="F886" i="9"/>
  <c r="G886" i="9" a="1"/>
  <c r="G886" i="9" s="1"/>
  <c r="H886" i="9" a="1"/>
  <c r="H886" i="9" s="1"/>
  <c r="I886" i="9"/>
  <c r="J886" i="9"/>
  <c r="K886" i="9"/>
  <c r="F887" i="9"/>
  <c r="G887" i="9" a="1"/>
  <c r="G887" i="9" s="1"/>
  <c r="H887" i="9" a="1"/>
  <c r="H887" i="9" s="1"/>
  <c r="I887" i="9"/>
  <c r="J887" i="9"/>
  <c r="K887" i="9"/>
  <c r="F888" i="9"/>
  <c r="G888" i="9" a="1"/>
  <c r="G888" i="9" s="1"/>
  <c r="H888" i="9" a="1"/>
  <c r="H888" i="9" s="1"/>
  <c r="I888" i="9"/>
  <c r="J888" i="9"/>
  <c r="K888" i="9"/>
  <c r="F889" i="9"/>
  <c r="G889" i="9" a="1"/>
  <c r="G889" i="9" s="1"/>
  <c r="H889" i="9" a="1"/>
  <c r="H889" i="9" s="1"/>
  <c r="I889" i="9"/>
  <c r="J889" i="9"/>
  <c r="K889" i="9"/>
  <c r="F890" i="9"/>
  <c r="G890" i="9" a="1"/>
  <c r="G890" i="9" s="1"/>
  <c r="H890" i="9" a="1"/>
  <c r="H890" i="9" s="1"/>
  <c r="I890" i="9"/>
  <c r="J890" i="9"/>
  <c r="K890" i="9"/>
  <c r="F891" i="9"/>
  <c r="G891" i="9" a="1"/>
  <c r="G891" i="9" s="1"/>
  <c r="H891" i="9" a="1"/>
  <c r="H891" i="9" s="1"/>
  <c r="I891" i="9"/>
  <c r="J891" i="9"/>
  <c r="K891" i="9"/>
  <c r="F892" i="9"/>
  <c r="G892" i="9" a="1"/>
  <c r="G892" i="9" s="1"/>
  <c r="H892" i="9" a="1"/>
  <c r="H892" i="9" s="1"/>
  <c r="I892" i="9"/>
  <c r="J892" i="9"/>
  <c r="K892" i="9"/>
  <c r="F893" i="9"/>
  <c r="G893" i="9" a="1"/>
  <c r="G893" i="9" s="1"/>
  <c r="H893" i="9" a="1"/>
  <c r="H893" i="9" s="1"/>
  <c r="I893" i="9"/>
  <c r="J893" i="9"/>
  <c r="K893" i="9"/>
  <c r="F894" i="9"/>
  <c r="G894" i="9" a="1"/>
  <c r="G894" i="9" s="1"/>
  <c r="H894" i="9" a="1"/>
  <c r="H894" i="9" s="1"/>
  <c r="I894" i="9"/>
  <c r="J894" i="9"/>
  <c r="K894" i="9"/>
  <c r="F895" i="9"/>
  <c r="G895" i="9" a="1"/>
  <c r="G895" i="9" s="1"/>
  <c r="H895" i="9" a="1"/>
  <c r="H895" i="9" s="1"/>
  <c r="I895" i="9"/>
  <c r="J895" i="9"/>
  <c r="K895" i="9"/>
  <c r="F896" i="9"/>
  <c r="G896" i="9" a="1"/>
  <c r="G896" i="9" s="1"/>
  <c r="H896" i="9" a="1"/>
  <c r="H896" i="9" s="1"/>
  <c r="I896" i="9"/>
  <c r="J896" i="9"/>
  <c r="K896" i="9"/>
  <c r="F897" i="9"/>
  <c r="G897" i="9" a="1"/>
  <c r="G897" i="9" s="1"/>
  <c r="H897" i="9" a="1"/>
  <c r="H897" i="9" s="1"/>
  <c r="I897" i="9"/>
  <c r="J897" i="9"/>
  <c r="K897" i="9"/>
  <c r="F898" i="9"/>
  <c r="G898" i="9" a="1"/>
  <c r="G898" i="9" s="1"/>
  <c r="H898" i="9" a="1"/>
  <c r="H898" i="9" s="1"/>
  <c r="I898" i="9"/>
  <c r="J898" i="9"/>
  <c r="K898" i="9"/>
  <c r="F899" i="9"/>
  <c r="G899" i="9" a="1"/>
  <c r="G899" i="9" s="1"/>
  <c r="H899" i="9" a="1"/>
  <c r="H899" i="9" s="1"/>
  <c r="I899" i="9"/>
  <c r="J899" i="9"/>
  <c r="K899" i="9"/>
  <c r="F900" i="9"/>
  <c r="G900" i="9" a="1"/>
  <c r="G900" i="9" s="1"/>
  <c r="H900" i="9" a="1"/>
  <c r="H900" i="9" s="1"/>
  <c r="I900" i="9"/>
  <c r="J900" i="9"/>
  <c r="K900" i="9"/>
  <c r="F901" i="9"/>
  <c r="G901" i="9" a="1"/>
  <c r="G901" i="9" s="1"/>
  <c r="H901" i="9" a="1"/>
  <c r="H901" i="9" s="1"/>
  <c r="I901" i="9"/>
  <c r="J901" i="9"/>
  <c r="K901" i="9"/>
  <c r="F902" i="9"/>
  <c r="G902" i="9" a="1"/>
  <c r="G902" i="9" s="1"/>
  <c r="H902" i="9" a="1"/>
  <c r="H902" i="9" s="1"/>
  <c r="I902" i="9"/>
  <c r="J902" i="9"/>
  <c r="K902" i="9"/>
  <c r="F903" i="9"/>
  <c r="G903" i="9" a="1"/>
  <c r="G903" i="9" s="1"/>
  <c r="H903" i="9" a="1"/>
  <c r="H903" i="9" s="1"/>
  <c r="I903" i="9"/>
  <c r="J903" i="9"/>
  <c r="K903" i="9"/>
  <c r="F904" i="9"/>
  <c r="G904" i="9" a="1"/>
  <c r="G904" i="9" s="1"/>
  <c r="H904" i="9" a="1"/>
  <c r="H904" i="9" s="1"/>
  <c r="I904" i="9"/>
  <c r="J904" i="9"/>
  <c r="K904" i="9"/>
  <c r="F905" i="9"/>
  <c r="G905" i="9" a="1"/>
  <c r="G905" i="9" s="1"/>
  <c r="H905" i="9" a="1"/>
  <c r="H905" i="9" s="1"/>
  <c r="I905" i="9"/>
  <c r="J905" i="9"/>
  <c r="K905" i="9"/>
  <c r="F906" i="9"/>
  <c r="G906" i="9" a="1"/>
  <c r="G906" i="9" s="1"/>
  <c r="H906" i="9" a="1"/>
  <c r="H906" i="9" s="1"/>
  <c r="I906" i="9"/>
  <c r="J906" i="9"/>
  <c r="K906" i="9"/>
  <c r="F907" i="9"/>
  <c r="G907" i="9" a="1"/>
  <c r="G907" i="9" s="1"/>
  <c r="H907" i="9" a="1"/>
  <c r="H907" i="9" s="1"/>
  <c r="I907" i="9"/>
  <c r="J907" i="9"/>
  <c r="K907" i="9"/>
  <c r="F908" i="9"/>
  <c r="G908" i="9" a="1"/>
  <c r="G908" i="9" s="1"/>
  <c r="H908" i="9" a="1"/>
  <c r="H908" i="9" s="1"/>
  <c r="I908" i="9"/>
  <c r="J908" i="9"/>
  <c r="K908" i="9"/>
  <c r="F909" i="9"/>
  <c r="G909" i="9" a="1"/>
  <c r="G909" i="9" s="1"/>
  <c r="H909" i="9" a="1"/>
  <c r="H909" i="9" s="1"/>
  <c r="I909" i="9"/>
  <c r="J909" i="9"/>
  <c r="K909" i="9"/>
  <c r="F910" i="9"/>
  <c r="G910" i="9" a="1"/>
  <c r="G910" i="9" s="1"/>
  <c r="H910" i="9" a="1"/>
  <c r="H910" i="9" s="1"/>
  <c r="I910" i="9"/>
  <c r="J910" i="9"/>
  <c r="K910" i="9"/>
  <c r="F911" i="9"/>
  <c r="G911" i="9" a="1"/>
  <c r="G911" i="9" s="1"/>
  <c r="H911" i="9" a="1"/>
  <c r="H911" i="9" s="1"/>
  <c r="I911" i="9"/>
  <c r="J911" i="9"/>
  <c r="K911" i="9"/>
  <c r="F912" i="9"/>
  <c r="G912" i="9" a="1"/>
  <c r="G912" i="9" s="1"/>
  <c r="H912" i="9" a="1"/>
  <c r="H912" i="9" s="1"/>
  <c r="I912" i="9"/>
  <c r="J912" i="9"/>
  <c r="K912" i="9"/>
  <c r="F913" i="9"/>
  <c r="G913" i="9" a="1"/>
  <c r="G913" i="9" s="1"/>
  <c r="H913" i="9" a="1"/>
  <c r="H913" i="9" s="1"/>
  <c r="I913" i="9"/>
  <c r="J913" i="9"/>
  <c r="K913" i="9"/>
  <c r="F914" i="9"/>
  <c r="G914" i="9" a="1"/>
  <c r="G914" i="9" s="1"/>
  <c r="H914" i="9" a="1"/>
  <c r="H914" i="9" s="1"/>
  <c r="I914" i="9"/>
  <c r="J914" i="9"/>
  <c r="K914" i="9"/>
  <c r="F915" i="9"/>
  <c r="G915" i="9" a="1"/>
  <c r="G915" i="9" s="1"/>
  <c r="H915" i="9" a="1"/>
  <c r="H915" i="9" s="1"/>
  <c r="I915" i="9"/>
  <c r="J915" i="9"/>
  <c r="K915" i="9"/>
  <c r="F916" i="9"/>
  <c r="G916" i="9" a="1"/>
  <c r="G916" i="9" s="1"/>
  <c r="H916" i="9" a="1"/>
  <c r="H916" i="9" s="1"/>
  <c r="I916" i="9"/>
  <c r="J916" i="9"/>
  <c r="K916" i="9"/>
  <c r="F917" i="9"/>
  <c r="G917" i="9" a="1"/>
  <c r="G917" i="9" s="1"/>
  <c r="H917" i="9" a="1"/>
  <c r="H917" i="9" s="1"/>
  <c r="I917" i="9"/>
  <c r="J917" i="9"/>
  <c r="K917" i="9"/>
  <c r="F918" i="9"/>
  <c r="G918" i="9" a="1"/>
  <c r="G918" i="9" s="1"/>
  <c r="H918" i="9" a="1"/>
  <c r="H918" i="9" s="1"/>
  <c r="I918" i="9"/>
  <c r="J918" i="9"/>
  <c r="K918" i="9"/>
  <c r="F919" i="9"/>
  <c r="G919" i="9" a="1"/>
  <c r="G919" i="9" s="1"/>
  <c r="H919" i="9" a="1"/>
  <c r="H919" i="9" s="1"/>
  <c r="I919" i="9"/>
  <c r="J919" i="9"/>
  <c r="K919" i="9"/>
  <c r="F920" i="9"/>
  <c r="G920" i="9" a="1"/>
  <c r="G920" i="9" s="1"/>
  <c r="H920" i="9" a="1"/>
  <c r="H920" i="9" s="1"/>
  <c r="I920" i="9"/>
  <c r="J920" i="9"/>
  <c r="K920" i="9"/>
  <c r="F921" i="9"/>
  <c r="G921" i="9" a="1"/>
  <c r="G921" i="9" s="1"/>
  <c r="H921" i="9" a="1"/>
  <c r="H921" i="9" s="1"/>
  <c r="I921" i="9"/>
  <c r="J921" i="9"/>
  <c r="K921" i="9"/>
  <c r="F922" i="9"/>
  <c r="G922" i="9" a="1"/>
  <c r="G922" i="9" s="1"/>
  <c r="H922" i="9" a="1"/>
  <c r="H922" i="9" s="1"/>
  <c r="I922" i="9"/>
  <c r="J922" i="9"/>
  <c r="K922" i="9"/>
  <c r="F923" i="9"/>
  <c r="G923" i="9" a="1"/>
  <c r="G923" i="9" s="1"/>
  <c r="H923" i="9" a="1"/>
  <c r="H923" i="9" s="1"/>
  <c r="I923" i="9"/>
  <c r="J923" i="9"/>
  <c r="K923" i="9"/>
  <c r="F924" i="9"/>
  <c r="G924" i="9" a="1"/>
  <c r="G924" i="9" s="1"/>
  <c r="H924" i="9" a="1"/>
  <c r="H924" i="9" s="1"/>
  <c r="I924" i="9"/>
  <c r="J924" i="9"/>
  <c r="K924" i="9"/>
  <c r="F925" i="9"/>
  <c r="G925" i="9" a="1"/>
  <c r="G925" i="9" s="1"/>
  <c r="H925" i="9" a="1"/>
  <c r="H925" i="9" s="1"/>
  <c r="I925" i="9"/>
  <c r="J925" i="9"/>
  <c r="K925" i="9"/>
  <c r="F926" i="9"/>
  <c r="G926" i="9" a="1"/>
  <c r="G926" i="9" s="1"/>
  <c r="H926" i="9" a="1"/>
  <c r="H926" i="9" s="1"/>
  <c r="I926" i="9"/>
  <c r="J926" i="9"/>
  <c r="K926" i="9"/>
  <c r="F927" i="9"/>
  <c r="G927" i="9" a="1"/>
  <c r="G927" i="9" s="1"/>
  <c r="H927" i="9" a="1"/>
  <c r="H927" i="9" s="1"/>
  <c r="I927" i="9"/>
  <c r="J927" i="9"/>
  <c r="K927" i="9"/>
  <c r="F928" i="9"/>
  <c r="G928" i="9" a="1"/>
  <c r="G928" i="9" s="1"/>
  <c r="H928" i="9" a="1"/>
  <c r="H928" i="9" s="1"/>
  <c r="I928" i="9"/>
  <c r="J928" i="9"/>
  <c r="K928" i="9"/>
  <c r="F929" i="9"/>
  <c r="G929" i="9" a="1"/>
  <c r="G929" i="9" s="1"/>
  <c r="H929" i="9" a="1"/>
  <c r="H929" i="9" s="1"/>
  <c r="I929" i="9"/>
  <c r="J929" i="9"/>
  <c r="K929" i="9"/>
  <c r="F930" i="9"/>
  <c r="G930" i="9" a="1"/>
  <c r="G930" i="9" s="1"/>
  <c r="H930" i="9" a="1"/>
  <c r="H930" i="9" s="1"/>
  <c r="I930" i="9"/>
  <c r="J930" i="9"/>
  <c r="K930" i="9"/>
  <c r="F931" i="9"/>
  <c r="G931" i="9" a="1"/>
  <c r="G931" i="9" s="1"/>
  <c r="H931" i="9" a="1"/>
  <c r="H931" i="9" s="1"/>
  <c r="I931" i="9"/>
  <c r="J931" i="9"/>
  <c r="K931" i="9"/>
  <c r="F932" i="9"/>
  <c r="G932" i="9" a="1"/>
  <c r="G932" i="9" s="1"/>
  <c r="H932" i="9" a="1"/>
  <c r="H932" i="9" s="1"/>
  <c r="I932" i="9"/>
  <c r="J932" i="9"/>
  <c r="K932" i="9"/>
  <c r="F933" i="9"/>
  <c r="G933" i="9" a="1"/>
  <c r="G933" i="9" s="1"/>
  <c r="H933" i="9" a="1"/>
  <c r="H933" i="9" s="1"/>
  <c r="I933" i="9"/>
  <c r="J933" i="9"/>
  <c r="K933" i="9"/>
  <c r="F934" i="9"/>
  <c r="G934" i="9" a="1"/>
  <c r="G934" i="9" s="1"/>
  <c r="H934" i="9" a="1"/>
  <c r="H934" i="9" s="1"/>
  <c r="I934" i="9"/>
  <c r="J934" i="9"/>
  <c r="K934" i="9"/>
  <c r="F935" i="9"/>
  <c r="G935" i="9" a="1"/>
  <c r="G935" i="9" s="1"/>
  <c r="H935" i="9" a="1"/>
  <c r="H935" i="9" s="1"/>
  <c r="I935" i="9"/>
  <c r="J935" i="9"/>
  <c r="K935" i="9"/>
  <c r="F936" i="9"/>
  <c r="G936" i="9" a="1"/>
  <c r="G936" i="9" s="1"/>
  <c r="H936" i="9" a="1"/>
  <c r="H936" i="9" s="1"/>
  <c r="I936" i="9"/>
  <c r="J936" i="9"/>
  <c r="K936" i="9"/>
  <c r="F937" i="9"/>
  <c r="G937" i="9" a="1"/>
  <c r="G937" i="9" s="1"/>
  <c r="H937" i="9" a="1"/>
  <c r="H937" i="9" s="1"/>
  <c r="I937" i="9"/>
  <c r="J937" i="9"/>
  <c r="K937" i="9"/>
  <c r="F938" i="9"/>
  <c r="G938" i="9" a="1"/>
  <c r="G938" i="9" s="1"/>
  <c r="H938" i="9" a="1"/>
  <c r="H938" i="9" s="1"/>
  <c r="I938" i="9"/>
  <c r="J938" i="9"/>
  <c r="K938" i="9"/>
  <c r="F939" i="9"/>
  <c r="G939" i="9" a="1"/>
  <c r="G939" i="9" s="1"/>
  <c r="H939" i="9" a="1"/>
  <c r="H939" i="9" s="1"/>
  <c r="I939" i="9"/>
  <c r="J939" i="9"/>
  <c r="K939" i="9"/>
  <c r="F940" i="9"/>
  <c r="G940" i="9" a="1"/>
  <c r="G940" i="9" s="1"/>
  <c r="H940" i="9" a="1"/>
  <c r="H940" i="9" s="1"/>
  <c r="I940" i="9"/>
  <c r="J940" i="9"/>
  <c r="K940" i="9"/>
  <c r="F941" i="9"/>
  <c r="G941" i="9" a="1"/>
  <c r="G941" i="9" s="1"/>
  <c r="H941" i="9" a="1"/>
  <c r="H941" i="9" s="1"/>
  <c r="I941" i="9"/>
  <c r="J941" i="9"/>
  <c r="K941" i="9"/>
  <c r="F942" i="9"/>
  <c r="G942" i="9" a="1"/>
  <c r="G942" i="9" s="1"/>
  <c r="H942" i="9" a="1"/>
  <c r="H942" i="9" s="1"/>
  <c r="I942" i="9"/>
  <c r="J942" i="9"/>
  <c r="K942" i="9"/>
  <c r="F943" i="9"/>
  <c r="G943" i="9" a="1"/>
  <c r="G943" i="9" s="1"/>
  <c r="H943" i="9" a="1"/>
  <c r="H943" i="9" s="1"/>
  <c r="I943" i="9"/>
  <c r="J943" i="9"/>
  <c r="K943" i="9"/>
  <c r="F944" i="9"/>
  <c r="G944" i="9" a="1"/>
  <c r="G944" i="9" s="1"/>
  <c r="H944" i="9" a="1"/>
  <c r="H944" i="9" s="1"/>
  <c r="I944" i="9"/>
  <c r="J944" i="9"/>
  <c r="K944" i="9"/>
  <c r="F945" i="9"/>
  <c r="G945" i="9" a="1"/>
  <c r="G945" i="9" s="1"/>
  <c r="H945" i="9" a="1"/>
  <c r="H945" i="9" s="1"/>
  <c r="I945" i="9"/>
  <c r="J945" i="9"/>
  <c r="K945" i="9"/>
  <c r="F946" i="9"/>
  <c r="G946" i="9" a="1"/>
  <c r="G946" i="9" s="1"/>
  <c r="H946" i="9" a="1"/>
  <c r="H946" i="9" s="1"/>
  <c r="I946" i="9"/>
  <c r="J946" i="9"/>
  <c r="K946" i="9"/>
  <c r="F947" i="9"/>
  <c r="G947" i="9" a="1"/>
  <c r="G947" i="9" s="1"/>
  <c r="H947" i="9" a="1"/>
  <c r="H947" i="9" s="1"/>
  <c r="I947" i="9"/>
  <c r="J947" i="9"/>
  <c r="K947" i="9"/>
  <c r="F948" i="9"/>
  <c r="G948" i="9" a="1"/>
  <c r="G948" i="9" s="1"/>
  <c r="H948" i="9" a="1"/>
  <c r="H948" i="9" s="1"/>
  <c r="I948" i="9"/>
  <c r="J948" i="9"/>
  <c r="K948" i="9"/>
  <c r="F949" i="9"/>
  <c r="G949" i="9" a="1"/>
  <c r="G949" i="9" s="1"/>
  <c r="H949" i="9" a="1"/>
  <c r="H949" i="9" s="1"/>
  <c r="I949" i="9"/>
  <c r="J949" i="9"/>
  <c r="K949" i="9"/>
  <c r="F950" i="9"/>
  <c r="G950" i="9" a="1"/>
  <c r="G950" i="9" s="1"/>
  <c r="H950" i="9" a="1"/>
  <c r="H950" i="9" s="1"/>
  <c r="I950" i="9"/>
  <c r="J950" i="9"/>
  <c r="K950" i="9"/>
  <c r="F951" i="9"/>
  <c r="G951" i="9" a="1"/>
  <c r="G951" i="9" s="1"/>
  <c r="H951" i="9" a="1"/>
  <c r="H951" i="9"/>
  <c r="I951" i="9"/>
  <c r="J951" i="9"/>
  <c r="K951" i="9"/>
  <c r="F952" i="9"/>
  <c r="G952" i="9" a="1"/>
  <c r="G952" i="9" s="1"/>
  <c r="H952" i="9" a="1"/>
  <c r="H952" i="9" s="1"/>
  <c r="I952" i="9"/>
  <c r="J952" i="9"/>
  <c r="K952" i="9"/>
  <c r="F953" i="9"/>
  <c r="G953" i="9" a="1"/>
  <c r="G953" i="9" s="1"/>
  <c r="H953" i="9" a="1"/>
  <c r="H953" i="9" s="1"/>
  <c r="I953" i="9"/>
  <c r="J953" i="9"/>
  <c r="K953" i="9"/>
  <c r="F954" i="9"/>
  <c r="G954" i="9" a="1"/>
  <c r="G954" i="9" s="1"/>
  <c r="H954" i="9" a="1"/>
  <c r="H954" i="9"/>
  <c r="I954" i="9"/>
  <c r="J954" i="9"/>
  <c r="K954" i="9"/>
  <c r="F955" i="9"/>
  <c r="G955" i="9" a="1"/>
  <c r="G955" i="9" s="1"/>
  <c r="H955" i="9" a="1"/>
  <c r="H955" i="9" s="1"/>
  <c r="I955" i="9"/>
  <c r="J955" i="9"/>
  <c r="K955" i="9"/>
  <c r="F956" i="9"/>
  <c r="G956" i="9" a="1"/>
  <c r="G956" i="9" s="1"/>
  <c r="H956" i="9" a="1"/>
  <c r="H956" i="9"/>
  <c r="I956" i="9"/>
  <c r="J956" i="9"/>
  <c r="K956" i="9"/>
  <c r="F957" i="9"/>
  <c r="G957" i="9" a="1"/>
  <c r="G957" i="9" s="1"/>
  <c r="H957" i="9" a="1"/>
  <c r="H957" i="9"/>
  <c r="I957" i="9"/>
  <c r="J957" i="9"/>
  <c r="K957" i="9"/>
  <c r="F958" i="9"/>
  <c r="G958" i="9" a="1"/>
  <c r="G958" i="9" s="1"/>
  <c r="H958" i="9" a="1"/>
  <c r="H958" i="9" s="1"/>
  <c r="I958" i="9"/>
  <c r="J958" i="9"/>
  <c r="K958" i="9"/>
  <c r="F959" i="9"/>
  <c r="G959" i="9" a="1"/>
  <c r="G959" i="9" s="1"/>
  <c r="H959" i="9" a="1"/>
  <c r="H959" i="9" s="1"/>
  <c r="I959" i="9"/>
  <c r="J959" i="9"/>
  <c r="K959" i="9"/>
  <c r="F960" i="9"/>
  <c r="G960" i="9" a="1"/>
  <c r="G960" i="9" s="1"/>
  <c r="H960" i="9" a="1"/>
  <c r="H960" i="9" s="1"/>
  <c r="I960" i="9"/>
  <c r="J960" i="9"/>
  <c r="K960" i="9"/>
  <c r="F961" i="9"/>
  <c r="G961" i="9" a="1"/>
  <c r="G961" i="9" s="1"/>
  <c r="H961" i="9" a="1"/>
  <c r="H961" i="9"/>
  <c r="I961" i="9"/>
  <c r="J961" i="9"/>
  <c r="K961" i="9"/>
  <c r="F962" i="9"/>
  <c r="G962" i="9" a="1"/>
  <c r="G962" i="9" s="1"/>
  <c r="H962" i="9" a="1"/>
  <c r="H962" i="9"/>
  <c r="I962" i="9"/>
  <c r="J962" i="9"/>
  <c r="K962" i="9"/>
  <c r="F963" i="9"/>
  <c r="G963" i="9" a="1"/>
  <c r="G963" i="9" s="1"/>
  <c r="H963" i="9" a="1"/>
  <c r="H963" i="9" s="1"/>
  <c r="I963" i="9"/>
  <c r="J963" i="9"/>
  <c r="K963" i="9"/>
  <c r="F964" i="9"/>
  <c r="G964" i="9" a="1"/>
  <c r="G964" i="9" s="1"/>
  <c r="H964" i="9" a="1"/>
  <c r="H964" i="9"/>
  <c r="I964" i="9"/>
  <c r="J964" i="9"/>
  <c r="K964" i="9"/>
  <c r="F965" i="9"/>
  <c r="G965" i="9" a="1"/>
  <c r="G965" i="9" s="1"/>
  <c r="H965" i="9" a="1"/>
  <c r="H965" i="9"/>
  <c r="I965" i="9"/>
  <c r="J965" i="9"/>
  <c r="K965" i="9"/>
  <c r="F966" i="9"/>
  <c r="G966" i="9" a="1"/>
  <c r="G966" i="9" s="1"/>
  <c r="H966" i="9" a="1"/>
  <c r="H966" i="9" s="1"/>
  <c r="I966" i="9"/>
  <c r="J966" i="9"/>
  <c r="K966" i="9"/>
  <c r="F967" i="9"/>
  <c r="G967" i="9" a="1"/>
  <c r="G967" i="9" s="1"/>
  <c r="H967" i="9" a="1"/>
  <c r="H967" i="9" s="1"/>
  <c r="I967" i="9"/>
  <c r="J967" i="9"/>
  <c r="K967" i="9"/>
  <c r="F968" i="9"/>
  <c r="G968" i="9" a="1"/>
  <c r="G968" i="9" s="1"/>
  <c r="H968" i="9" a="1"/>
  <c r="H968" i="9" s="1"/>
  <c r="I968" i="9"/>
  <c r="J968" i="9"/>
  <c r="K968" i="9"/>
  <c r="F969" i="9"/>
  <c r="G969" i="9" a="1"/>
  <c r="G969" i="9" s="1"/>
  <c r="H969" i="9" a="1"/>
  <c r="H969" i="9"/>
  <c r="I969" i="9"/>
  <c r="J969" i="9"/>
  <c r="K969" i="9"/>
  <c r="F970" i="9"/>
  <c r="G970" i="9" a="1"/>
  <c r="G970" i="9" s="1"/>
  <c r="H970" i="9" a="1"/>
  <c r="H970" i="9"/>
  <c r="I970" i="9"/>
  <c r="J970" i="9"/>
  <c r="K970" i="9"/>
  <c r="F971" i="9"/>
  <c r="G971" i="9" a="1"/>
  <c r="G971" i="9" s="1"/>
  <c r="H971" i="9" a="1"/>
  <c r="H971" i="9" s="1"/>
  <c r="I971" i="9"/>
  <c r="J971" i="9"/>
  <c r="K971" i="9"/>
  <c r="F972" i="9"/>
  <c r="G972" i="9" a="1"/>
  <c r="G972" i="9" s="1"/>
  <c r="H972" i="9" a="1"/>
  <c r="H972" i="9"/>
  <c r="I972" i="9"/>
  <c r="J972" i="9"/>
  <c r="K972" i="9"/>
  <c r="F973" i="9"/>
  <c r="G973" i="9" a="1"/>
  <c r="G973" i="9" s="1"/>
  <c r="H973" i="9" a="1"/>
  <c r="H973" i="9" s="1"/>
  <c r="I973" i="9"/>
  <c r="J973" i="9"/>
  <c r="K973" i="9"/>
  <c r="F974" i="9"/>
  <c r="G974" i="9" a="1"/>
  <c r="G974" i="9" s="1"/>
  <c r="H974" i="9" a="1"/>
  <c r="H974" i="9" s="1"/>
  <c r="I974" i="9"/>
  <c r="J974" i="9"/>
  <c r="K974" i="9"/>
  <c r="F975" i="9"/>
  <c r="G975" i="9" a="1"/>
  <c r="G975" i="9" s="1"/>
  <c r="H975" i="9" a="1"/>
  <c r="H975" i="9" s="1"/>
  <c r="I975" i="9"/>
  <c r="J975" i="9"/>
  <c r="K975" i="9"/>
  <c r="F976" i="9"/>
  <c r="G976" i="9" a="1"/>
  <c r="G976" i="9" s="1"/>
  <c r="H976" i="9" a="1"/>
  <c r="H976" i="9" s="1"/>
  <c r="I976" i="9"/>
  <c r="J976" i="9"/>
  <c r="K976" i="9"/>
  <c r="F977" i="9"/>
  <c r="G977" i="9" a="1"/>
  <c r="G977" i="9" s="1"/>
  <c r="H977" i="9" a="1"/>
  <c r="H977" i="9"/>
  <c r="I977" i="9"/>
  <c r="J977" i="9"/>
  <c r="K977" i="9"/>
  <c r="F978" i="9"/>
  <c r="G978" i="9" a="1"/>
  <c r="G978" i="9" s="1"/>
  <c r="H978" i="9" a="1"/>
  <c r="H978" i="9"/>
  <c r="I978" i="9"/>
  <c r="J978" i="9"/>
  <c r="K978" i="9"/>
  <c r="F979" i="9"/>
  <c r="G979" i="9" a="1"/>
  <c r="G979" i="9" s="1"/>
  <c r="H979" i="9" a="1"/>
  <c r="H979" i="9" s="1"/>
  <c r="I979" i="9"/>
  <c r="J979" i="9"/>
  <c r="K979" i="9"/>
  <c r="F980" i="9"/>
  <c r="G980" i="9" a="1"/>
  <c r="G980" i="9" s="1"/>
  <c r="H980" i="9" a="1"/>
  <c r="H980" i="9"/>
  <c r="I980" i="9"/>
  <c r="J980" i="9"/>
  <c r="K980" i="9"/>
  <c r="F981" i="9"/>
  <c r="G981" i="9" a="1"/>
  <c r="G981" i="9" s="1"/>
  <c r="H981" i="9" a="1"/>
  <c r="H981" i="9"/>
  <c r="I981" i="9"/>
  <c r="J981" i="9"/>
  <c r="K981" i="9"/>
  <c r="F982" i="9"/>
  <c r="G982" i="9" a="1"/>
  <c r="G982" i="9" s="1"/>
  <c r="H982" i="9" a="1"/>
  <c r="H982" i="9" s="1"/>
  <c r="I982" i="9"/>
  <c r="J982" i="9"/>
  <c r="K982" i="9"/>
  <c r="F983" i="9"/>
  <c r="G983" i="9" a="1"/>
  <c r="G983" i="9" s="1"/>
  <c r="H983" i="9" a="1"/>
  <c r="H983" i="9" s="1"/>
  <c r="I983" i="9"/>
  <c r="J983" i="9"/>
  <c r="K983" i="9"/>
  <c r="F984" i="9"/>
  <c r="G984" i="9" a="1"/>
  <c r="G984" i="9" s="1"/>
  <c r="H984" i="9" a="1"/>
  <c r="H984" i="9" s="1"/>
  <c r="I984" i="9"/>
  <c r="J984" i="9"/>
  <c r="K984" i="9"/>
  <c r="F985" i="9"/>
  <c r="G985" i="9" a="1"/>
  <c r="G985" i="9" s="1"/>
  <c r="H985" i="9" a="1"/>
  <c r="H985" i="9"/>
  <c r="I985" i="9"/>
  <c r="J985" i="9"/>
  <c r="K985" i="9"/>
  <c r="F986" i="9"/>
  <c r="G986" i="9" a="1"/>
  <c r="G986" i="9" s="1"/>
  <c r="H986" i="9" a="1"/>
  <c r="H986" i="9"/>
  <c r="I986" i="9"/>
  <c r="J986" i="9"/>
  <c r="K986" i="9"/>
  <c r="F987" i="9"/>
  <c r="G987" i="9" a="1"/>
  <c r="G987" i="9" s="1"/>
  <c r="H987" i="9" a="1"/>
  <c r="H987" i="9" s="1"/>
  <c r="I987" i="9"/>
  <c r="J987" i="9"/>
  <c r="K987" i="9"/>
  <c r="F988" i="9"/>
  <c r="G988" i="9" a="1"/>
  <c r="G988" i="9" s="1"/>
  <c r="H988" i="9" a="1"/>
  <c r="H988" i="9"/>
  <c r="I988" i="9"/>
  <c r="J988" i="9"/>
  <c r="K988" i="9"/>
  <c r="F989" i="9"/>
  <c r="G989" i="9" a="1"/>
  <c r="G989" i="9" s="1"/>
  <c r="H989" i="9" a="1"/>
  <c r="H989" i="9" s="1"/>
  <c r="I989" i="9"/>
  <c r="J989" i="9"/>
  <c r="K989" i="9"/>
  <c r="F990" i="9"/>
  <c r="G990" i="9" a="1"/>
  <c r="G990" i="9" s="1"/>
  <c r="H990" i="9" a="1"/>
  <c r="H990" i="9" s="1"/>
  <c r="I990" i="9"/>
  <c r="J990" i="9"/>
  <c r="K990" i="9"/>
  <c r="F991" i="9"/>
  <c r="G991" i="9" a="1"/>
  <c r="G991" i="9" s="1"/>
  <c r="H991" i="9" a="1"/>
  <c r="H991" i="9" s="1"/>
  <c r="I991" i="9"/>
  <c r="J991" i="9"/>
  <c r="K991" i="9"/>
  <c r="F992" i="9"/>
  <c r="G992" i="9" a="1"/>
  <c r="G992" i="9" s="1"/>
  <c r="H992" i="9" a="1"/>
  <c r="H992" i="9" s="1"/>
  <c r="I992" i="9"/>
  <c r="J992" i="9"/>
  <c r="K992" i="9"/>
  <c r="F993" i="9"/>
  <c r="G993" i="9" a="1"/>
  <c r="G993" i="9" s="1"/>
  <c r="H993" i="9" a="1"/>
  <c r="H993" i="9"/>
  <c r="I993" i="9"/>
  <c r="J993" i="9"/>
  <c r="K993" i="9"/>
  <c r="F994" i="9"/>
  <c r="G994" i="9" a="1"/>
  <c r="G994" i="9" s="1"/>
  <c r="H994" i="9" a="1"/>
  <c r="H994" i="9"/>
  <c r="I994" i="9"/>
  <c r="J994" i="9"/>
  <c r="K994" i="9"/>
  <c r="F995" i="9"/>
  <c r="G995" i="9" a="1"/>
  <c r="G995" i="9" s="1"/>
  <c r="H995" i="9" a="1"/>
  <c r="H995" i="9" s="1"/>
  <c r="I995" i="9"/>
  <c r="J995" i="9"/>
  <c r="K995" i="9"/>
  <c r="F996" i="9"/>
  <c r="G996" i="9" a="1"/>
  <c r="G996" i="9" s="1"/>
  <c r="H996" i="9" a="1"/>
  <c r="H996" i="9"/>
  <c r="I996" i="9"/>
  <c r="J996" i="9"/>
  <c r="K996" i="9"/>
  <c r="F997" i="9"/>
  <c r="G997" i="9" a="1"/>
  <c r="G997" i="9" s="1"/>
  <c r="H997" i="9" a="1"/>
  <c r="H997" i="9" s="1"/>
  <c r="I997" i="9"/>
  <c r="J997" i="9"/>
  <c r="K997" i="9"/>
  <c r="F998" i="9"/>
  <c r="G998" i="9" a="1"/>
  <c r="G998" i="9" s="1"/>
  <c r="H998" i="9" a="1"/>
  <c r="H998" i="9" s="1"/>
  <c r="I998" i="9"/>
  <c r="J998" i="9"/>
  <c r="K998" i="9"/>
  <c r="F999" i="9"/>
  <c r="G999" i="9" a="1"/>
  <c r="G999" i="9" s="1"/>
  <c r="H999" i="9" a="1"/>
  <c r="H999" i="9" s="1"/>
  <c r="I999" i="9"/>
  <c r="J999" i="9"/>
  <c r="K999" i="9"/>
  <c r="F1000" i="9"/>
  <c r="G1000" i="9" a="1"/>
  <c r="G1000" i="9" s="1"/>
  <c r="H1000" i="9" a="1"/>
  <c r="H1000" i="9" s="1"/>
  <c r="I1000" i="9"/>
  <c r="J1000" i="9"/>
  <c r="K1000" i="9"/>
  <c r="F1001" i="9"/>
  <c r="G1001" i="9" a="1"/>
  <c r="G1001" i="9" s="1"/>
  <c r="H1001" i="9" a="1"/>
  <c r="H1001" i="9"/>
  <c r="I1001" i="9"/>
  <c r="J1001" i="9"/>
  <c r="K1001" i="9"/>
  <c r="F1002" i="9"/>
  <c r="G1002" i="9" a="1"/>
  <c r="G1002" i="9" s="1"/>
  <c r="H1002" i="9" a="1"/>
  <c r="H1002" i="9"/>
  <c r="I1002" i="9"/>
  <c r="J1002" i="9"/>
  <c r="K1002" i="9"/>
  <c r="F1003" i="9"/>
  <c r="G1003" i="9" a="1"/>
  <c r="G1003" i="9" s="1"/>
  <c r="H1003" i="9" a="1"/>
  <c r="H1003" i="9" s="1"/>
  <c r="I1003" i="9"/>
  <c r="J1003" i="9"/>
  <c r="K1003" i="9"/>
  <c r="F1004" i="9"/>
  <c r="G1004" i="9" a="1"/>
  <c r="G1004" i="9" s="1"/>
  <c r="H1004" i="9" a="1"/>
  <c r="H1004" i="9"/>
  <c r="I1004" i="9"/>
  <c r="J1004" i="9"/>
  <c r="K1004" i="9"/>
  <c r="F1005" i="9"/>
  <c r="G1005" i="9" a="1"/>
  <c r="G1005" i="9" s="1"/>
  <c r="H1005" i="9" a="1"/>
  <c r="H1005" i="9" s="1"/>
  <c r="I1005" i="9"/>
  <c r="J1005" i="9"/>
  <c r="K1005" i="9"/>
  <c r="F1006" i="9"/>
  <c r="G1006" i="9" a="1"/>
  <c r="G1006" i="9" s="1"/>
  <c r="H1006" i="9" a="1"/>
  <c r="H1006" i="9" s="1"/>
  <c r="I1006" i="9"/>
  <c r="J1006" i="9"/>
  <c r="K1006" i="9"/>
  <c r="F1007" i="9"/>
  <c r="G1007" i="9" a="1"/>
  <c r="G1007" i="9" s="1"/>
  <c r="H1007" i="9" a="1"/>
  <c r="H1007" i="9" s="1"/>
  <c r="I1007" i="9"/>
  <c r="J1007" i="9"/>
  <c r="K1007" i="9"/>
  <c r="F1008" i="9"/>
  <c r="G1008" i="9" a="1"/>
  <c r="G1008" i="9" s="1"/>
  <c r="H1008" i="9" a="1"/>
  <c r="H1008" i="9" s="1"/>
  <c r="I1008" i="9"/>
  <c r="J1008" i="9"/>
  <c r="K1008" i="9"/>
  <c r="F1009" i="9"/>
  <c r="G1009" i="9" a="1"/>
  <c r="G1009" i="9" s="1"/>
  <c r="H1009" i="9" a="1"/>
  <c r="H1009" i="9"/>
  <c r="I1009" i="9"/>
  <c r="J1009" i="9"/>
  <c r="K1009" i="9"/>
  <c r="F1010" i="9"/>
  <c r="G1010" i="9" a="1"/>
  <c r="G1010" i="9" s="1"/>
  <c r="H1010" i="9" a="1"/>
  <c r="H1010" i="9"/>
  <c r="I1010" i="9"/>
  <c r="J1010" i="9"/>
  <c r="K1010" i="9"/>
  <c r="F1011" i="9"/>
  <c r="G1011" i="9" a="1"/>
  <c r="G1011" i="9" s="1"/>
  <c r="H1011" i="9" a="1"/>
  <c r="H1011" i="9" s="1"/>
  <c r="I1011" i="9"/>
  <c r="J1011" i="9"/>
  <c r="K1011" i="9"/>
  <c r="F1012" i="9"/>
  <c r="G1012" i="9" a="1"/>
  <c r="G1012" i="9" s="1"/>
  <c r="H1012" i="9" a="1"/>
  <c r="H1012" i="9"/>
  <c r="I1012" i="9"/>
  <c r="J1012" i="9"/>
  <c r="K1012" i="9"/>
  <c r="F1013" i="9"/>
  <c r="G1013" i="9" a="1"/>
  <c r="G1013" i="9" s="1"/>
  <c r="H1013" i="9" a="1"/>
  <c r="H1013" i="9" s="1"/>
  <c r="I1013" i="9"/>
  <c r="J1013" i="9"/>
  <c r="K1013" i="9"/>
  <c r="F1014" i="9"/>
  <c r="G1014" i="9" a="1"/>
  <c r="G1014" i="9" s="1"/>
  <c r="H1014" i="9" a="1"/>
  <c r="H1014" i="9" s="1"/>
  <c r="I1014" i="9"/>
  <c r="J1014" i="9"/>
  <c r="K1014" i="9"/>
  <c r="F1015" i="9"/>
  <c r="G1015" i="9" a="1"/>
  <c r="G1015" i="9" s="1"/>
  <c r="H1015" i="9" a="1"/>
  <c r="H1015" i="9" s="1"/>
  <c r="I1015" i="9"/>
  <c r="J1015" i="9"/>
  <c r="K1015" i="9"/>
  <c r="F1016" i="9"/>
  <c r="G1016" i="9" a="1"/>
  <c r="G1016" i="9" s="1"/>
  <c r="H1016" i="9" a="1"/>
  <c r="H1016" i="9" s="1"/>
  <c r="I1016" i="9"/>
  <c r="J1016" i="9"/>
  <c r="K1016" i="9"/>
  <c r="F1017" i="9"/>
  <c r="G1017" i="9" a="1"/>
  <c r="G1017" i="9" s="1"/>
  <c r="H1017" i="9" a="1"/>
  <c r="H1017" i="9"/>
  <c r="I1017" i="9"/>
  <c r="J1017" i="9"/>
  <c r="K1017" i="9"/>
  <c r="F1018" i="9"/>
  <c r="G1018" i="9" a="1"/>
  <c r="G1018" i="9" s="1"/>
  <c r="H1018" i="9" a="1"/>
  <c r="H1018" i="9"/>
  <c r="I1018" i="9"/>
  <c r="J1018" i="9"/>
  <c r="K1018" i="9"/>
  <c r="F1019" i="9"/>
  <c r="G1019" i="9" a="1"/>
  <c r="G1019" i="9" s="1"/>
  <c r="H1019" i="9" a="1"/>
  <c r="H1019" i="9" s="1"/>
  <c r="I1019" i="9"/>
  <c r="J1019" i="9"/>
  <c r="K1019" i="9"/>
  <c r="F1020" i="9"/>
  <c r="G1020" i="9" a="1"/>
  <c r="G1020" i="9" s="1"/>
  <c r="H1020" i="9" a="1"/>
  <c r="H1020" i="9"/>
  <c r="I1020" i="9"/>
  <c r="J1020" i="9"/>
  <c r="K1020" i="9"/>
  <c r="F1021" i="9"/>
  <c r="G1021" i="9" a="1"/>
  <c r="G1021" i="9" s="1"/>
  <c r="H1021" i="9" a="1"/>
  <c r="H1021" i="9" s="1"/>
  <c r="I1021" i="9"/>
  <c r="J1021" i="9"/>
  <c r="K1021" i="9"/>
  <c r="F1022" i="9"/>
  <c r="G1022" i="9" a="1"/>
  <c r="G1022" i="9" s="1"/>
  <c r="H1022" i="9" a="1"/>
  <c r="H1022" i="9" s="1"/>
  <c r="I1022" i="9"/>
  <c r="J1022" i="9"/>
  <c r="K1022" i="9"/>
  <c r="F1023" i="9"/>
  <c r="G1023" i="9" a="1"/>
  <c r="G1023" i="9" s="1"/>
  <c r="H1023" i="9" a="1"/>
  <c r="H1023" i="9" s="1"/>
  <c r="I1023" i="9"/>
  <c r="J1023" i="9"/>
  <c r="K1023" i="9"/>
  <c r="F1024" i="9"/>
  <c r="G1024" i="9" a="1"/>
  <c r="G1024" i="9" s="1"/>
  <c r="H1024" i="9" a="1"/>
  <c r="H1024" i="9" s="1"/>
  <c r="I1024" i="9"/>
  <c r="J1024" i="9"/>
  <c r="K1024" i="9"/>
  <c r="F1025" i="9"/>
  <c r="G1025" i="9" a="1"/>
  <c r="G1025" i="9" s="1"/>
  <c r="H1025" i="9" a="1"/>
  <c r="H1025" i="9"/>
  <c r="I1025" i="9"/>
  <c r="J1025" i="9"/>
  <c r="K1025" i="9"/>
  <c r="F1026" i="9"/>
  <c r="G1026" i="9" a="1"/>
  <c r="G1026" i="9" s="1"/>
  <c r="H1026" i="9" a="1"/>
  <c r="H1026" i="9"/>
  <c r="I1026" i="9"/>
  <c r="J1026" i="9"/>
  <c r="K1026" i="9"/>
  <c r="F1027" i="9"/>
  <c r="G1027" i="9" a="1"/>
  <c r="G1027" i="9" s="1"/>
  <c r="H1027" i="9" a="1"/>
  <c r="H1027" i="9" s="1"/>
  <c r="I1027" i="9"/>
  <c r="J1027" i="9"/>
  <c r="K1027" i="9"/>
  <c r="F1028" i="9"/>
  <c r="G1028" i="9" a="1"/>
  <c r="G1028" i="9" s="1"/>
  <c r="H1028" i="9" a="1"/>
  <c r="H1028" i="9"/>
  <c r="I1028" i="9"/>
  <c r="J1028" i="9"/>
  <c r="K1028" i="9"/>
  <c r="F1029" i="9"/>
  <c r="G1029" i="9" a="1"/>
  <c r="G1029" i="9" s="1"/>
  <c r="H1029" i="9" a="1"/>
  <c r="H1029" i="9" s="1"/>
  <c r="I1029" i="9"/>
  <c r="J1029" i="9"/>
  <c r="K1029" i="9"/>
  <c r="F1030" i="9"/>
  <c r="G1030" i="9" a="1"/>
  <c r="G1030" i="9" s="1"/>
  <c r="H1030" i="9" a="1"/>
  <c r="H1030" i="9" s="1"/>
  <c r="I1030" i="9"/>
  <c r="J1030" i="9"/>
  <c r="K1030" i="9"/>
  <c r="F1031" i="9"/>
  <c r="G1031" i="9" a="1"/>
  <c r="G1031" i="9" s="1"/>
  <c r="H1031" i="9" a="1"/>
  <c r="H1031" i="9" s="1"/>
  <c r="I1031" i="9"/>
  <c r="J1031" i="9"/>
  <c r="K1031" i="9"/>
  <c r="F1032" i="9"/>
  <c r="G1032" i="9" a="1"/>
  <c r="G1032" i="9" s="1"/>
  <c r="H1032" i="9" a="1"/>
  <c r="H1032" i="9" s="1"/>
  <c r="I1032" i="9"/>
  <c r="J1032" i="9"/>
  <c r="K1032" i="9"/>
  <c r="F1033" i="9"/>
  <c r="G1033" i="9" a="1"/>
  <c r="G1033" i="9" s="1"/>
  <c r="H1033" i="9" a="1"/>
  <c r="H1033" i="9"/>
  <c r="I1033" i="9"/>
  <c r="J1033" i="9"/>
  <c r="K1033" i="9"/>
  <c r="F1034" i="9"/>
  <c r="G1034" i="9" a="1"/>
  <c r="G1034" i="9" s="1"/>
  <c r="H1034" i="9" a="1"/>
  <c r="H1034" i="9"/>
  <c r="I1034" i="9"/>
  <c r="J1034" i="9"/>
  <c r="K1034" i="9"/>
  <c r="F1035" i="9"/>
  <c r="G1035" i="9" a="1"/>
  <c r="G1035" i="9" s="1"/>
  <c r="H1035" i="9" a="1"/>
  <c r="H1035" i="9" s="1"/>
  <c r="I1035" i="9"/>
  <c r="J1035" i="9"/>
  <c r="K1035" i="9"/>
  <c r="F1036" i="9"/>
  <c r="G1036" i="9" a="1"/>
  <c r="G1036" i="9" s="1"/>
  <c r="H1036" i="9" a="1"/>
  <c r="H1036" i="9"/>
  <c r="I1036" i="9"/>
  <c r="J1036" i="9"/>
  <c r="K1036" i="9"/>
  <c r="F1037" i="9"/>
  <c r="G1037" i="9" a="1"/>
  <c r="G1037" i="9" s="1"/>
  <c r="H1037" i="9" a="1"/>
  <c r="H1037" i="9" s="1"/>
  <c r="I1037" i="9"/>
  <c r="J1037" i="9"/>
  <c r="K1037" i="9"/>
  <c r="F1038" i="9"/>
  <c r="G1038" i="9" a="1"/>
  <c r="G1038" i="9" s="1"/>
  <c r="H1038" i="9" a="1"/>
  <c r="H1038" i="9" s="1"/>
  <c r="I1038" i="9"/>
  <c r="J1038" i="9"/>
  <c r="K1038" i="9"/>
  <c r="F1039" i="9"/>
  <c r="G1039" i="9" a="1"/>
  <c r="G1039" i="9" s="1"/>
  <c r="H1039" i="9" a="1"/>
  <c r="H1039" i="9" s="1"/>
  <c r="I1039" i="9"/>
  <c r="J1039" i="9"/>
  <c r="K1039" i="9"/>
  <c r="F1040" i="9"/>
  <c r="G1040" i="9" a="1"/>
  <c r="G1040" i="9" s="1"/>
  <c r="H1040" i="9" a="1"/>
  <c r="H1040" i="9" s="1"/>
  <c r="I1040" i="9"/>
  <c r="J1040" i="9"/>
  <c r="K1040" i="9"/>
  <c r="F1041" i="9"/>
  <c r="G1041" i="9" a="1"/>
  <c r="G1041" i="9"/>
  <c r="H1041" i="9" a="1"/>
  <c r="H1041" i="9" s="1"/>
  <c r="I1041" i="9"/>
  <c r="J1041" i="9"/>
  <c r="K1041" i="9"/>
  <c r="F1042" i="9"/>
  <c r="G1042" i="9" a="1"/>
  <c r="G1042" i="9"/>
  <c r="H1042" i="9" a="1"/>
  <c r="H1042" i="9" s="1"/>
  <c r="I1042" i="9"/>
  <c r="J1042" i="9"/>
  <c r="K1042" i="9"/>
  <c r="F1043" i="9"/>
  <c r="G1043" i="9" a="1"/>
  <c r="G1043" i="9" s="1"/>
  <c r="H1043" i="9" a="1"/>
  <c r="H1043" i="9" s="1"/>
  <c r="I1043" i="9"/>
  <c r="J1043" i="9"/>
  <c r="K1043" i="9"/>
  <c r="F1044" i="9"/>
  <c r="G1044" i="9" a="1"/>
  <c r="G1044" i="9"/>
  <c r="H1044" i="9" a="1"/>
  <c r="H1044" i="9" s="1"/>
  <c r="I1044" i="9"/>
  <c r="J1044" i="9"/>
  <c r="K1044" i="9"/>
  <c r="F1045" i="9"/>
  <c r="G1045" i="9" a="1"/>
  <c r="G1045" i="9"/>
  <c r="H1045" i="9" a="1"/>
  <c r="H1045" i="9" s="1"/>
  <c r="I1045" i="9"/>
  <c r="J1045" i="9"/>
  <c r="K1045" i="9"/>
  <c r="F1046" i="9"/>
  <c r="G1046" i="9" a="1"/>
  <c r="G1046" i="9"/>
  <c r="H1046" i="9" a="1"/>
  <c r="H1046" i="9" s="1"/>
  <c r="I1046" i="9"/>
  <c r="J1046" i="9"/>
  <c r="K1046" i="9"/>
  <c r="F1047" i="9"/>
  <c r="G1047" i="9" a="1"/>
  <c r="G1047" i="9"/>
  <c r="H1047" i="9" a="1"/>
  <c r="H1047" i="9" s="1"/>
  <c r="I1047" i="9"/>
  <c r="J1047" i="9"/>
  <c r="K1047" i="9"/>
  <c r="F1048" i="9"/>
  <c r="G1048" i="9" a="1"/>
  <c r="G1048" i="9"/>
  <c r="H1048" i="9" a="1"/>
  <c r="H1048" i="9" s="1"/>
  <c r="I1048" i="9"/>
  <c r="J1048" i="9"/>
  <c r="K1048" i="9"/>
  <c r="F1049" i="9"/>
  <c r="G1049" i="9" a="1"/>
  <c r="G1049" i="9"/>
  <c r="H1049" i="9" a="1"/>
  <c r="H1049" i="9" s="1"/>
  <c r="I1049" i="9"/>
  <c r="J1049" i="9"/>
  <c r="K1049" i="9"/>
  <c r="F1050" i="9"/>
  <c r="G1050" i="9" a="1"/>
  <c r="G1050" i="9"/>
  <c r="H1050" i="9" a="1"/>
  <c r="H1050" i="9" s="1"/>
  <c r="I1050" i="9"/>
  <c r="J1050" i="9"/>
  <c r="K1050" i="9"/>
  <c r="F1051" i="9"/>
  <c r="G1051" i="9" a="1"/>
  <c r="G1051" i="9"/>
  <c r="H1051" i="9" a="1"/>
  <c r="H1051" i="9" s="1"/>
  <c r="I1051" i="9"/>
  <c r="J1051" i="9"/>
  <c r="K1051" i="9"/>
  <c r="F1052" i="9"/>
  <c r="G1052" i="9" a="1"/>
  <c r="G1052" i="9"/>
  <c r="H1052" i="9" a="1"/>
  <c r="H1052" i="9" s="1"/>
  <c r="I1052" i="9"/>
  <c r="J1052" i="9"/>
  <c r="K1052" i="9"/>
  <c r="F1053" i="9"/>
  <c r="G1053" i="9" a="1"/>
  <c r="G1053" i="9"/>
  <c r="H1053" i="9" a="1"/>
  <c r="H1053" i="9" s="1"/>
  <c r="I1053" i="9"/>
  <c r="J1053" i="9"/>
  <c r="K1053" i="9"/>
  <c r="F1054" i="9"/>
  <c r="G1054" i="9" a="1"/>
  <c r="G1054" i="9"/>
  <c r="H1054" i="9" a="1"/>
  <c r="H1054" i="9" s="1"/>
  <c r="I1054" i="9"/>
  <c r="J1054" i="9"/>
  <c r="K1054" i="9"/>
  <c r="F1055" i="9"/>
  <c r="G1055" i="9" a="1"/>
  <c r="G1055" i="9"/>
  <c r="H1055" i="9" a="1"/>
  <c r="H1055" i="9" s="1"/>
  <c r="I1055" i="9"/>
  <c r="J1055" i="9"/>
  <c r="K1055" i="9"/>
  <c r="F1056" i="9"/>
  <c r="G1056" i="9" a="1"/>
  <c r="G1056" i="9" s="1"/>
  <c r="H1056" i="9" a="1"/>
  <c r="H1056" i="9" s="1"/>
  <c r="I1056" i="9"/>
  <c r="J1056" i="9"/>
  <c r="K1056" i="9"/>
  <c r="F1057" i="9"/>
  <c r="G1057" i="9" a="1"/>
  <c r="G1057" i="9" s="1"/>
  <c r="H1057" i="9" a="1"/>
  <c r="H1057" i="9" s="1"/>
  <c r="I1057" i="9"/>
  <c r="J1057" i="9"/>
  <c r="K1057" i="9"/>
  <c r="F1058" i="9"/>
  <c r="G1058" i="9" a="1"/>
  <c r="G1058" i="9" s="1"/>
  <c r="H1058" i="9" a="1"/>
  <c r="H1058" i="9" s="1"/>
  <c r="I1058" i="9"/>
  <c r="J1058" i="9"/>
  <c r="K1058" i="9"/>
  <c r="F1059" i="9"/>
  <c r="G1059" i="9" a="1"/>
  <c r="G1059" i="9" s="1"/>
  <c r="H1059" i="9" a="1"/>
  <c r="H1059" i="9" s="1"/>
  <c r="I1059" i="9"/>
  <c r="J1059" i="9"/>
  <c r="K1059" i="9"/>
  <c r="F1060" i="9"/>
  <c r="G1060" i="9" a="1"/>
  <c r="G1060" i="9" s="1"/>
  <c r="H1060" i="9" a="1"/>
  <c r="H1060" i="9" s="1"/>
  <c r="I1060" i="9"/>
  <c r="J1060" i="9"/>
  <c r="K1060" i="9"/>
  <c r="F1061" i="9"/>
  <c r="G1061" i="9" a="1"/>
  <c r="G1061" i="9" s="1"/>
  <c r="H1061" i="9" a="1"/>
  <c r="H1061" i="9" s="1"/>
  <c r="I1061" i="9"/>
  <c r="J1061" i="9"/>
  <c r="K1061" i="9"/>
  <c r="F1062" i="9"/>
  <c r="G1062" i="9" a="1"/>
  <c r="G1062" i="9" s="1"/>
  <c r="H1062" i="9" a="1"/>
  <c r="H1062" i="9" s="1"/>
  <c r="I1062" i="9"/>
  <c r="J1062" i="9"/>
  <c r="K1062" i="9"/>
  <c r="F1063" i="9"/>
  <c r="G1063" i="9" a="1"/>
  <c r="G1063" i="9" s="1"/>
  <c r="H1063" i="9" a="1"/>
  <c r="H1063" i="9" s="1"/>
  <c r="I1063" i="9"/>
  <c r="J1063" i="9"/>
  <c r="K1063" i="9"/>
  <c r="F1064" i="9"/>
  <c r="G1064" i="9" a="1"/>
  <c r="G1064" i="9" s="1"/>
  <c r="H1064" i="9" a="1"/>
  <c r="H1064" i="9" s="1"/>
  <c r="I1064" i="9"/>
  <c r="J1064" i="9"/>
  <c r="K1064" i="9"/>
  <c r="F1065" i="9"/>
  <c r="G1065" i="9" a="1"/>
  <c r="G1065" i="9" s="1"/>
  <c r="H1065" i="9" a="1"/>
  <c r="H1065" i="9" s="1"/>
  <c r="I1065" i="9"/>
  <c r="J1065" i="9"/>
  <c r="K1065" i="9"/>
  <c r="F1066" i="9"/>
  <c r="G1066" i="9" a="1"/>
  <c r="G1066" i="9" s="1"/>
  <c r="H1066" i="9" a="1"/>
  <c r="H1066" i="9" s="1"/>
  <c r="I1066" i="9"/>
  <c r="J1066" i="9"/>
  <c r="K1066" i="9"/>
  <c r="F1067" i="9"/>
  <c r="G1067" i="9" a="1"/>
  <c r="G1067" i="9" s="1"/>
  <c r="H1067" i="9" a="1"/>
  <c r="H1067" i="9" s="1"/>
  <c r="I1067" i="9"/>
  <c r="J1067" i="9"/>
  <c r="K1067" i="9"/>
  <c r="F1068" i="9"/>
  <c r="G1068" i="9" a="1"/>
  <c r="G1068" i="9" s="1"/>
  <c r="H1068" i="9" a="1"/>
  <c r="H1068" i="9" s="1"/>
  <c r="I1068" i="9"/>
  <c r="J1068" i="9"/>
  <c r="K1068" i="9"/>
  <c r="F1069" i="9"/>
  <c r="G1069" i="9" a="1"/>
  <c r="G1069" i="9" s="1"/>
  <c r="H1069" i="9" a="1"/>
  <c r="H1069" i="9" s="1"/>
  <c r="I1069" i="9"/>
  <c r="J1069" i="9"/>
  <c r="K1069" i="9"/>
  <c r="F1070" i="9"/>
  <c r="G1070" i="9" a="1"/>
  <c r="G1070" i="9" s="1"/>
  <c r="H1070" i="9" a="1"/>
  <c r="H1070" i="9" s="1"/>
  <c r="I1070" i="9"/>
  <c r="J1070" i="9"/>
  <c r="K1070" i="9"/>
  <c r="F1071" i="9"/>
  <c r="G1071" i="9" a="1"/>
  <c r="G1071" i="9" s="1"/>
  <c r="H1071" i="9" a="1"/>
  <c r="H1071" i="9" s="1"/>
  <c r="I1071" i="9"/>
  <c r="J1071" i="9"/>
  <c r="K1071" i="9"/>
  <c r="F1072" i="9"/>
  <c r="G1072" i="9" a="1"/>
  <c r="G1072" i="9" s="1"/>
  <c r="H1072" i="9" a="1"/>
  <c r="H1072" i="9" s="1"/>
  <c r="I1072" i="9"/>
  <c r="J1072" i="9"/>
  <c r="K1072" i="9"/>
  <c r="F1073" i="9"/>
  <c r="G1073" i="9" a="1"/>
  <c r="G1073" i="9" s="1"/>
  <c r="H1073" i="9" a="1"/>
  <c r="H1073" i="9" s="1"/>
  <c r="I1073" i="9"/>
  <c r="J1073" i="9"/>
  <c r="K1073" i="9"/>
  <c r="F1074" i="9"/>
  <c r="G1074" i="9" a="1"/>
  <c r="G1074" i="9" s="1"/>
  <c r="H1074" i="9" a="1"/>
  <c r="H1074" i="9" s="1"/>
  <c r="I1074" i="9"/>
  <c r="J1074" i="9"/>
  <c r="K1074" i="9"/>
  <c r="F1075" i="9"/>
  <c r="G1075" i="9" a="1"/>
  <c r="G1075" i="9" s="1"/>
  <c r="H1075" i="9" a="1"/>
  <c r="H1075" i="9" s="1"/>
  <c r="I1075" i="9"/>
  <c r="J1075" i="9"/>
  <c r="K1075" i="9"/>
  <c r="F1076" i="9"/>
  <c r="G1076" i="9" a="1"/>
  <c r="G1076" i="9" s="1"/>
  <c r="H1076" i="9" a="1"/>
  <c r="H1076" i="9" s="1"/>
  <c r="I1076" i="9"/>
  <c r="J1076" i="9"/>
  <c r="K1076" i="9"/>
  <c r="F1077" i="9"/>
  <c r="G1077" i="9" a="1"/>
  <c r="G1077" i="9" s="1"/>
  <c r="H1077" i="9" a="1"/>
  <c r="H1077" i="9" s="1"/>
  <c r="I1077" i="9"/>
  <c r="J1077" i="9"/>
  <c r="K1077" i="9"/>
  <c r="F1078" i="9"/>
  <c r="G1078" i="9" a="1"/>
  <c r="G1078" i="9" s="1"/>
  <c r="H1078" i="9" a="1"/>
  <c r="H1078" i="9" s="1"/>
  <c r="I1078" i="9"/>
  <c r="J1078" i="9"/>
  <c r="K1078" i="9"/>
  <c r="F1079" i="9"/>
  <c r="G1079" i="9" a="1"/>
  <c r="G1079" i="9" s="1"/>
  <c r="H1079" i="9" a="1"/>
  <c r="H1079" i="9" s="1"/>
  <c r="I1079" i="9"/>
  <c r="J1079" i="9"/>
  <c r="K1079" i="9"/>
  <c r="F1080" i="9"/>
  <c r="G1080" i="9" a="1"/>
  <c r="G1080" i="9" s="1"/>
  <c r="H1080" i="9" a="1"/>
  <c r="H1080" i="9" s="1"/>
  <c r="I1080" i="9"/>
  <c r="J1080" i="9"/>
  <c r="K1080" i="9"/>
  <c r="F1081" i="9"/>
  <c r="G1081" i="9" a="1"/>
  <c r="G1081" i="9" s="1"/>
  <c r="H1081" i="9" a="1"/>
  <c r="H1081" i="9" s="1"/>
  <c r="I1081" i="9"/>
  <c r="J1081" i="9"/>
  <c r="K1081" i="9"/>
  <c r="F1082" i="9"/>
  <c r="G1082" i="9" a="1"/>
  <c r="G1082" i="9" s="1"/>
  <c r="H1082" i="9" a="1"/>
  <c r="H1082" i="9" s="1"/>
  <c r="I1082" i="9"/>
  <c r="J1082" i="9"/>
  <c r="K1082" i="9"/>
  <c r="F1083" i="9"/>
  <c r="G1083" i="9" a="1"/>
  <c r="G1083" i="9" s="1"/>
  <c r="H1083" i="9" a="1"/>
  <c r="H1083" i="9" s="1"/>
  <c r="I1083" i="9"/>
  <c r="J1083" i="9"/>
  <c r="K1083" i="9"/>
  <c r="F1084" i="9"/>
  <c r="G1084" i="9" a="1"/>
  <c r="G1084" i="9" s="1"/>
  <c r="H1084" i="9" a="1"/>
  <c r="H1084" i="9" s="1"/>
  <c r="I1084" i="9"/>
  <c r="J1084" i="9"/>
  <c r="K1084" i="9"/>
  <c r="F1085" i="9"/>
  <c r="G1085" i="9" a="1"/>
  <c r="G1085" i="9" s="1"/>
  <c r="H1085" i="9" a="1"/>
  <c r="H1085" i="9" s="1"/>
  <c r="I1085" i="9"/>
  <c r="J1085" i="9"/>
  <c r="K1085" i="9"/>
  <c r="F1086" i="9"/>
  <c r="G1086" i="9" a="1"/>
  <c r="G1086" i="9" s="1"/>
  <c r="H1086" i="9" a="1"/>
  <c r="H1086" i="9" s="1"/>
  <c r="I1086" i="9"/>
  <c r="J1086" i="9"/>
  <c r="K1086" i="9"/>
  <c r="F1087" i="9"/>
  <c r="G1087" i="9" a="1"/>
  <c r="G1087" i="9" s="1"/>
  <c r="H1087" i="9" a="1"/>
  <c r="H1087" i="9" s="1"/>
  <c r="I1087" i="9"/>
  <c r="J1087" i="9"/>
  <c r="K1087" i="9"/>
  <c r="F1088" i="9"/>
  <c r="G1088" i="9" a="1"/>
  <c r="G1088" i="9" s="1"/>
  <c r="H1088" i="9" a="1"/>
  <c r="H1088" i="9" s="1"/>
  <c r="I1088" i="9"/>
  <c r="J1088" i="9"/>
  <c r="K1088" i="9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68" i="1"/>
  <c r="A30" i="11" l="1"/>
  <c r="BX2" i="7"/>
  <c r="BX1" i="7"/>
  <c r="BX2" i="10"/>
  <c r="BX1" i="10"/>
  <c r="F1355" i="8"/>
  <c r="F1356" i="8"/>
  <c r="F1357" i="8"/>
  <c r="F1358" i="8"/>
  <c r="F1359" i="8"/>
  <c r="N6" i="9" a="1"/>
  <c r="N6" i="9" s="1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M6" i="9"/>
  <c r="BX5" i="10" l="1"/>
  <c r="BX4" i="10"/>
  <c r="BX63" i="10"/>
  <c r="BX55" i="10"/>
  <c r="BX47" i="10"/>
  <c r="BX39" i="10"/>
  <c r="BX31" i="10"/>
  <c r="BX23" i="10"/>
  <c r="BX17" i="10"/>
  <c r="BX9" i="10"/>
  <c r="BX65" i="10"/>
  <c r="BX57" i="10"/>
  <c r="BX49" i="10"/>
  <c r="BX41" i="10"/>
  <c r="BX33" i="10"/>
  <c r="BX25" i="10"/>
  <c r="BX15" i="10"/>
  <c r="BX7" i="10"/>
  <c r="BX67" i="10"/>
  <c r="BX59" i="10"/>
  <c r="BX51" i="10"/>
  <c r="BX43" i="10"/>
  <c r="BX35" i="10"/>
  <c r="BX27" i="10"/>
  <c r="BX21" i="10"/>
  <c r="BX13" i="10"/>
  <c r="BX3" i="10"/>
  <c r="BX70" i="10"/>
  <c r="BX68" i="10"/>
  <c r="BX66" i="10"/>
  <c r="BX64" i="10"/>
  <c r="BX62" i="10"/>
  <c r="BX60" i="10"/>
  <c r="BX58" i="10"/>
  <c r="BX56" i="10"/>
  <c r="BX54" i="10"/>
  <c r="BX52" i="10"/>
  <c r="BX50" i="10"/>
  <c r="BX48" i="10"/>
  <c r="BX46" i="10"/>
  <c r="BX44" i="10"/>
  <c r="BX42" i="10"/>
  <c r="BX40" i="10"/>
  <c r="BX38" i="10"/>
  <c r="BX36" i="10"/>
  <c r="BX34" i="10"/>
  <c r="BX32" i="10"/>
  <c r="BX30" i="10"/>
  <c r="BX28" i="10"/>
  <c r="BX26" i="10"/>
  <c r="BX24" i="10"/>
  <c r="BX22" i="10"/>
  <c r="BX20" i="10"/>
  <c r="BX18" i="10"/>
  <c r="BX16" i="10"/>
  <c r="BX14" i="10"/>
  <c r="BX12" i="10"/>
  <c r="BX10" i="10"/>
  <c r="BX8" i="10"/>
  <c r="BX6" i="10"/>
  <c r="BX69" i="10"/>
  <c r="BX61" i="10"/>
  <c r="BX53" i="10"/>
  <c r="BX45" i="10"/>
  <c r="BX37" i="10"/>
  <c r="BX29" i="10"/>
  <c r="BX19" i="10"/>
  <c r="BX11" i="10"/>
  <c r="BU30" i="10" l="1"/>
  <c r="BU46" i="10"/>
  <c r="BU45" i="10"/>
  <c r="BU23" i="10"/>
  <c r="BU48" i="10"/>
  <c r="BU35" i="10"/>
  <c r="BU31" i="10"/>
  <c r="BU61" i="10"/>
  <c r="BU18" i="10"/>
  <c r="BU34" i="10"/>
  <c r="BU50" i="10"/>
  <c r="BU66" i="10"/>
  <c r="BU43" i="10"/>
  <c r="BU41" i="10"/>
  <c r="BU39" i="10"/>
  <c r="BU25" i="10"/>
  <c r="BU32" i="10"/>
  <c r="BU64" i="10"/>
  <c r="BU33" i="10"/>
  <c r="BU69" i="10"/>
  <c r="BU20" i="10"/>
  <c r="BU36" i="10"/>
  <c r="BU52" i="10"/>
  <c r="BU68" i="10"/>
  <c r="BU51" i="10"/>
  <c r="BU49" i="10"/>
  <c r="BU47" i="10"/>
  <c r="BU14" i="10"/>
  <c r="BU27" i="10"/>
  <c r="BU11" i="10"/>
  <c r="BU22" i="10"/>
  <c r="BU70" i="10"/>
  <c r="BU55" i="10"/>
  <c r="BU19" i="10"/>
  <c r="BU8" i="10"/>
  <c r="BU24" i="10"/>
  <c r="BU40" i="10"/>
  <c r="BU56" i="10"/>
  <c r="BU67" i="10"/>
  <c r="BU65" i="10"/>
  <c r="BU63" i="10"/>
  <c r="BU53" i="10"/>
  <c r="BU6" i="10"/>
  <c r="BU54" i="10"/>
  <c r="BU57" i="10"/>
  <c r="BU29" i="10"/>
  <c r="BU10" i="10"/>
  <c r="BU26" i="10"/>
  <c r="BU42" i="10"/>
  <c r="BU58" i="10"/>
  <c r="BU13" i="10"/>
  <c r="BU7" i="10"/>
  <c r="BU9" i="10"/>
  <c r="BU4" i="10"/>
  <c r="BU62" i="10"/>
  <c r="BU16" i="10"/>
  <c r="BU38" i="10"/>
  <c r="BU59" i="10"/>
  <c r="BU37" i="10"/>
  <c r="BU12" i="10"/>
  <c r="BU28" i="10"/>
  <c r="BU44" i="10"/>
  <c r="BU60" i="10"/>
  <c r="BU21" i="10"/>
  <c r="BU15" i="10"/>
  <c r="BU17" i="10"/>
  <c r="BU5" i="10"/>
  <c r="BU3" i="10"/>
  <c r="F2" i="9"/>
  <c r="G2" i="9" a="1"/>
  <c r="G2" i="9" s="1"/>
  <c r="H2" i="9" a="1"/>
  <c r="H2" i="9" s="1"/>
  <c r="I2" i="9"/>
  <c r="J2" i="9"/>
  <c r="K2" i="9"/>
  <c r="M2" i="9"/>
  <c r="F3" i="9"/>
  <c r="G3" i="9" a="1"/>
  <c r="G3" i="9" s="1"/>
  <c r="H3" i="9" a="1"/>
  <c r="H3" i="9" s="1"/>
  <c r="I3" i="9"/>
  <c r="J3" i="9"/>
  <c r="K3" i="9"/>
  <c r="M3" i="9"/>
  <c r="F4" i="9"/>
  <c r="G4" i="9" a="1"/>
  <c r="G4" i="9" s="1"/>
  <c r="H4" i="9" a="1"/>
  <c r="H4" i="9" s="1"/>
  <c r="I4" i="9"/>
  <c r="J4" i="9"/>
  <c r="K4" i="9"/>
  <c r="M4" i="9"/>
  <c r="F5" i="9"/>
  <c r="G5" i="9" a="1"/>
  <c r="G5" i="9" s="1"/>
  <c r="H5" i="9" a="1"/>
  <c r="H5" i="9" s="1"/>
  <c r="I5" i="9"/>
  <c r="J5" i="9"/>
  <c r="K5" i="9"/>
  <c r="M5" i="9"/>
  <c r="F6" i="9"/>
  <c r="G6" i="9" a="1"/>
  <c r="G6" i="9" s="1"/>
  <c r="H6" i="9" a="1"/>
  <c r="H6" i="9" s="1"/>
  <c r="I6" i="9"/>
  <c r="J6" i="9"/>
  <c r="K6" i="9"/>
  <c r="F7" i="9"/>
  <c r="G7" i="9" a="1"/>
  <c r="G7" i="9" s="1"/>
  <c r="H7" i="9" a="1"/>
  <c r="H7" i="9" s="1"/>
  <c r="I7" i="9"/>
  <c r="J7" i="9"/>
  <c r="K7" i="9"/>
  <c r="F8" i="9"/>
  <c r="G8" i="9" a="1"/>
  <c r="G8" i="9" s="1"/>
  <c r="H8" i="9" a="1"/>
  <c r="H8" i="9" s="1"/>
  <c r="I8" i="9"/>
  <c r="J8" i="9"/>
  <c r="K8" i="9"/>
  <c r="F9" i="9"/>
  <c r="G9" i="9" a="1"/>
  <c r="G9" i="9" s="1"/>
  <c r="H9" i="9" a="1"/>
  <c r="H9" i="9" s="1"/>
  <c r="I9" i="9"/>
  <c r="J9" i="9"/>
  <c r="K9" i="9"/>
  <c r="F10" i="9"/>
  <c r="G10" i="9" a="1"/>
  <c r="G10" i="9" s="1"/>
  <c r="H10" i="9" a="1"/>
  <c r="H10" i="9" s="1"/>
  <c r="I10" i="9"/>
  <c r="J10" i="9"/>
  <c r="K10" i="9"/>
  <c r="F11" i="9"/>
  <c r="G11" i="9" a="1"/>
  <c r="G11" i="9" s="1"/>
  <c r="H11" i="9" a="1"/>
  <c r="H11" i="9" s="1"/>
  <c r="I11" i="9"/>
  <c r="J11" i="9"/>
  <c r="K11" i="9"/>
  <c r="F12" i="9"/>
  <c r="G12" i="9" a="1"/>
  <c r="G12" i="9" s="1"/>
  <c r="H12" i="9" a="1"/>
  <c r="H12" i="9" s="1"/>
  <c r="I12" i="9"/>
  <c r="J12" i="9"/>
  <c r="K12" i="9"/>
  <c r="F13" i="9"/>
  <c r="G13" i="9" a="1"/>
  <c r="G13" i="9" s="1"/>
  <c r="H13" i="9" a="1"/>
  <c r="H13" i="9" s="1"/>
  <c r="I13" i="9"/>
  <c r="J13" i="9"/>
  <c r="K13" i="9"/>
  <c r="F14" i="9"/>
  <c r="G14" i="9" a="1"/>
  <c r="G14" i="9" s="1"/>
  <c r="H14" i="9" a="1"/>
  <c r="H14" i="9" s="1"/>
  <c r="I14" i="9"/>
  <c r="J14" i="9"/>
  <c r="K14" i="9"/>
  <c r="F15" i="9"/>
  <c r="G15" i="9" a="1"/>
  <c r="G15" i="9" s="1"/>
  <c r="H15" i="9" a="1"/>
  <c r="H15" i="9" s="1"/>
  <c r="I15" i="9"/>
  <c r="J15" i="9"/>
  <c r="K15" i="9"/>
  <c r="F16" i="9"/>
  <c r="G16" i="9" a="1"/>
  <c r="G16" i="9" s="1"/>
  <c r="H16" i="9" a="1"/>
  <c r="H16" i="9" s="1"/>
  <c r="I16" i="9"/>
  <c r="J16" i="9"/>
  <c r="K16" i="9"/>
  <c r="F17" i="9"/>
  <c r="G17" i="9" a="1"/>
  <c r="G17" i="9" s="1"/>
  <c r="H17" i="9" a="1"/>
  <c r="H17" i="9" s="1"/>
  <c r="I17" i="9"/>
  <c r="J17" i="9"/>
  <c r="K17" i="9"/>
  <c r="F18" i="9"/>
  <c r="G18" i="9" a="1"/>
  <c r="G18" i="9" s="1"/>
  <c r="H18" i="9" a="1"/>
  <c r="H18" i="9" s="1"/>
  <c r="I18" i="9"/>
  <c r="J18" i="9"/>
  <c r="K18" i="9"/>
  <c r="F19" i="9"/>
  <c r="G19" i="9" a="1"/>
  <c r="G19" i="9" s="1"/>
  <c r="H19" i="9" a="1"/>
  <c r="H19" i="9" s="1"/>
  <c r="I19" i="9"/>
  <c r="J19" i="9"/>
  <c r="K19" i="9"/>
  <c r="F20" i="9"/>
  <c r="G20" i="9" a="1"/>
  <c r="G20" i="9" s="1"/>
  <c r="H20" i="9" a="1"/>
  <c r="H20" i="9" s="1"/>
  <c r="I20" i="9"/>
  <c r="J20" i="9"/>
  <c r="K20" i="9"/>
  <c r="F21" i="9"/>
  <c r="G21" i="9" a="1"/>
  <c r="G21" i="9" s="1"/>
  <c r="H21" i="9" a="1"/>
  <c r="H21" i="9" s="1"/>
  <c r="I21" i="9"/>
  <c r="J21" i="9"/>
  <c r="K21" i="9"/>
  <c r="F22" i="9"/>
  <c r="G22" i="9" a="1"/>
  <c r="G22" i="9" s="1"/>
  <c r="H22" i="9" a="1"/>
  <c r="H22" i="9" s="1"/>
  <c r="I22" i="9"/>
  <c r="J22" i="9"/>
  <c r="K22" i="9"/>
  <c r="F23" i="9"/>
  <c r="G23" i="9" a="1"/>
  <c r="G23" i="9" s="1"/>
  <c r="H23" i="9" a="1"/>
  <c r="H23" i="9" s="1"/>
  <c r="I23" i="9"/>
  <c r="J23" i="9"/>
  <c r="K23" i="9"/>
  <c r="F24" i="9"/>
  <c r="G24" i="9" a="1"/>
  <c r="G24" i="9" s="1"/>
  <c r="H24" i="9" a="1"/>
  <c r="H24" i="9" s="1"/>
  <c r="I24" i="9"/>
  <c r="J24" i="9"/>
  <c r="K24" i="9"/>
  <c r="F25" i="9"/>
  <c r="G25" i="9" a="1"/>
  <c r="G25" i="9" s="1"/>
  <c r="H25" i="9" a="1"/>
  <c r="H25" i="9" s="1"/>
  <c r="I25" i="9"/>
  <c r="J25" i="9"/>
  <c r="K25" i="9"/>
  <c r="F26" i="9"/>
  <c r="G26" i="9" a="1"/>
  <c r="G26" i="9" s="1"/>
  <c r="H26" i="9" a="1"/>
  <c r="H26" i="9" s="1"/>
  <c r="I26" i="9"/>
  <c r="J26" i="9"/>
  <c r="K26" i="9"/>
  <c r="F27" i="9"/>
  <c r="G27" i="9" a="1"/>
  <c r="G27" i="9" s="1"/>
  <c r="H27" i="9" a="1"/>
  <c r="H27" i="9" s="1"/>
  <c r="I27" i="9"/>
  <c r="J27" i="9"/>
  <c r="K27" i="9"/>
  <c r="F28" i="9"/>
  <c r="G28" i="9" a="1"/>
  <c r="G28" i="9" s="1"/>
  <c r="H28" i="9" a="1"/>
  <c r="H28" i="9" s="1"/>
  <c r="I28" i="9"/>
  <c r="J28" i="9"/>
  <c r="K28" i="9"/>
  <c r="F29" i="9"/>
  <c r="G29" i="9" a="1"/>
  <c r="G29" i="9" s="1"/>
  <c r="H29" i="9" a="1"/>
  <c r="H29" i="9" s="1"/>
  <c r="I29" i="9"/>
  <c r="J29" i="9"/>
  <c r="K29" i="9"/>
  <c r="F30" i="9"/>
  <c r="G30" i="9" a="1"/>
  <c r="G30" i="9" s="1"/>
  <c r="H30" i="9" a="1"/>
  <c r="H30" i="9" s="1"/>
  <c r="I30" i="9"/>
  <c r="J30" i="9"/>
  <c r="K30" i="9"/>
  <c r="F31" i="9"/>
  <c r="G31" i="9" a="1"/>
  <c r="G31" i="9" s="1"/>
  <c r="H31" i="9" a="1"/>
  <c r="H31" i="9" s="1"/>
  <c r="I31" i="9"/>
  <c r="J31" i="9"/>
  <c r="K31" i="9"/>
  <c r="F32" i="9"/>
  <c r="G32" i="9" a="1"/>
  <c r="G32" i="9" s="1"/>
  <c r="H32" i="9" a="1"/>
  <c r="H32" i="9" s="1"/>
  <c r="I32" i="9"/>
  <c r="J32" i="9"/>
  <c r="K32" i="9"/>
  <c r="F33" i="9"/>
  <c r="G33" i="9" a="1"/>
  <c r="G33" i="9" s="1"/>
  <c r="H33" i="9" a="1"/>
  <c r="H33" i="9" s="1"/>
  <c r="I33" i="9"/>
  <c r="J33" i="9"/>
  <c r="K33" i="9"/>
  <c r="F34" i="9"/>
  <c r="G34" i="9" a="1"/>
  <c r="G34" i="9" s="1"/>
  <c r="H34" i="9" a="1"/>
  <c r="H34" i="9" s="1"/>
  <c r="I34" i="9"/>
  <c r="J34" i="9"/>
  <c r="K34" i="9"/>
  <c r="F35" i="9"/>
  <c r="G35" i="9" a="1"/>
  <c r="G35" i="9" s="1"/>
  <c r="H35" i="9" a="1"/>
  <c r="H35" i="9" s="1"/>
  <c r="I35" i="9"/>
  <c r="J35" i="9"/>
  <c r="K35" i="9"/>
  <c r="F36" i="9"/>
  <c r="G36" i="9" a="1"/>
  <c r="G36" i="9" s="1"/>
  <c r="H36" i="9" a="1"/>
  <c r="H36" i="9" s="1"/>
  <c r="I36" i="9"/>
  <c r="J36" i="9"/>
  <c r="K36" i="9"/>
  <c r="F37" i="9"/>
  <c r="G37" i="9" a="1"/>
  <c r="G37" i="9" s="1"/>
  <c r="H37" i="9" a="1"/>
  <c r="H37" i="9" s="1"/>
  <c r="I37" i="9"/>
  <c r="J37" i="9"/>
  <c r="K37" i="9"/>
  <c r="F38" i="9"/>
  <c r="G38" i="9" a="1"/>
  <c r="G38" i="9" s="1"/>
  <c r="H38" i="9" a="1"/>
  <c r="H38" i="9" s="1"/>
  <c r="I38" i="9"/>
  <c r="J38" i="9"/>
  <c r="K38" i="9"/>
  <c r="F39" i="9"/>
  <c r="G39" i="9" a="1"/>
  <c r="G39" i="9" s="1"/>
  <c r="H39" i="9" a="1"/>
  <c r="H39" i="9" s="1"/>
  <c r="I39" i="9"/>
  <c r="J39" i="9"/>
  <c r="K39" i="9"/>
  <c r="F40" i="9"/>
  <c r="G40" i="9" a="1"/>
  <c r="G40" i="9" s="1"/>
  <c r="H40" i="9" a="1"/>
  <c r="H40" i="9" s="1"/>
  <c r="I40" i="9"/>
  <c r="J40" i="9"/>
  <c r="K40" i="9"/>
  <c r="F41" i="9"/>
  <c r="G41" i="9" a="1"/>
  <c r="G41" i="9" s="1"/>
  <c r="H41" i="9" a="1"/>
  <c r="H41" i="9" s="1"/>
  <c r="I41" i="9"/>
  <c r="J41" i="9"/>
  <c r="K41" i="9"/>
  <c r="F42" i="9"/>
  <c r="G42" i="9" a="1"/>
  <c r="G42" i="9" s="1"/>
  <c r="H42" i="9" a="1"/>
  <c r="H42" i="9" s="1"/>
  <c r="I42" i="9"/>
  <c r="J42" i="9"/>
  <c r="K42" i="9"/>
  <c r="F43" i="9"/>
  <c r="G43" i="9" a="1"/>
  <c r="G43" i="9" s="1"/>
  <c r="H43" i="9" a="1"/>
  <c r="H43" i="9" s="1"/>
  <c r="I43" i="9"/>
  <c r="J43" i="9"/>
  <c r="K43" i="9"/>
  <c r="F44" i="9"/>
  <c r="G44" i="9" a="1"/>
  <c r="G44" i="9" s="1"/>
  <c r="H44" i="9" a="1"/>
  <c r="H44" i="9" s="1"/>
  <c r="I44" i="9"/>
  <c r="J44" i="9"/>
  <c r="K44" i="9"/>
  <c r="F45" i="9"/>
  <c r="G45" i="9" a="1"/>
  <c r="G45" i="9" s="1"/>
  <c r="H45" i="9" a="1"/>
  <c r="H45" i="9" s="1"/>
  <c r="I45" i="9"/>
  <c r="J45" i="9"/>
  <c r="K45" i="9"/>
  <c r="F46" i="9"/>
  <c r="G46" i="9" a="1"/>
  <c r="G46" i="9" s="1"/>
  <c r="H46" i="9" a="1"/>
  <c r="H46" i="9" s="1"/>
  <c r="I46" i="9"/>
  <c r="J46" i="9"/>
  <c r="K46" i="9"/>
  <c r="F47" i="9"/>
  <c r="G47" i="9" a="1"/>
  <c r="G47" i="9" s="1"/>
  <c r="H47" i="9" a="1"/>
  <c r="H47" i="9" s="1"/>
  <c r="I47" i="9"/>
  <c r="J47" i="9"/>
  <c r="K47" i="9"/>
  <c r="F48" i="9"/>
  <c r="G48" i="9" a="1"/>
  <c r="G48" i="9" s="1"/>
  <c r="H48" i="9" a="1"/>
  <c r="H48" i="9" s="1"/>
  <c r="I48" i="9"/>
  <c r="J48" i="9"/>
  <c r="K48" i="9"/>
  <c r="F49" i="9"/>
  <c r="G49" i="9" a="1"/>
  <c r="G49" i="9" s="1"/>
  <c r="H49" i="9" a="1"/>
  <c r="H49" i="9" s="1"/>
  <c r="I49" i="9"/>
  <c r="J49" i="9"/>
  <c r="K49" i="9"/>
  <c r="F50" i="9"/>
  <c r="G50" i="9" a="1"/>
  <c r="G50" i="9" s="1"/>
  <c r="H50" i="9" a="1"/>
  <c r="H50" i="9" s="1"/>
  <c r="I50" i="9"/>
  <c r="J50" i="9"/>
  <c r="K50" i="9"/>
  <c r="F51" i="9"/>
  <c r="G51" i="9" a="1"/>
  <c r="G51" i="9" s="1"/>
  <c r="H51" i="9" a="1"/>
  <c r="H51" i="9" s="1"/>
  <c r="I51" i="9"/>
  <c r="J51" i="9"/>
  <c r="K51" i="9"/>
  <c r="F52" i="9"/>
  <c r="G52" i="9" a="1"/>
  <c r="G52" i="9" s="1"/>
  <c r="H52" i="9" a="1"/>
  <c r="H52" i="9" s="1"/>
  <c r="I52" i="9"/>
  <c r="J52" i="9"/>
  <c r="K52" i="9"/>
  <c r="F53" i="9"/>
  <c r="G53" i="9" a="1"/>
  <c r="G53" i="9" s="1"/>
  <c r="H53" i="9" a="1"/>
  <c r="H53" i="9" s="1"/>
  <c r="I53" i="9"/>
  <c r="J53" i="9"/>
  <c r="K53" i="9"/>
  <c r="F54" i="9"/>
  <c r="G54" i="9" a="1"/>
  <c r="G54" i="9" s="1"/>
  <c r="H54" i="9" a="1"/>
  <c r="H54" i="9" s="1"/>
  <c r="I54" i="9"/>
  <c r="J54" i="9"/>
  <c r="K54" i="9"/>
  <c r="F55" i="9"/>
  <c r="G55" i="9" a="1"/>
  <c r="G55" i="9" s="1"/>
  <c r="H55" i="9" a="1"/>
  <c r="H55" i="9" s="1"/>
  <c r="I55" i="9"/>
  <c r="J55" i="9"/>
  <c r="K55" i="9"/>
  <c r="F56" i="9"/>
  <c r="G56" i="9" a="1"/>
  <c r="G56" i="9" s="1"/>
  <c r="H56" i="9" a="1"/>
  <c r="H56" i="9" s="1"/>
  <c r="I56" i="9"/>
  <c r="J56" i="9"/>
  <c r="K56" i="9"/>
  <c r="F57" i="9"/>
  <c r="G57" i="9" a="1"/>
  <c r="G57" i="9" s="1"/>
  <c r="H57" i="9" a="1"/>
  <c r="H57" i="9" s="1"/>
  <c r="I57" i="9"/>
  <c r="J57" i="9"/>
  <c r="K57" i="9"/>
  <c r="F58" i="9"/>
  <c r="G58" i="9" a="1"/>
  <c r="G58" i="9" s="1"/>
  <c r="H58" i="9" a="1"/>
  <c r="H58" i="9" s="1"/>
  <c r="I58" i="9"/>
  <c r="J58" i="9"/>
  <c r="K58" i="9"/>
  <c r="F59" i="9"/>
  <c r="G59" i="9" a="1"/>
  <c r="G59" i="9" s="1"/>
  <c r="H59" i="9" a="1"/>
  <c r="H59" i="9" s="1"/>
  <c r="I59" i="9"/>
  <c r="J59" i="9"/>
  <c r="K59" i="9"/>
  <c r="F60" i="9"/>
  <c r="G60" i="9" a="1"/>
  <c r="G60" i="9" s="1"/>
  <c r="H60" i="9" a="1"/>
  <c r="H60" i="9" s="1"/>
  <c r="I60" i="9"/>
  <c r="J60" i="9"/>
  <c r="K60" i="9"/>
  <c r="F61" i="9"/>
  <c r="G61" i="9" a="1"/>
  <c r="G61" i="9" s="1"/>
  <c r="H61" i="9" a="1"/>
  <c r="H61" i="9" s="1"/>
  <c r="I61" i="9"/>
  <c r="J61" i="9"/>
  <c r="K61" i="9"/>
  <c r="F62" i="9"/>
  <c r="G62" i="9" a="1"/>
  <c r="G62" i="9" s="1"/>
  <c r="H62" i="9" a="1"/>
  <c r="H62" i="9" s="1"/>
  <c r="I62" i="9"/>
  <c r="J62" i="9"/>
  <c r="K62" i="9"/>
  <c r="F63" i="9"/>
  <c r="G63" i="9" a="1"/>
  <c r="G63" i="9" s="1"/>
  <c r="H63" i="9" a="1"/>
  <c r="H63" i="9" s="1"/>
  <c r="I63" i="9"/>
  <c r="J63" i="9"/>
  <c r="K63" i="9"/>
  <c r="F64" i="9"/>
  <c r="G64" i="9" a="1"/>
  <c r="G64" i="9" s="1"/>
  <c r="H64" i="9" a="1"/>
  <c r="H64" i="9" s="1"/>
  <c r="I64" i="9"/>
  <c r="J64" i="9"/>
  <c r="K64" i="9"/>
  <c r="F65" i="9"/>
  <c r="G65" i="9" a="1"/>
  <c r="G65" i="9" s="1"/>
  <c r="H65" i="9" a="1"/>
  <c r="H65" i="9" s="1"/>
  <c r="I65" i="9"/>
  <c r="J65" i="9"/>
  <c r="K65" i="9"/>
  <c r="F66" i="9"/>
  <c r="G66" i="9" a="1"/>
  <c r="G66" i="9" s="1"/>
  <c r="H66" i="9" a="1"/>
  <c r="H66" i="9" s="1"/>
  <c r="I66" i="9"/>
  <c r="J66" i="9"/>
  <c r="K66" i="9"/>
  <c r="F67" i="9"/>
  <c r="G67" i="9" a="1"/>
  <c r="G67" i="9" s="1"/>
  <c r="H67" i="9" a="1"/>
  <c r="H67" i="9" s="1"/>
  <c r="I67" i="9"/>
  <c r="J67" i="9"/>
  <c r="K67" i="9"/>
  <c r="F68" i="9"/>
  <c r="G68" i="9" a="1"/>
  <c r="G68" i="9" s="1"/>
  <c r="H68" i="9" a="1"/>
  <c r="H68" i="9" s="1"/>
  <c r="I68" i="9"/>
  <c r="J68" i="9"/>
  <c r="K68" i="9"/>
  <c r="F69" i="9"/>
  <c r="G69" i="9" a="1"/>
  <c r="G69" i="9" s="1"/>
  <c r="H69" i="9" a="1"/>
  <c r="H69" i="9" s="1"/>
  <c r="I69" i="9"/>
  <c r="J69" i="9"/>
  <c r="K69" i="9"/>
  <c r="F70" i="9"/>
  <c r="G70" i="9" a="1"/>
  <c r="G70" i="9" s="1"/>
  <c r="H70" i="9" a="1"/>
  <c r="H70" i="9" s="1"/>
  <c r="I70" i="9"/>
  <c r="J70" i="9"/>
  <c r="K70" i="9"/>
  <c r="F71" i="9"/>
  <c r="G71" i="9" a="1"/>
  <c r="G71" i="9" s="1"/>
  <c r="H71" i="9" a="1"/>
  <c r="H71" i="9" s="1"/>
  <c r="I71" i="9"/>
  <c r="J71" i="9"/>
  <c r="K71" i="9"/>
  <c r="F72" i="9"/>
  <c r="G72" i="9" a="1"/>
  <c r="G72" i="9" s="1"/>
  <c r="H72" i="9" a="1"/>
  <c r="H72" i="9" s="1"/>
  <c r="I72" i="9"/>
  <c r="J72" i="9"/>
  <c r="K72" i="9"/>
  <c r="F73" i="9"/>
  <c r="G73" i="9" a="1"/>
  <c r="G73" i="9" s="1"/>
  <c r="H73" i="9" a="1"/>
  <c r="H73" i="9" s="1"/>
  <c r="I73" i="9"/>
  <c r="J73" i="9"/>
  <c r="K73" i="9"/>
  <c r="F74" i="9"/>
  <c r="G74" i="9" a="1"/>
  <c r="G74" i="9" s="1"/>
  <c r="H74" i="9" a="1"/>
  <c r="H74" i="9" s="1"/>
  <c r="I74" i="9"/>
  <c r="J74" i="9"/>
  <c r="K74" i="9"/>
  <c r="F75" i="9"/>
  <c r="G75" i="9" a="1"/>
  <c r="G75" i="9" s="1"/>
  <c r="H75" i="9" a="1"/>
  <c r="H75" i="9" s="1"/>
  <c r="I75" i="9"/>
  <c r="J75" i="9"/>
  <c r="K75" i="9"/>
  <c r="F76" i="9"/>
  <c r="G76" i="9" a="1"/>
  <c r="G76" i="9" s="1"/>
  <c r="H76" i="9" a="1"/>
  <c r="H76" i="9" s="1"/>
  <c r="I76" i="9"/>
  <c r="J76" i="9"/>
  <c r="K76" i="9"/>
  <c r="F77" i="9"/>
  <c r="G77" i="9" a="1"/>
  <c r="G77" i="9" s="1"/>
  <c r="H77" i="9" a="1"/>
  <c r="H77" i="9" s="1"/>
  <c r="I77" i="9"/>
  <c r="J77" i="9"/>
  <c r="K77" i="9"/>
  <c r="F78" i="9"/>
  <c r="G78" i="9" a="1"/>
  <c r="G78" i="9" s="1"/>
  <c r="H78" i="9" a="1"/>
  <c r="H78" i="9" s="1"/>
  <c r="I78" i="9"/>
  <c r="J78" i="9"/>
  <c r="K78" i="9"/>
  <c r="F79" i="9"/>
  <c r="G79" i="9" a="1"/>
  <c r="G79" i="9" s="1"/>
  <c r="H79" i="9" a="1"/>
  <c r="H79" i="9" s="1"/>
  <c r="I79" i="9"/>
  <c r="J79" i="9"/>
  <c r="K79" i="9"/>
  <c r="F80" i="9"/>
  <c r="G80" i="9" a="1"/>
  <c r="G80" i="9" s="1"/>
  <c r="H80" i="9" a="1"/>
  <c r="H80" i="9" s="1"/>
  <c r="I80" i="9"/>
  <c r="J80" i="9"/>
  <c r="K80" i="9"/>
  <c r="F81" i="9"/>
  <c r="G81" i="9" a="1"/>
  <c r="G81" i="9" s="1"/>
  <c r="H81" i="9" a="1"/>
  <c r="H81" i="9" s="1"/>
  <c r="I81" i="9"/>
  <c r="J81" i="9"/>
  <c r="K81" i="9"/>
  <c r="F82" i="9"/>
  <c r="G82" i="9" a="1"/>
  <c r="G82" i="9" s="1"/>
  <c r="H82" i="9" a="1"/>
  <c r="H82" i="9" s="1"/>
  <c r="I82" i="9"/>
  <c r="J82" i="9"/>
  <c r="K82" i="9"/>
  <c r="F83" i="9"/>
  <c r="G83" i="9" a="1"/>
  <c r="G83" i="9" s="1"/>
  <c r="H83" i="9" a="1"/>
  <c r="H83" i="9" s="1"/>
  <c r="I83" i="9"/>
  <c r="J83" i="9"/>
  <c r="K83" i="9"/>
  <c r="F84" i="9"/>
  <c r="G84" i="9" a="1"/>
  <c r="G84" i="9" s="1"/>
  <c r="H84" i="9" a="1"/>
  <c r="H84" i="9" s="1"/>
  <c r="I84" i="9"/>
  <c r="J84" i="9"/>
  <c r="K84" i="9"/>
  <c r="F85" i="9"/>
  <c r="G85" i="9" a="1"/>
  <c r="G85" i="9" s="1"/>
  <c r="H85" i="9" a="1"/>
  <c r="H85" i="9" s="1"/>
  <c r="I85" i="9"/>
  <c r="J85" i="9"/>
  <c r="K85" i="9"/>
  <c r="F86" i="9"/>
  <c r="G86" i="9" a="1"/>
  <c r="G86" i="9" s="1"/>
  <c r="H86" i="9" a="1"/>
  <c r="H86" i="9" s="1"/>
  <c r="I86" i="9"/>
  <c r="J86" i="9"/>
  <c r="K86" i="9"/>
  <c r="F87" i="9"/>
  <c r="G87" i="9" a="1"/>
  <c r="G87" i="9" s="1"/>
  <c r="H87" i="9" a="1"/>
  <c r="H87" i="9" s="1"/>
  <c r="I87" i="9"/>
  <c r="J87" i="9"/>
  <c r="K87" i="9"/>
  <c r="F88" i="9"/>
  <c r="G88" i="9" a="1"/>
  <c r="G88" i="9" s="1"/>
  <c r="H88" i="9" a="1"/>
  <c r="H88" i="9" s="1"/>
  <c r="I88" i="9"/>
  <c r="J88" i="9"/>
  <c r="K88" i="9"/>
  <c r="F89" i="9"/>
  <c r="G89" i="9" a="1"/>
  <c r="G89" i="9" s="1"/>
  <c r="H89" i="9" a="1"/>
  <c r="H89" i="9" s="1"/>
  <c r="I89" i="9"/>
  <c r="J89" i="9"/>
  <c r="K89" i="9"/>
  <c r="F90" i="9"/>
  <c r="G90" i="9" a="1"/>
  <c r="G90" i="9" s="1"/>
  <c r="H90" i="9" a="1"/>
  <c r="H90" i="9" s="1"/>
  <c r="I90" i="9"/>
  <c r="J90" i="9"/>
  <c r="K90" i="9"/>
  <c r="F91" i="9"/>
  <c r="G91" i="9" a="1"/>
  <c r="G91" i="9" s="1"/>
  <c r="H91" i="9" a="1"/>
  <c r="H91" i="9" s="1"/>
  <c r="I91" i="9"/>
  <c r="J91" i="9"/>
  <c r="K91" i="9"/>
  <c r="F92" i="9"/>
  <c r="G92" i="9" a="1"/>
  <c r="G92" i="9" s="1"/>
  <c r="H92" i="9" a="1"/>
  <c r="H92" i="9" s="1"/>
  <c r="I92" i="9"/>
  <c r="J92" i="9"/>
  <c r="K92" i="9"/>
  <c r="F93" i="9"/>
  <c r="G93" i="9" a="1"/>
  <c r="G93" i="9" s="1"/>
  <c r="H93" i="9" a="1"/>
  <c r="H93" i="9" s="1"/>
  <c r="I93" i="9"/>
  <c r="J93" i="9"/>
  <c r="K93" i="9"/>
  <c r="F94" i="9"/>
  <c r="G94" i="9" a="1"/>
  <c r="G94" i="9" s="1"/>
  <c r="H94" i="9" a="1"/>
  <c r="H94" i="9" s="1"/>
  <c r="I94" i="9"/>
  <c r="J94" i="9"/>
  <c r="K94" i="9"/>
  <c r="F95" i="9"/>
  <c r="G95" i="9" a="1"/>
  <c r="G95" i="9" s="1"/>
  <c r="H95" i="9" a="1"/>
  <c r="H95" i="9" s="1"/>
  <c r="I95" i="9"/>
  <c r="J95" i="9"/>
  <c r="K95" i="9"/>
  <c r="F96" i="9"/>
  <c r="G96" i="9" a="1"/>
  <c r="G96" i="9" s="1"/>
  <c r="H96" i="9" a="1"/>
  <c r="H96" i="9" s="1"/>
  <c r="I96" i="9"/>
  <c r="J96" i="9"/>
  <c r="K96" i="9"/>
  <c r="F97" i="9"/>
  <c r="G97" i="9" a="1"/>
  <c r="G97" i="9" s="1"/>
  <c r="H97" i="9" a="1"/>
  <c r="H97" i="9" s="1"/>
  <c r="I97" i="9"/>
  <c r="J97" i="9"/>
  <c r="K97" i="9"/>
  <c r="F98" i="9"/>
  <c r="G98" i="9" a="1"/>
  <c r="G98" i="9" s="1"/>
  <c r="H98" i="9" a="1"/>
  <c r="H98" i="9" s="1"/>
  <c r="I98" i="9"/>
  <c r="J98" i="9"/>
  <c r="K98" i="9"/>
  <c r="F99" i="9"/>
  <c r="G99" i="9" a="1"/>
  <c r="G99" i="9" s="1"/>
  <c r="H99" i="9" a="1"/>
  <c r="H99" i="9" s="1"/>
  <c r="I99" i="9"/>
  <c r="J99" i="9"/>
  <c r="K99" i="9"/>
  <c r="F100" i="9"/>
  <c r="G100" i="9" a="1"/>
  <c r="G100" i="9" s="1"/>
  <c r="H100" i="9" a="1"/>
  <c r="H100" i="9" s="1"/>
  <c r="I100" i="9"/>
  <c r="J100" i="9"/>
  <c r="K100" i="9"/>
  <c r="F101" i="9"/>
  <c r="G101" i="9" a="1"/>
  <c r="G101" i="9" s="1"/>
  <c r="H101" i="9" a="1"/>
  <c r="H101" i="9" s="1"/>
  <c r="I101" i="9"/>
  <c r="J101" i="9"/>
  <c r="K101" i="9"/>
  <c r="F102" i="9"/>
  <c r="G102" i="9" a="1"/>
  <c r="G102" i="9" s="1"/>
  <c r="H102" i="9" a="1"/>
  <c r="H102" i="9" s="1"/>
  <c r="I102" i="9"/>
  <c r="J102" i="9"/>
  <c r="K102" i="9"/>
  <c r="F103" i="9"/>
  <c r="G103" i="9" a="1"/>
  <c r="G103" i="9" s="1"/>
  <c r="H103" i="9" a="1"/>
  <c r="H103" i="9" s="1"/>
  <c r="I103" i="9"/>
  <c r="J103" i="9"/>
  <c r="K103" i="9"/>
  <c r="F104" i="9"/>
  <c r="G104" i="9" a="1"/>
  <c r="G104" i="9" s="1"/>
  <c r="H104" i="9" a="1"/>
  <c r="H104" i="9" s="1"/>
  <c r="I104" i="9"/>
  <c r="J104" i="9"/>
  <c r="K104" i="9"/>
  <c r="F105" i="9"/>
  <c r="G105" i="9" a="1"/>
  <c r="G105" i="9" s="1"/>
  <c r="H105" i="9" a="1"/>
  <c r="H105" i="9" s="1"/>
  <c r="I105" i="9"/>
  <c r="J105" i="9"/>
  <c r="K105" i="9"/>
  <c r="F106" i="9"/>
  <c r="G106" i="9" a="1"/>
  <c r="G106" i="9" s="1"/>
  <c r="H106" i="9" a="1"/>
  <c r="H106" i="9" s="1"/>
  <c r="I106" i="9"/>
  <c r="J106" i="9"/>
  <c r="K106" i="9"/>
  <c r="F107" i="9"/>
  <c r="G107" i="9" a="1"/>
  <c r="G107" i="9" s="1"/>
  <c r="H107" i="9" a="1"/>
  <c r="H107" i="9" s="1"/>
  <c r="I107" i="9"/>
  <c r="J107" i="9"/>
  <c r="K107" i="9"/>
  <c r="F108" i="9"/>
  <c r="G108" i="9" a="1"/>
  <c r="G108" i="9" s="1"/>
  <c r="H108" i="9" a="1"/>
  <c r="H108" i="9" s="1"/>
  <c r="I108" i="9"/>
  <c r="J108" i="9"/>
  <c r="K108" i="9"/>
  <c r="F109" i="9"/>
  <c r="G109" i="9" a="1"/>
  <c r="G109" i="9" s="1"/>
  <c r="H109" i="9" a="1"/>
  <c r="H109" i="9" s="1"/>
  <c r="I109" i="9"/>
  <c r="J109" i="9"/>
  <c r="K109" i="9"/>
  <c r="F110" i="9"/>
  <c r="G110" i="9" a="1"/>
  <c r="G110" i="9" s="1"/>
  <c r="H110" i="9" a="1"/>
  <c r="H110" i="9" s="1"/>
  <c r="I110" i="9"/>
  <c r="J110" i="9"/>
  <c r="K110" i="9"/>
  <c r="F111" i="9"/>
  <c r="G111" i="9" a="1"/>
  <c r="G111" i="9" s="1"/>
  <c r="H111" i="9" a="1"/>
  <c r="H111" i="9" s="1"/>
  <c r="I111" i="9"/>
  <c r="J111" i="9"/>
  <c r="K111" i="9"/>
  <c r="F112" i="9"/>
  <c r="G112" i="9" a="1"/>
  <c r="G112" i="9" s="1"/>
  <c r="H112" i="9" a="1"/>
  <c r="H112" i="9" s="1"/>
  <c r="I112" i="9"/>
  <c r="J112" i="9"/>
  <c r="K112" i="9"/>
  <c r="F113" i="9"/>
  <c r="G113" i="9" a="1"/>
  <c r="G113" i="9" s="1"/>
  <c r="H113" i="9" a="1"/>
  <c r="H113" i="9" s="1"/>
  <c r="I113" i="9"/>
  <c r="J113" i="9"/>
  <c r="K113" i="9"/>
  <c r="F114" i="9"/>
  <c r="G114" i="9" a="1"/>
  <c r="G114" i="9" s="1"/>
  <c r="H114" i="9" a="1"/>
  <c r="H114" i="9" s="1"/>
  <c r="I114" i="9"/>
  <c r="J114" i="9"/>
  <c r="K114" i="9"/>
  <c r="F115" i="9"/>
  <c r="G115" i="9" a="1"/>
  <c r="G115" i="9" s="1"/>
  <c r="H115" i="9" a="1"/>
  <c r="H115" i="9" s="1"/>
  <c r="I115" i="9"/>
  <c r="J115" i="9"/>
  <c r="K115" i="9"/>
  <c r="F116" i="9"/>
  <c r="G116" i="9" a="1"/>
  <c r="G116" i="9" s="1"/>
  <c r="H116" i="9" a="1"/>
  <c r="H116" i="9" s="1"/>
  <c r="I116" i="9"/>
  <c r="J116" i="9"/>
  <c r="K116" i="9"/>
  <c r="F117" i="9"/>
  <c r="G117" i="9" a="1"/>
  <c r="G117" i="9" s="1"/>
  <c r="H117" i="9" a="1"/>
  <c r="H117" i="9" s="1"/>
  <c r="I117" i="9"/>
  <c r="J117" i="9"/>
  <c r="K117" i="9"/>
  <c r="F118" i="9"/>
  <c r="G118" i="9" a="1"/>
  <c r="G118" i="9" s="1"/>
  <c r="H118" i="9" a="1"/>
  <c r="H118" i="9" s="1"/>
  <c r="I118" i="9"/>
  <c r="J118" i="9"/>
  <c r="K118" i="9"/>
  <c r="F119" i="9"/>
  <c r="G119" i="9" a="1"/>
  <c r="G119" i="9" s="1"/>
  <c r="H119" i="9" a="1"/>
  <c r="H119" i="9" s="1"/>
  <c r="I119" i="9"/>
  <c r="J119" i="9"/>
  <c r="K119" i="9"/>
  <c r="F120" i="9"/>
  <c r="G120" i="9" a="1"/>
  <c r="G120" i="9" s="1"/>
  <c r="H120" i="9" a="1"/>
  <c r="H120" i="9" s="1"/>
  <c r="I120" i="9"/>
  <c r="J120" i="9"/>
  <c r="K120" i="9"/>
  <c r="F121" i="9"/>
  <c r="G121" i="9" a="1"/>
  <c r="G121" i="9" s="1"/>
  <c r="H121" i="9" a="1"/>
  <c r="H121" i="9" s="1"/>
  <c r="I121" i="9"/>
  <c r="J121" i="9"/>
  <c r="K121" i="9"/>
  <c r="F122" i="9"/>
  <c r="G122" i="9" a="1"/>
  <c r="G122" i="9" s="1"/>
  <c r="H122" i="9" a="1"/>
  <c r="H122" i="9" s="1"/>
  <c r="I122" i="9"/>
  <c r="J122" i="9"/>
  <c r="K122" i="9"/>
  <c r="F123" i="9"/>
  <c r="G123" i="9" a="1"/>
  <c r="G123" i="9" s="1"/>
  <c r="H123" i="9" a="1"/>
  <c r="H123" i="9" s="1"/>
  <c r="I123" i="9"/>
  <c r="J123" i="9"/>
  <c r="K123" i="9"/>
  <c r="F124" i="9"/>
  <c r="G124" i="9" a="1"/>
  <c r="G124" i="9" s="1"/>
  <c r="H124" i="9" a="1"/>
  <c r="H124" i="9" s="1"/>
  <c r="I124" i="9"/>
  <c r="J124" i="9"/>
  <c r="K124" i="9"/>
  <c r="F125" i="9"/>
  <c r="G125" i="9" a="1"/>
  <c r="G125" i="9" s="1"/>
  <c r="H125" i="9" a="1"/>
  <c r="H125" i="9" s="1"/>
  <c r="I125" i="9"/>
  <c r="J125" i="9"/>
  <c r="K125" i="9"/>
  <c r="F126" i="9"/>
  <c r="G126" i="9" a="1"/>
  <c r="G126" i="9" s="1"/>
  <c r="H126" i="9" a="1"/>
  <c r="H126" i="9" s="1"/>
  <c r="I126" i="9"/>
  <c r="J126" i="9"/>
  <c r="K126" i="9"/>
  <c r="F127" i="9"/>
  <c r="G127" i="9" a="1"/>
  <c r="G127" i="9" s="1"/>
  <c r="H127" i="9" a="1"/>
  <c r="H127" i="9" s="1"/>
  <c r="I127" i="9"/>
  <c r="J127" i="9"/>
  <c r="K127" i="9"/>
  <c r="F128" i="9"/>
  <c r="G128" i="9" a="1"/>
  <c r="G128" i="9" s="1"/>
  <c r="H128" i="9" a="1"/>
  <c r="H128" i="9" s="1"/>
  <c r="I128" i="9"/>
  <c r="J128" i="9"/>
  <c r="K128" i="9"/>
  <c r="F129" i="9"/>
  <c r="G129" i="9" a="1"/>
  <c r="G129" i="9" s="1"/>
  <c r="H129" i="9" a="1"/>
  <c r="H129" i="9" s="1"/>
  <c r="I129" i="9"/>
  <c r="J129" i="9"/>
  <c r="K129" i="9"/>
  <c r="F130" i="9"/>
  <c r="G130" i="9" a="1"/>
  <c r="G130" i="9" s="1"/>
  <c r="H130" i="9" a="1"/>
  <c r="H130" i="9" s="1"/>
  <c r="I130" i="9"/>
  <c r="J130" i="9"/>
  <c r="K130" i="9"/>
  <c r="F131" i="9"/>
  <c r="G131" i="9" a="1"/>
  <c r="G131" i="9" s="1"/>
  <c r="H131" i="9" a="1"/>
  <c r="H131" i="9" s="1"/>
  <c r="I131" i="9"/>
  <c r="J131" i="9"/>
  <c r="K131" i="9"/>
  <c r="F132" i="9"/>
  <c r="G132" i="9" a="1"/>
  <c r="G132" i="9" s="1"/>
  <c r="H132" i="9" a="1"/>
  <c r="H132" i="9" s="1"/>
  <c r="I132" i="9"/>
  <c r="J132" i="9"/>
  <c r="K132" i="9"/>
  <c r="F133" i="9"/>
  <c r="G133" i="9" a="1"/>
  <c r="G133" i="9" s="1"/>
  <c r="H133" i="9" a="1"/>
  <c r="H133" i="9" s="1"/>
  <c r="I133" i="9"/>
  <c r="J133" i="9"/>
  <c r="K133" i="9"/>
  <c r="F134" i="9"/>
  <c r="G134" i="9" a="1"/>
  <c r="G134" i="9" s="1"/>
  <c r="H134" i="9" a="1"/>
  <c r="H134" i="9" s="1"/>
  <c r="I134" i="9"/>
  <c r="J134" i="9"/>
  <c r="K134" i="9"/>
  <c r="F135" i="9"/>
  <c r="G135" i="9" a="1"/>
  <c r="G135" i="9" s="1"/>
  <c r="H135" i="9" a="1"/>
  <c r="H135" i="9" s="1"/>
  <c r="I135" i="9"/>
  <c r="J135" i="9"/>
  <c r="K135" i="9"/>
  <c r="F136" i="9"/>
  <c r="G136" i="9" a="1"/>
  <c r="G136" i="9" s="1"/>
  <c r="H136" i="9" a="1"/>
  <c r="H136" i="9" s="1"/>
  <c r="I136" i="9"/>
  <c r="J136" i="9"/>
  <c r="K136" i="9"/>
  <c r="F137" i="9"/>
  <c r="G137" i="9" a="1"/>
  <c r="G137" i="9" s="1"/>
  <c r="H137" i="9" a="1"/>
  <c r="H137" i="9" s="1"/>
  <c r="I137" i="9"/>
  <c r="J137" i="9"/>
  <c r="K137" i="9"/>
  <c r="F138" i="9"/>
  <c r="G138" i="9" a="1"/>
  <c r="G138" i="9" s="1"/>
  <c r="H138" i="9" a="1"/>
  <c r="H138" i="9" s="1"/>
  <c r="I138" i="9"/>
  <c r="J138" i="9"/>
  <c r="K138" i="9"/>
  <c r="F139" i="9"/>
  <c r="G139" i="9" a="1"/>
  <c r="G139" i="9" s="1"/>
  <c r="H139" i="9" a="1"/>
  <c r="H139" i="9" s="1"/>
  <c r="I139" i="9"/>
  <c r="J139" i="9"/>
  <c r="K139" i="9"/>
  <c r="F140" i="9"/>
  <c r="G140" i="9" a="1"/>
  <c r="G140" i="9" s="1"/>
  <c r="H140" i="9" a="1"/>
  <c r="H140" i="9" s="1"/>
  <c r="I140" i="9"/>
  <c r="J140" i="9"/>
  <c r="K140" i="9"/>
  <c r="F141" i="9"/>
  <c r="G141" i="9" a="1"/>
  <c r="G141" i="9" s="1"/>
  <c r="H141" i="9" a="1"/>
  <c r="H141" i="9" s="1"/>
  <c r="I141" i="9"/>
  <c r="J141" i="9"/>
  <c r="K141" i="9"/>
  <c r="F142" i="9"/>
  <c r="G142" i="9" a="1"/>
  <c r="G142" i="9" s="1"/>
  <c r="H142" i="9" a="1"/>
  <c r="H142" i="9" s="1"/>
  <c r="I142" i="9"/>
  <c r="J142" i="9"/>
  <c r="K142" i="9"/>
  <c r="F143" i="9"/>
  <c r="G143" i="9" a="1"/>
  <c r="G143" i="9" s="1"/>
  <c r="H143" i="9" a="1"/>
  <c r="H143" i="9" s="1"/>
  <c r="I143" i="9"/>
  <c r="J143" i="9"/>
  <c r="K143" i="9"/>
  <c r="F144" i="9"/>
  <c r="G144" i="9" a="1"/>
  <c r="G144" i="9" s="1"/>
  <c r="H144" i="9" a="1"/>
  <c r="H144" i="9" s="1"/>
  <c r="I144" i="9"/>
  <c r="J144" i="9"/>
  <c r="K144" i="9"/>
  <c r="F145" i="9"/>
  <c r="G145" i="9" a="1"/>
  <c r="G145" i="9" s="1"/>
  <c r="H145" i="9" a="1"/>
  <c r="H145" i="9" s="1"/>
  <c r="I145" i="9"/>
  <c r="J145" i="9"/>
  <c r="K145" i="9"/>
  <c r="F146" i="9"/>
  <c r="G146" i="9" a="1"/>
  <c r="G146" i="9" s="1"/>
  <c r="H146" i="9" a="1"/>
  <c r="H146" i="9" s="1"/>
  <c r="I146" i="9"/>
  <c r="J146" i="9"/>
  <c r="K146" i="9"/>
  <c r="F147" i="9"/>
  <c r="G147" i="9" a="1"/>
  <c r="G147" i="9" s="1"/>
  <c r="H147" i="9" a="1"/>
  <c r="H147" i="9" s="1"/>
  <c r="I147" i="9"/>
  <c r="J147" i="9"/>
  <c r="K147" i="9"/>
  <c r="F148" i="9"/>
  <c r="G148" i="9" a="1"/>
  <c r="G148" i="9" s="1"/>
  <c r="H148" i="9" a="1"/>
  <c r="H148" i="9" s="1"/>
  <c r="I148" i="9"/>
  <c r="J148" i="9"/>
  <c r="K148" i="9"/>
  <c r="F149" i="9"/>
  <c r="G149" i="9" a="1"/>
  <c r="G149" i="9" s="1"/>
  <c r="H149" i="9" a="1"/>
  <c r="H149" i="9" s="1"/>
  <c r="I149" i="9"/>
  <c r="J149" i="9"/>
  <c r="K149" i="9"/>
  <c r="F150" i="9"/>
  <c r="G150" i="9" a="1"/>
  <c r="G150" i="9" s="1"/>
  <c r="H150" i="9" a="1"/>
  <c r="H150" i="9" s="1"/>
  <c r="I150" i="9"/>
  <c r="J150" i="9"/>
  <c r="K150" i="9"/>
  <c r="F151" i="9"/>
  <c r="G151" i="9" a="1"/>
  <c r="G151" i="9" s="1"/>
  <c r="H151" i="9" a="1"/>
  <c r="H151" i="9" s="1"/>
  <c r="I151" i="9"/>
  <c r="J151" i="9"/>
  <c r="K151" i="9"/>
  <c r="F152" i="9"/>
  <c r="G152" i="9" a="1"/>
  <c r="G152" i="9" s="1"/>
  <c r="H152" i="9" a="1"/>
  <c r="H152" i="9" s="1"/>
  <c r="I152" i="9"/>
  <c r="J152" i="9"/>
  <c r="K152" i="9"/>
  <c r="F153" i="9"/>
  <c r="G153" i="9" a="1"/>
  <c r="G153" i="9" s="1"/>
  <c r="H153" i="9" a="1"/>
  <c r="H153" i="9" s="1"/>
  <c r="I153" i="9"/>
  <c r="J153" i="9"/>
  <c r="K153" i="9"/>
  <c r="F154" i="9"/>
  <c r="G154" i="9" a="1"/>
  <c r="G154" i="9" s="1"/>
  <c r="H154" i="9" a="1"/>
  <c r="H154" i="9" s="1"/>
  <c r="I154" i="9"/>
  <c r="J154" i="9"/>
  <c r="K154" i="9"/>
  <c r="F155" i="9"/>
  <c r="G155" i="9" a="1"/>
  <c r="G155" i="9" s="1"/>
  <c r="H155" i="9" a="1"/>
  <c r="H155" i="9" s="1"/>
  <c r="I155" i="9"/>
  <c r="J155" i="9"/>
  <c r="K155" i="9"/>
  <c r="F156" i="9"/>
  <c r="G156" i="9" a="1"/>
  <c r="G156" i="9" s="1"/>
  <c r="H156" i="9" a="1"/>
  <c r="H156" i="9" s="1"/>
  <c r="I156" i="9"/>
  <c r="J156" i="9"/>
  <c r="K156" i="9"/>
  <c r="F157" i="9"/>
  <c r="G157" i="9" a="1"/>
  <c r="G157" i="9" s="1"/>
  <c r="H157" i="9" a="1"/>
  <c r="H157" i="9" s="1"/>
  <c r="I157" i="9"/>
  <c r="J157" i="9"/>
  <c r="K157" i="9"/>
  <c r="F158" i="9"/>
  <c r="G158" i="9" a="1"/>
  <c r="G158" i="9" s="1"/>
  <c r="H158" i="9" a="1"/>
  <c r="H158" i="9" s="1"/>
  <c r="I158" i="9"/>
  <c r="J158" i="9"/>
  <c r="K158" i="9"/>
  <c r="F159" i="9"/>
  <c r="G159" i="9" a="1"/>
  <c r="G159" i="9" s="1"/>
  <c r="H159" i="9" a="1"/>
  <c r="H159" i="9" s="1"/>
  <c r="I159" i="9"/>
  <c r="J159" i="9"/>
  <c r="K159" i="9"/>
  <c r="F160" i="9"/>
  <c r="G160" i="9" a="1"/>
  <c r="G160" i="9" s="1"/>
  <c r="H160" i="9" a="1"/>
  <c r="H160" i="9" s="1"/>
  <c r="I160" i="9"/>
  <c r="J160" i="9"/>
  <c r="K160" i="9"/>
  <c r="F161" i="9"/>
  <c r="G161" i="9" a="1"/>
  <c r="G161" i="9" s="1"/>
  <c r="H161" i="9" a="1"/>
  <c r="H161" i="9" s="1"/>
  <c r="I161" i="9"/>
  <c r="J161" i="9"/>
  <c r="K161" i="9"/>
  <c r="F162" i="9"/>
  <c r="G162" i="9" a="1"/>
  <c r="G162" i="9" s="1"/>
  <c r="H162" i="9" a="1"/>
  <c r="H162" i="9" s="1"/>
  <c r="I162" i="9"/>
  <c r="J162" i="9"/>
  <c r="K162" i="9"/>
  <c r="F163" i="9"/>
  <c r="G163" i="9" a="1"/>
  <c r="G163" i="9" s="1"/>
  <c r="H163" i="9" a="1"/>
  <c r="H163" i="9" s="1"/>
  <c r="I163" i="9"/>
  <c r="J163" i="9"/>
  <c r="K163" i="9"/>
  <c r="F164" i="9"/>
  <c r="G164" i="9" a="1"/>
  <c r="G164" i="9" s="1"/>
  <c r="H164" i="9" a="1"/>
  <c r="H164" i="9" s="1"/>
  <c r="I164" i="9"/>
  <c r="J164" i="9"/>
  <c r="K164" i="9"/>
  <c r="F165" i="9"/>
  <c r="G165" i="9" a="1"/>
  <c r="G165" i="9" s="1"/>
  <c r="H165" i="9" a="1"/>
  <c r="H165" i="9" s="1"/>
  <c r="I165" i="9"/>
  <c r="J165" i="9"/>
  <c r="K165" i="9"/>
  <c r="F166" i="9"/>
  <c r="G166" i="9" a="1"/>
  <c r="G166" i="9" s="1"/>
  <c r="H166" i="9" a="1"/>
  <c r="H166" i="9" s="1"/>
  <c r="I166" i="9"/>
  <c r="J166" i="9"/>
  <c r="K166" i="9"/>
  <c r="F167" i="9"/>
  <c r="G167" i="9" a="1"/>
  <c r="G167" i="9" s="1"/>
  <c r="H167" i="9" a="1"/>
  <c r="H167" i="9" s="1"/>
  <c r="I167" i="9"/>
  <c r="J167" i="9"/>
  <c r="K167" i="9"/>
  <c r="F168" i="9"/>
  <c r="G168" i="9" a="1"/>
  <c r="G168" i="9" s="1"/>
  <c r="H168" i="9" a="1"/>
  <c r="H168" i="9" s="1"/>
  <c r="I168" i="9"/>
  <c r="J168" i="9"/>
  <c r="K168" i="9"/>
  <c r="F169" i="9"/>
  <c r="G169" i="9" a="1"/>
  <c r="G169" i="9" s="1"/>
  <c r="H169" i="9" a="1"/>
  <c r="H169" i="9" s="1"/>
  <c r="I169" i="9"/>
  <c r="J169" i="9"/>
  <c r="K169" i="9"/>
  <c r="F170" i="9"/>
  <c r="G170" i="9" a="1"/>
  <c r="G170" i="9" s="1"/>
  <c r="H170" i="9" a="1"/>
  <c r="H170" i="9" s="1"/>
  <c r="I170" i="9"/>
  <c r="J170" i="9"/>
  <c r="K170" i="9"/>
  <c r="F171" i="9"/>
  <c r="G171" i="9" a="1"/>
  <c r="G171" i="9" s="1"/>
  <c r="H171" i="9" a="1"/>
  <c r="H171" i="9" s="1"/>
  <c r="I171" i="9"/>
  <c r="J171" i="9"/>
  <c r="K171" i="9"/>
  <c r="F172" i="9"/>
  <c r="G172" i="9" a="1"/>
  <c r="G172" i="9" s="1"/>
  <c r="H172" i="9" a="1"/>
  <c r="H172" i="9" s="1"/>
  <c r="I172" i="9"/>
  <c r="J172" i="9"/>
  <c r="K172" i="9"/>
  <c r="F173" i="9"/>
  <c r="G173" i="9" a="1"/>
  <c r="G173" i="9" s="1"/>
  <c r="H173" i="9" a="1"/>
  <c r="H173" i="9" s="1"/>
  <c r="I173" i="9"/>
  <c r="J173" i="9"/>
  <c r="K173" i="9"/>
  <c r="F174" i="9"/>
  <c r="G174" i="9" a="1"/>
  <c r="G174" i="9" s="1"/>
  <c r="H174" i="9" a="1"/>
  <c r="H174" i="9" s="1"/>
  <c r="I174" i="9"/>
  <c r="J174" i="9"/>
  <c r="K174" i="9"/>
  <c r="F175" i="9"/>
  <c r="G175" i="9" a="1"/>
  <c r="G175" i="9" s="1"/>
  <c r="H175" i="9" a="1"/>
  <c r="H175" i="9" s="1"/>
  <c r="I175" i="9"/>
  <c r="J175" i="9"/>
  <c r="K175" i="9"/>
  <c r="F176" i="9"/>
  <c r="G176" i="9" a="1"/>
  <c r="G176" i="9" s="1"/>
  <c r="H176" i="9" a="1"/>
  <c r="H176" i="9" s="1"/>
  <c r="I176" i="9"/>
  <c r="J176" i="9"/>
  <c r="K176" i="9"/>
  <c r="F177" i="9"/>
  <c r="G177" i="9" a="1"/>
  <c r="G177" i="9" s="1"/>
  <c r="H177" i="9" a="1"/>
  <c r="H177" i="9" s="1"/>
  <c r="I177" i="9"/>
  <c r="J177" i="9"/>
  <c r="K177" i="9"/>
  <c r="F178" i="9"/>
  <c r="G178" i="9" a="1"/>
  <c r="G178" i="9" s="1"/>
  <c r="H178" i="9" a="1"/>
  <c r="H178" i="9" s="1"/>
  <c r="I178" i="9"/>
  <c r="J178" i="9"/>
  <c r="K178" i="9"/>
  <c r="F179" i="9"/>
  <c r="G179" i="9" a="1"/>
  <c r="G179" i="9" s="1"/>
  <c r="H179" i="9" a="1"/>
  <c r="H179" i="9" s="1"/>
  <c r="I179" i="9"/>
  <c r="J179" i="9"/>
  <c r="K179" i="9"/>
  <c r="F180" i="9"/>
  <c r="G180" i="9" a="1"/>
  <c r="G180" i="9" s="1"/>
  <c r="H180" i="9" a="1"/>
  <c r="H180" i="9" s="1"/>
  <c r="I180" i="9"/>
  <c r="J180" i="9"/>
  <c r="K180" i="9"/>
  <c r="F181" i="9"/>
  <c r="G181" i="9" a="1"/>
  <c r="G181" i="9" s="1"/>
  <c r="H181" i="9" a="1"/>
  <c r="H181" i="9" s="1"/>
  <c r="I181" i="9"/>
  <c r="J181" i="9"/>
  <c r="K181" i="9"/>
  <c r="F182" i="9"/>
  <c r="G182" i="9" a="1"/>
  <c r="G182" i="9" s="1"/>
  <c r="H182" i="9" a="1"/>
  <c r="H182" i="9" s="1"/>
  <c r="I182" i="9"/>
  <c r="J182" i="9"/>
  <c r="K182" i="9"/>
  <c r="F183" i="9"/>
  <c r="G183" i="9" a="1"/>
  <c r="G183" i="9" s="1"/>
  <c r="H183" i="9" a="1"/>
  <c r="H183" i="9" s="1"/>
  <c r="I183" i="9"/>
  <c r="J183" i="9"/>
  <c r="K183" i="9"/>
  <c r="F184" i="9"/>
  <c r="G184" i="9" a="1"/>
  <c r="G184" i="9" s="1"/>
  <c r="H184" i="9" a="1"/>
  <c r="H184" i="9" s="1"/>
  <c r="I184" i="9"/>
  <c r="J184" i="9"/>
  <c r="K184" i="9"/>
  <c r="F185" i="9"/>
  <c r="G185" i="9" a="1"/>
  <c r="G185" i="9" s="1"/>
  <c r="H185" i="9" a="1"/>
  <c r="H185" i="9" s="1"/>
  <c r="I185" i="9"/>
  <c r="J185" i="9"/>
  <c r="K185" i="9"/>
  <c r="F186" i="9"/>
  <c r="G186" i="9" a="1"/>
  <c r="G186" i="9" s="1"/>
  <c r="H186" i="9" a="1"/>
  <c r="H186" i="9" s="1"/>
  <c r="I186" i="9"/>
  <c r="J186" i="9"/>
  <c r="K186" i="9"/>
  <c r="F187" i="9"/>
  <c r="G187" i="9" a="1"/>
  <c r="G187" i="9" s="1"/>
  <c r="H187" i="9" a="1"/>
  <c r="H187" i="9" s="1"/>
  <c r="I187" i="9"/>
  <c r="J187" i="9"/>
  <c r="K187" i="9"/>
  <c r="F188" i="9"/>
  <c r="G188" i="9" a="1"/>
  <c r="G188" i="9" s="1"/>
  <c r="H188" i="9" a="1"/>
  <c r="H188" i="9" s="1"/>
  <c r="I188" i="9"/>
  <c r="J188" i="9"/>
  <c r="K188" i="9"/>
  <c r="F189" i="9"/>
  <c r="G189" i="9" a="1"/>
  <c r="G189" i="9" s="1"/>
  <c r="H189" i="9" a="1"/>
  <c r="H189" i="9" s="1"/>
  <c r="I189" i="9"/>
  <c r="J189" i="9"/>
  <c r="K189" i="9"/>
  <c r="F190" i="9"/>
  <c r="G190" i="9" a="1"/>
  <c r="G190" i="9" s="1"/>
  <c r="H190" i="9" a="1"/>
  <c r="H190" i="9" s="1"/>
  <c r="I190" i="9"/>
  <c r="J190" i="9"/>
  <c r="K190" i="9"/>
  <c r="F191" i="9"/>
  <c r="G191" i="9" a="1"/>
  <c r="G191" i="9" s="1"/>
  <c r="H191" i="9" a="1"/>
  <c r="H191" i="9" s="1"/>
  <c r="I191" i="9"/>
  <c r="J191" i="9"/>
  <c r="K191" i="9"/>
  <c r="F192" i="9"/>
  <c r="G192" i="9" a="1"/>
  <c r="G192" i="9" s="1"/>
  <c r="H192" i="9" a="1"/>
  <c r="H192" i="9" s="1"/>
  <c r="I192" i="9"/>
  <c r="J192" i="9"/>
  <c r="K192" i="9"/>
  <c r="F193" i="9"/>
  <c r="G193" i="9" a="1"/>
  <c r="G193" i="9" s="1"/>
  <c r="H193" i="9" a="1"/>
  <c r="H193" i="9" s="1"/>
  <c r="I193" i="9"/>
  <c r="J193" i="9"/>
  <c r="K193" i="9"/>
  <c r="F194" i="9"/>
  <c r="G194" i="9" a="1"/>
  <c r="G194" i="9" s="1"/>
  <c r="H194" i="9" a="1"/>
  <c r="H194" i="9" s="1"/>
  <c r="I194" i="9"/>
  <c r="J194" i="9"/>
  <c r="K194" i="9"/>
  <c r="F195" i="9"/>
  <c r="G195" i="9" a="1"/>
  <c r="G195" i="9" s="1"/>
  <c r="H195" i="9" a="1"/>
  <c r="H195" i="9" s="1"/>
  <c r="I195" i="9"/>
  <c r="J195" i="9"/>
  <c r="K195" i="9"/>
  <c r="F196" i="9"/>
  <c r="G196" i="9" a="1"/>
  <c r="G196" i="9" s="1"/>
  <c r="H196" i="9" a="1"/>
  <c r="H196" i="9" s="1"/>
  <c r="I196" i="9"/>
  <c r="J196" i="9"/>
  <c r="K196" i="9"/>
  <c r="F197" i="9"/>
  <c r="G197" i="9" a="1"/>
  <c r="G197" i="9" s="1"/>
  <c r="H197" i="9" a="1"/>
  <c r="H197" i="9" s="1"/>
  <c r="I197" i="9"/>
  <c r="J197" i="9"/>
  <c r="K197" i="9"/>
  <c r="F198" i="9"/>
  <c r="G198" i="9" a="1"/>
  <c r="G198" i="9" s="1"/>
  <c r="H198" i="9" a="1"/>
  <c r="H198" i="9" s="1"/>
  <c r="I198" i="9"/>
  <c r="J198" i="9"/>
  <c r="K198" i="9"/>
  <c r="F199" i="9"/>
  <c r="G199" i="9" a="1"/>
  <c r="G199" i="9" s="1"/>
  <c r="H199" i="9" a="1"/>
  <c r="H199" i="9" s="1"/>
  <c r="I199" i="9"/>
  <c r="J199" i="9"/>
  <c r="K199" i="9"/>
  <c r="F200" i="9"/>
  <c r="G200" i="9" a="1"/>
  <c r="G200" i="9" s="1"/>
  <c r="H200" i="9" a="1"/>
  <c r="H200" i="9" s="1"/>
  <c r="I200" i="9"/>
  <c r="J200" i="9"/>
  <c r="K200" i="9"/>
  <c r="F201" i="9"/>
  <c r="G201" i="9" a="1"/>
  <c r="G201" i="9" s="1"/>
  <c r="H201" i="9" a="1"/>
  <c r="H201" i="9" s="1"/>
  <c r="I201" i="9"/>
  <c r="J201" i="9"/>
  <c r="K201" i="9"/>
  <c r="F202" i="9"/>
  <c r="G202" i="9" a="1"/>
  <c r="G202" i="9" s="1"/>
  <c r="H202" i="9" a="1"/>
  <c r="H202" i="9" s="1"/>
  <c r="I202" i="9"/>
  <c r="J202" i="9"/>
  <c r="K202" i="9"/>
  <c r="F203" i="9"/>
  <c r="G203" i="9" a="1"/>
  <c r="G203" i="9" s="1"/>
  <c r="H203" i="9" a="1"/>
  <c r="H203" i="9" s="1"/>
  <c r="I203" i="9"/>
  <c r="J203" i="9"/>
  <c r="K203" i="9"/>
  <c r="F204" i="9"/>
  <c r="G204" i="9" a="1"/>
  <c r="G204" i="9" s="1"/>
  <c r="H204" i="9" a="1"/>
  <c r="H204" i="9" s="1"/>
  <c r="I204" i="9"/>
  <c r="J204" i="9"/>
  <c r="K204" i="9"/>
  <c r="F205" i="9"/>
  <c r="G205" i="9" a="1"/>
  <c r="G205" i="9" s="1"/>
  <c r="H205" i="9" a="1"/>
  <c r="H205" i="9" s="1"/>
  <c r="I205" i="9"/>
  <c r="J205" i="9"/>
  <c r="K205" i="9"/>
  <c r="F206" i="9"/>
  <c r="G206" i="9" a="1"/>
  <c r="G206" i="9" s="1"/>
  <c r="H206" i="9" a="1"/>
  <c r="H206" i="9" s="1"/>
  <c r="I206" i="9"/>
  <c r="J206" i="9"/>
  <c r="K206" i="9"/>
  <c r="F207" i="9"/>
  <c r="G207" i="9" a="1"/>
  <c r="G207" i="9" s="1"/>
  <c r="H207" i="9" a="1"/>
  <c r="H207" i="9" s="1"/>
  <c r="I207" i="9"/>
  <c r="J207" i="9"/>
  <c r="K207" i="9"/>
  <c r="F208" i="9"/>
  <c r="G208" i="9" a="1"/>
  <c r="G208" i="9" s="1"/>
  <c r="H208" i="9" a="1"/>
  <c r="H208" i="9" s="1"/>
  <c r="I208" i="9"/>
  <c r="J208" i="9"/>
  <c r="K208" i="9"/>
  <c r="F209" i="9"/>
  <c r="G209" i="9" a="1"/>
  <c r="G209" i="9" s="1"/>
  <c r="H209" i="9" a="1"/>
  <c r="H209" i="9" s="1"/>
  <c r="I209" i="9"/>
  <c r="J209" i="9"/>
  <c r="K209" i="9"/>
  <c r="F210" i="9"/>
  <c r="G210" i="9" a="1"/>
  <c r="G210" i="9" s="1"/>
  <c r="H210" i="9" a="1"/>
  <c r="H210" i="9" s="1"/>
  <c r="I210" i="9"/>
  <c r="J210" i="9"/>
  <c r="K210" i="9"/>
  <c r="F211" i="9"/>
  <c r="G211" i="9" a="1"/>
  <c r="G211" i="9" s="1"/>
  <c r="H211" i="9" a="1"/>
  <c r="H211" i="9" s="1"/>
  <c r="I211" i="9"/>
  <c r="J211" i="9"/>
  <c r="K211" i="9"/>
  <c r="F212" i="9"/>
  <c r="G212" i="9" a="1"/>
  <c r="G212" i="9" s="1"/>
  <c r="H212" i="9" a="1"/>
  <c r="H212" i="9" s="1"/>
  <c r="I212" i="9"/>
  <c r="J212" i="9"/>
  <c r="K212" i="9"/>
  <c r="F213" i="9"/>
  <c r="G213" i="9" a="1"/>
  <c r="G213" i="9" s="1"/>
  <c r="H213" i="9" a="1"/>
  <c r="H213" i="9" s="1"/>
  <c r="I213" i="9"/>
  <c r="J213" i="9"/>
  <c r="K213" i="9"/>
  <c r="F214" i="9"/>
  <c r="G214" i="9" a="1"/>
  <c r="G214" i="9" s="1"/>
  <c r="H214" i="9" a="1"/>
  <c r="H214" i="9" s="1"/>
  <c r="I214" i="9"/>
  <c r="J214" i="9"/>
  <c r="K214" i="9"/>
  <c r="F215" i="9"/>
  <c r="G215" i="9" a="1"/>
  <c r="G215" i="9" s="1"/>
  <c r="H215" i="9" a="1"/>
  <c r="H215" i="9" s="1"/>
  <c r="I215" i="9"/>
  <c r="J215" i="9"/>
  <c r="K215" i="9"/>
  <c r="F216" i="9"/>
  <c r="G216" i="9" a="1"/>
  <c r="G216" i="9" s="1"/>
  <c r="H216" i="9" a="1"/>
  <c r="H216" i="9" s="1"/>
  <c r="I216" i="9"/>
  <c r="J216" i="9"/>
  <c r="K216" i="9"/>
  <c r="F217" i="9"/>
  <c r="G217" i="9" a="1"/>
  <c r="G217" i="9" s="1"/>
  <c r="H217" i="9" a="1"/>
  <c r="H217" i="9" s="1"/>
  <c r="I217" i="9"/>
  <c r="J217" i="9"/>
  <c r="K217" i="9"/>
  <c r="F218" i="9"/>
  <c r="G218" i="9" a="1"/>
  <c r="G218" i="9" s="1"/>
  <c r="H218" i="9" a="1"/>
  <c r="H218" i="9" s="1"/>
  <c r="I218" i="9"/>
  <c r="J218" i="9"/>
  <c r="K218" i="9"/>
  <c r="F219" i="9"/>
  <c r="G219" i="9" a="1"/>
  <c r="G219" i="9" s="1"/>
  <c r="H219" i="9" a="1"/>
  <c r="H219" i="9" s="1"/>
  <c r="I219" i="9"/>
  <c r="J219" i="9"/>
  <c r="K219" i="9"/>
  <c r="F220" i="9"/>
  <c r="G220" i="9" a="1"/>
  <c r="G220" i="9" s="1"/>
  <c r="H220" i="9" a="1"/>
  <c r="H220" i="9" s="1"/>
  <c r="I220" i="9"/>
  <c r="J220" i="9"/>
  <c r="K220" i="9"/>
  <c r="F221" i="9"/>
  <c r="G221" i="9" a="1"/>
  <c r="G221" i="9" s="1"/>
  <c r="H221" i="9" a="1"/>
  <c r="H221" i="9" s="1"/>
  <c r="I221" i="9"/>
  <c r="J221" i="9"/>
  <c r="K221" i="9"/>
  <c r="F222" i="9"/>
  <c r="G222" i="9" a="1"/>
  <c r="G222" i="9" s="1"/>
  <c r="H222" i="9" a="1"/>
  <c r="H222" i="9" s="1"/>
  <c r="I222" i="9"/>
  <c r="J222" i="9"/>
  <c r="K222" i="9"/>
  <c r="F223" i="9"/>
  <c r="G223" i="9" a="1"/>
  <c r="G223" i="9" s="1"/>
  <c r="H223" i="9" a="1"/>
  <c r="H223" i="9" s="1"/>
  <c r="I223" i="9"/>
  <c r="J223" i="9"/>
  <c r="K223" i="9"/>
  <c r="F224" i="9"/>
  <c r="G224" i="9" a="1"/>
  <c r="G224" i="9" s="1"/>
  <c r="H224" i="9" a="1"/>
  <c r="H224" i="9" s="1"/>
  <c r="I224" i="9"/>
  <c r="J224" i="9"/>
  <c r="K224" i="9"/>
  <c r="F225" i="9"/>
  <c r="G225" i="9" a="1"/>
  <c r="G225" i="9" s="1"/>
  <c r="H225" i="9" a="1"/>
  <c r="H225" i="9" s="1"/>
  <c r="I225" i="9"/>
  <c r="J225" i="9"/>
  <c r="K225" i="9"/>
  <c r="F226" i="9"/>
  <c r="G226" i="9" a="1"/>
  <c r="G226" i="9" s="1"/>
  <c r="H226" i="9" a="1"/>
  <c r="H226" i="9" s="1"/>
  <c r="I226" i="9"/>
  <c r="J226" i="9"/>
  <c r="K226" i="9"/>
  <c r="F227" i="9"/>
  <c r="G227" i="9" a="1"/>
  <c r="G227" i="9" s="1"/>
  <c r="H227" i="9" a="1"/>
  <c r="H227" i="9" s="1"/>
  <c r="I227" i="9"/>
  <c r="J227" i="9"/>
  <c r="K227" i="9"/>
  <c r="F228" i="9"/>
  <c r="G228" i="9" a="1"/>
  <c r="G228" i="9" s="1"/>
  <c r="H228" i="9" a="1"/>
  <c r="H228" i="9" s="1"/>
  <c r="I228" i="9"/>
  <c r="J228" i="9"/>
  <c r="K228" i="9"/>
  <c r="F229" i="9"/>
  <c r="G229" i="9" a="1"/>
  <c r="G229" i="9" s="1"/>
  <c r="H229" i="9" a="1"/>
  <c r="H229" i="9" s="1"/>
  <c r="I229" i="9"/>
  <c r="J229" i="9"/>
  <c r="K229" i="9"/>
  <c r="F230" i="9"/>
  <c r="G230" i="9" a="1"/>
  <c r="G230" i="9" s="1"/>
  <c r="H230" i="9" a="1"/>
  <c r="H230" i="9" s="1"/>
  <c r="I230" i="9"/>
  <c r="J230" i="9"/>
  <c r="K230" i="9"/>
  <c r="F231" i="9"/>
  <c r="G231" i="9" a="1"/>
  <c r="G231" i="9" s="1"/>
  <c r="H231" i="9" a="1"/>
  <c r="H231" i="9" s="1"/>
  <c r="I231" i="9"/>
  <c r="J231" i="9"/>
  <c r="K231" i="9"/>
  <c r="F232" i="9"/>
  <c r="G232" i="9" a="1"/>
  <c r="G232" i="9" s="1"/>
  <c r="H232" i="9" a="1"/>
  <c r="H232" i="9" s="1"/>
  <c r="I232" i="9"/>
  <c r="J232" i="9"/>
  <c r="K232" i="9"/>
  <c r="F233" i="9"/>
  <c r="G233" i="9" a="1"/>
  <c r="G233" i="9" s="1"/>
  <c r="H233" i="9" a="1"/>
  <c r="H233" i="9" s="1"/>
  <c r="I233" i="9"/>
  <c r="J233" i="9"/>
  <c r="K233" i="9"/>
  <c r="F234" i="9"/>
  <c r="G234" i="9" a="1"/>
  <c r="G234" i="9" s="1"/>
  <c r="H234" i="9" a="1"/>
  <c r="H234" i="9" s="1"/>
  <c r="I234" i="9"/>
  <c r="J234" i="9"/>
  <c r="K234" i="9"/>
  <c r="F235" i="9"/>
  <c r="G235" i="9" a="1"/>
  <c r="G235" i="9" s="1"/>
  <c r="H235" i="9" a="1"/>
  <c r="H235" i="9" s="1"/>
  <c r="I235" i="9"/>
  <c r="J235" i="9"/>
  <c r="K235" i="9"/>
  <c r="F236" i="9"/>
  <c r="G236" i="9" a="1"/>
  <c r="G236" i="9" s="1"/>
  <c r="H236" i="9" a="1"/>
  <c r="H236" i="9" s="1"/>
  <c r="I236" i="9"/>
  <c r="J236" i="9"/>
  <c r="K236" i="9"/>
  <c r="F237" i="9"/>
  <c r="G237" i="9" a="1"/>
  <c r="G237" i="9" s="1"/>
  <c r="H237" i="9" a="1"/>
  <c r="H237" i="9" s="1"/>
  <c r="I237" i="9"/>
  <c r="J237" i="9"/>
  <c r="K237" i="9"/>
  <c r="F238" i="9"/>
  <c r="G238" i="9" a="1"/>
  <c r="G238" i="9" s="1"/>
  <c r="H238" i="9" a="1"/>
  <c r="H238" i="9" s="1"/>
  <c r="I238" i="9"/>
  <c r="J238" i="9"/>
  <c r="K238" i="9"/>
  <c r="F239" i="9"/>
  <c r="G239" i="9" a="1"/>
  <c r="G239" i="9" s="1"/>
  <c r="H239" i="9" a="1"/>
  <c r="H239" i="9" s="1"/>
  <c r="I239" i="9"/>
  <c r="J239" i="9"/>
  <c r="K239" i="9"/>
  <c r="F240" i="9"/>
  <c r="G240" i="9" a="1"/>
  <c r="G240" i="9" s="1"/>
  <c r="H240" i="9" a="1"/>
  <c r="H240" i="9" s="1"/>
  <c r="I240" i="9"/>
  <c r="J240" i="9"/>
  <c r="K240" i="9"/>
  <c r="F241" i="9"/>
  <c r="G241" i="9" a="1"/>
  <c r="G241" i="9" s="1"/>
  <c r="H241" i="9" a="1"/>
  <c r="H241" i="9" s="1"/>
  <c r="I241" i="9"/>
  <c r="J241" i="9"/>
  <c r="K241" i="9"/>
  <c r="F242" i="9"/>
  <c r="G242" i="9" a="1"/>
  <c r="G242" i="9" s="1"/>
  <c r="H242" i="9" a="1"/>
  <c r="H242" i="9" s="1"/>
  <c r="I242" i="9"/>
  <c r="J242" i="9"/>
  <c r="K242" i="9"/>
  <c r="F243" i="9"/>
  <c r="G243" i="9" a="1"/>
  <c r="G243" i="9" s="1"/>
  <c r="H243" i="9" a="1"/>
  <c r="H243" i="9" s="1"/>
  <c r="I243" i="9"/>
  <c r="J243" i="9"/>
  <c r="K243" i="9"/>
  <c r="F244" i="9"/>
  <c r="G244" i="9" a="1"/>
  <c r="G244" i="9" s="1"/>
  <c r="H244" i="9" a="1"/>
  <c r="H244" i="9" s="1"/>
  <c r="I244" i="9"/>
  <c r="J244" i="9"/>
  <c r="K244" i="9"/>
  <c r="F245" i="9"/>
  <c r="G245" i="9" a="1"/>
  <c r="G245" i="9" s="1"/>
  <c r="H245" i="9" a="1"/>
  <c r="H245" i="9" s="1"/>
  <c r="I245" i="9"/>
  <c r="J245" i="9"/>
  <c r="K245" i="9"/>
  <c r="F246" i="9"/>
  <c r="G246" i="9" a="1"/>
  <c r="G246" i="9" s="1"/>
  <c r="H246" i="9" a="1"/>
  <c r="H246" i="9" s="1"/>
  <c r="I246" i="9"/>
  <c r="J246" i="9"/>
  <c r="K246" i="9"/>
  <c r="F247" i="9"/>
  <c r="G247" i="9" a="1"/>
  <c r="G247" i="9" s="1"/>
  <c r="H247" i="9" a="1"/>
  <c r="H247" i="9" s="1"/>
  <c r="I247" i="9"/>
  <c r="J247" i="9"/>
  <c r="K247" i="9"/>
  <c r="F248" i="9"/>
  <c r="G248" i="9" a="1"/>
  <c r="G248" i="9" s="1"/>
  <c r="H248" i="9" a="1"/>
  <c r="H248" i="9" s="1"/>
  <c r="I248" i="9"/>
  <c r="J248" i="9"/>
  <c r="K248" i="9"/>
  <c r="F249" i="9"/>
  <c r="G249" i="9" a="1"/>
  <c r="G249" i="9" s="1"/>
  <c r="H249" i="9" a="1"/>
  <c r="H249" i="9" s="1"/>
  <c r="I249" i="9"/>
  <c r="J249" i="9"/>
  <c r="K249" i="9"/>
  <c r="F250" i="9"/>
  <c r="G250" i="9" a="1"/>
  <c r="G250" i="9" s="1"/>
  <c r="H250" i="9" a="1"/>
  <c r="H250" i="9" s="1"/>
  <c r="I250" i="9"/>
  <c r="J250" i="9"/>
  <c r="K250" i="9"/>
  <c r="F251" i="9"/>
  <c r="G251" i="9" a="1"/>
  <c r="G251" i="9" s="1"/>
  <c r="H251" i="9" a="1"/>
  <c r="H251" i="9" s="1"/>
  <c r="I251" i="9"/>
  <c r="J251" i="9"/>
  <c r="K251" i="9"/>
  <c r="F252" i="9"/>
  <c r="G252" i="9" a="1"/>
  <c r="G252" i="9" s="1"/>
  <c r="H252" i="9" a="1"/>
  <c r="H252" i="9" s="1"/>
  <c r="I252" i="9"/>
  <c r="J252" i="9"/>
  <c r="K252" i="9"/>
  <c r="F253" i="9"/>
  <c r="G253" i="9" a="1"/>
  <c r="G253" i="9" s="1"/>
  <c r="H253" i="9" a="1"/>
  <c r="H253" i="9" s="1"/>
  <c r="I253" i="9"/>
  <c r="J253" i="9"/>
  <c r="K253" i="9"/>
  <c r="F254" i="9"/>
  <c r="G254" i="9" a="1"/>
  <c r="G254" i="9" s="1"/>
  <c r="H254" i="9" a="1"/>
  <c r="H254" i="9" s="1"/>
  <c r="I254" i="9"/>
  <c r="J254" i="9"/>
  <c r="K254" i="9"/>
  <c r="F255" i="9"/>
  <c r="G255" i="9" a="1"/>
  <c r="G255" i="9" s="1"/>
  <c r="H255" i="9" a="1"/>
  <c r="H255" i="9" s="1"/>
  <c r="I255" i="9"/>
  <c r="J255" i="9"/>
  <c r="K255" i="9"/>
  <c r="F256" i="9"/>
  <c r="G256" i="9" a="1"/>
  <c r="G256" i="9" s="1"/>
  <c r="H256" i="9" a="1"/>
  <c r="H256" i="9" s="1"/>
  <c r="I256" i="9"/>
  <c r="J256" i="9"/>
  <c r="K256" i="9"/>
  <c r="F257" i="9"/>
  <c r="G257" i="9" a="1"/>
  <c r="G257" i="9" s="1"/>
  <c r="H257" i="9" a="1"/>
  <c r="H257" i="9" s="1"/>
  <c r="I257" i="9"/>
  <c r="J257" i="9"/>
  <c r="K257" i="9"/>
  <c r="F258" i="9"/>
  <c r="G258" i="9" a="1"/>
  <c r="G258" i="9" s="1"/>
  <c r="H258" i="9" a="1"/>
  <c r="H258" i="9" s="1"/>
  <c r="I258" i="9"/>
  <c r="J258" i="9"/>
  <c r="K258" i="9"/>
  <c r="F259" i="9"/>
  <c r="G259" i="9" a="1"/>
  <c r="G259" i="9" s="1"/>
  <c r="H259" i="9" a="1"/>
  <c r="H259" i="9" s="1"/>
  <c r="I259" i="9"/>
  <c r="J259" i="9"/>
  <c r="K259" i="9"/>
  <c r="F260" i="9"/>
  <c r="G260" i="9" a="1"/>
  <c r="G260" i="9" s="1"/>
  <c r="H260" i="9" a="1"/>
  <c r="H260" i="9" s="1"/>
  <c r="I260" i="9"/>
  <c r="J260" i="9"/>
  <c r="K260" i="9"/>
  <c r="F261" i="9"/>
  <c r="G261" i="9" a="1"/>
  <c r="G261" i="9" s="1"/>
  <c r="H261" i="9" a="1"/>
  <c r="H261" i="9" s="1"/>
  <c r="I261" i="9"/>
  <c r="J261" i="9"/>
  <c r="K261" i="9"/>
  <c r="F262" i="9"/>
  <c r="G262" i="9" a="1"/>
  <c r="G262" i="9" s="1"/>
  <c r="H262" i="9" a="1"/>
  <c r="H262" i="9" s="1"/>
  <c r="I262" i="9"/>
  <c r="J262" i="9"/>
  <c r="K262" i="9"/>
  <c r="F263" i="9"/>
  <c r="G263" i="9" a="1"/>
  <c r="G263" i="9" s="1"/>
  <c r="H263" i="9" a="1"/>
  <c r="H263" i="9" s="1"/>
  <c r="I263" i="9"/>
  <c r="J263" i="9"/>
  <c r="K263" i="9"/>
  <c r="F264" i="9"/>
  <c r="G264" i="9" a="1"/>
  <c r="G264" i="9" s="1"/>
  <c r="H264" i="9" a="1"/>
  <c r="H264" i="9" s="1"/>
  <c r="I264" i="9"/>
  <c r="J264" i="9"/>
  <c r="K264" i="9"/>
  <c r="F265" i="9"/>
  <c r="G265" i="9" a="1"/>
  <c r="G265" i="9" s="1"/>
  <c r="H265" i="9" a="1"/>
  <c r="H265" i="9" s="1"/>
  <c r="I265" i="9"/>
  <c r="J265" i="9"/>
  <c r="K265" i="9"/>
  <c r="F266" i="9"/>
  <c r="G266" i="9" a="1"/>
  <c r="G266" i="9" s="1"/>
  <c r="H266" i="9" a="1"/>
  <c r="H266" i="9" s="1"/>
  <c r="I266" i="9"/>
  <c r="J266" i="9"/>
  <c r="K266" i="9"/>
  <c r="F267" i="9"/>
  <c r="G267" i="9" a="1"/>
  <c r="G267" i="9" s="1"/>
  <c r="H267" i="9" a="1"/>
  <c r="H267" i="9" s="1"/>
  <c r="I267" i="9"/>
  <c r="J267" i="9"/>
  <c r="K267" i="9"/>
  <c r="F268" i="9"/>
  <c r="G268" i="9" a="1"/>
  <c r="G268" i="9" s="1"/>
  <c r="H268" i="9" a="1"/>
  <c r="H268" i="9" s="1"/>
  <c r="I268" i="9"/>
  <c r="J268" i="9"/>
  <c r="K268" i="9"/>
  <c r="F269" i="9"/>
  <c r="G269" i="9" a="1"/>
  <c r="G269" i="9" s="1"/>
  <c r="H269" i="9" a="1"/>
  <c r="H269" i="9" s="1"/>
  <c r="I269" i="9"/>
  <c r="J269" i="9"/>
  <c r="K269" i="9"/>
  <c r="F270" i="9"/>
  <c r="G270" i="9" a="1"/>
  <c r="G270" i="9" s="1"/>
  <c r="H270" i="9" a="1"/>
  <c r="H270" i="9" s="1"/>
  <c r="I270" i="9"/>
  <c r="J270" i="9"/>
  <c r="K270" i="9"/>
  <c r="F271" i="9"/>
  <c r="G271" i="9" a="1"/>
  <c r="G271" i="9" s="1"/>
  <c r="H271" i="9" a="1"/>
  <c r="H271" i="9" s="1"/>
  <c r="I271" i="9"/>
  <c r="J271" i="9"/>
  <c r="K271" i="9"/>
  <c r="F272" i="9"/>
  <c r="G272" i="9" a="1"/>
  <c r="G272" i="9" s="1"/>
  <c r="H272" i="9" a="1"/>
  <c r="H272" i="9" s="1"/>
  <c r="I272" i="9"/>
  <c r="J272" i="9"/>
  <c r="K272" i="9"/>
  <c r="F273" i="9"/>
  <c r="G273" i="9" a="1"/>
  <c r="G273" i="9" s="1"/>
  <c r="H273" i="9" a="1"/>
  <c r="H273" i="9" s="1"/>
  <c r="I273" i="9"/>
  <c r="J273" i="9"/>
  <c r="K273" i="9"/>
  <c r="F274" i="9"/>
  <c r="G274" i="9" a="1"/>
  <c r="G274" i="9" s="1"/>
  <c r="H274" i="9" a="1"/>
  <c r="H274" i="9" s="1"/>
  <c r="I274" i="9"/>
  <c r="J274" i="9"/>
  <c r="K274" i="9"/>
  <c r="F275" i="9"/>
  <c r="G275" i="9" a="1"/>
  <c r="G275" i="9" s="1"/>
  <c r="H275" i="9" a="1"/>
  <c r="H275" i="9" s="1"/>
  <c r="I275" i="9"/>
  <c r="J275" i="9"/>
  <c r="K275" i="9"/>
  <c r="F276" i="9"/>
  <c r="G276" i="9" a="1"/>
  <c r="G276" i="9" s="1"/>
  <c r="H276" i="9" a="1"/>
  <c r="H276" i="9" s="1"/>
  <c r="I276" i="9"/>
  <c r="J276" i="9"/>
  <c r="K276" i="9"/>
  <c r="F277" i="9"/>
  <c r="G277" i="9" a="1"/>
  <c r="G277" i="9" s="1"/>
  <c r="H277" i="9" a="1"/>
  <c r="H277" i="9" s="1"/>
  <c r="I277" i="9"/>
  <c r="J277" i="9"/>
  <c r="K277" i="9"/>
  <c r="F278" i="9"/>
  <c r="G278" i="9" a="1"/>
  <c r="G278" i="9" s="1"/>
  <c r="H278" i="9" a="1"/>
  <c r="H278" i="9" s="1"/>
  <c r="I278" i="9"/>
  <c r="J278" i="9"/>
  <c r="K278" i="9"/>
  <c r="F279" i="9"/>
  <c r="G279" i="9" a="1"/>
  <c r="G279" i="9" s="1"/>
  <c r="H279" i="9" a="1"/>
  <c r="H279" i="9" s="1"/>
  <c r="I279" i="9"/>
  <c r="J279" i="9"/>
  <c r="K279" i="9"/>
  <c r="F280" i="9"/>
  <c r="G280" i="9" a="1"/>
  <c r="G280" i="9" s="1"/>
  <c r="H280" i="9" a="1"/>
  <c r="H280" i="9" s="1"/>
  <c r="I280" i="9"/>
  <c r="J280" i="9"/>
  <c r="K280" i="9"/>
  <c r="F281" i="9"/>
  <c r="G281" i="9" a="1"/>
  <c r="G281" i="9" s="1"/>
  <c r="H281" i="9" a="1"/>
  <c r="H281" i="9" s="1"/>
  <c r="I281" i="9"/>
  <c r="J281" i="9"/>
  <c r="K281" i="9"/>
  <c r="F282" i="9"/>
  <c r="G282" i="9" a="1"/>
  <c r="G282" i="9" s="1"/>
  <c r="H282" i="9" a="1"/>
  <c r="H282" i="9" s="1"/>
  <c r="I282" i="9"/>
  <c r="J282" i="9"/>
  <c r="K282" i="9"/>
  <c r="F283" i="9"/>
  <c r="G283" i="9" a="1"/>
  <c r="G283" i="9" s="1"/>
  <c r="H283" i="9" a="1"/>
  <c r="H283" i="9" s="1"/>
  <c r="I283" i="9"/>
  <c r="J283" i="9"/>
  <c r="K283" i="9"/>
  <c r="F284" i="9"/>
  <c r="G284" i="9" a="1"/>
  <c r="G284" i="9" s="1"/>
  <c r="H284" i="9" a="1"/>
  <c r="H284" i="9" s="1"/>
  <c r="I284" i="9"/>
  <c r="J284" i="9"/>
  <c r="K284" i="9"/>
  <c r="F285" i="9"/>
  <c r="G285" i="9" a="1"/>
  <c r="G285" i="9" s="1"/>
  <c r="H285" i="9" a="1"/>
  <c r="H285" i="9" s="1"/>
  <c r="I285" i="9"/>
  <c r="J285" i="9"/>
  <c r="K285" i="9"/>
  <c r="F286" i="9"/>
  <c r="G286" i="9" a="1"/>
  <c r="G286" i="9" s="1"/>
  <c r="H286" i="9" a="1"/>
  <c r="H286" i="9" s="1"/>
  <c r="I286" i="9"/>
  <c r="J286" i="9"/>
  <c r="K286" i="9"/>
  <c r="F287" i="9"/>
  <c r="G287" i="9" a="1"/>
  <c r="G287" i="9" s="1"/>
  <c r="H287" i="9" a="1"/>
  <c r="H287" i="9" s="1"/>
  <c r="I287" i="9"/>
  <c r="J287" i="9"/>
  <c r="K287" i="9"/>
  <c r="F288" i="9"/>
  <c r="G288" i="9" a="1"/>
  <c r="G288" i="9" s="1"/>
  <c r="H288" i="9" a="1"/>
  <c r="H288" i="9" s="1"/>
  <c r="I288" i="9"/>
  <c r="J288" i="9"/>
  <c r="K288" i="9"/>
  <c r="F289" i="9"/>
  <c r="G289" i="9" a="1"/>
  <c r="G289" i="9" s="1"/>
  <c r="H289" i="9" a="1"/>
  <c r="H289" i="9" s="1"/>
  <c r="I289" i="9"/>
  <c r="J289" i="9"/>
  <c r="K289" i="9"/>
  <c r="F290" i="9"/>
  <c r="G290" i="9" a="1"/>
  <c r="G290" i="9" s="1"/>
  <c r="H290" i="9" a="1"/>
  <c r="H290" i="9" s="1"/>
  <c r="I290" i="9"/>
  <c r="J290" i="9"/>
  <c r="K290" i="9"/>
  <c r="F291" i="9"/>
  <c r="G291" i="9" a="1"/>
  <c r="G291" i="9" s="1"/>
  <c r="H291" i="9" a="1"/>
  <c r="H291" i="9" s="1"/>
  <c r="I291" i="9"/>
  <c r="J291" i="9"/>
  <c r="K291" i="9"/>
  <c r="F292" i="9"/>
  <c r="G292" i="9" a="1"/>
  <c r="G292" i="9" s="1"/>
  <c r="H292" i="9" a="1"/>
  <c r="H292" i="9" s="1"/>
  <c r="I292" i="9"/>
  <c r="J292" i="9"/>
  <c r="K292" i="9"/>
  <c r="F293" i="9"/>
  <c r="G293" i="9" a="1"/>
  <c r="G293" i="9" s="1"/>
  <c r="H293" i="9" a="1"/>
  <c r="H293" i="9" s="1"/>
  <c r="I293" i="9"/>
  <c r="J293" i="9"/>
  <c r="K293" i="9"/>
  <c r="F294" i="9"/>
  <c r="G294" i="9" a="1"/>
  <c r="G294" i="9" s="1"/>
  <c r="H294" i="9" a="1"/>
  <c r="H294" i="9" s="1"/>
  <c r="I294" i="9"/>
  <c r="J294" i="9"/>
  <c r="K294" i="9"/>
  <c r="F295" i="9"/>
  <c r="G295" i="9" a="1"/>
  <c r="G295" i="9" s="1"/>
  <c r="H295" i="9" a="1"/>
  <c r="H295" i="9" s="1"/>
  <c r="I295" i="9"/>
  <c r="J295" i="9"/>
  <c r="K295" i="9"/>
  <c r="F296" i="9"/>
  <c r="G296" i="9" a="1"/>
  <c r="G296" i="9" s="1"/>
  <c r="H296" i="9" a="1"/>
  <c r="H296" i="9" s="1"/>
  <c r="I296" i="9"/>
  <c r="J296" i="9"/>
  <c r="K296" i="9"/>
  <c r="F297" i="9"/>
  <c r="G297" i="9" a="1"/>
  <c r="G297" i="9" s="1"/>
  <c r="H297" i="9" a="1"/>
  <c r="H297" i="9" s="1"/>
  <c r="I297" i="9"/>
  <c r="J297" i="9"/>
  <c r="K297" i="9"/>
  <c r="F298" i="9"/>
  <c r="G298" i="9" a="1"/>
  <c r="G298" i="9" s="1"/>
  <c r="H298" i="9" a="1"/>
  <c r="H298" i="9" s="1"/>
  <c r="I298" i="9"/>
  <c r="J298" i="9"/>
  <c r="K298" i="9"/>
  <c r="F299" i="9"/>
  <c r="G299" i="9" a="1"/>
  <c r="G299" i="9" s="1"/>
  <c r="H299" i="9" a="1"/>
  <c r="H299" i="9" s="1"/>
  <c r="I299" i="9"/>
  <c r="J299" i="9"/>
  <c r="K299" i="9"/>
  <c r="F300" i="9"/>
  <c r="G300" i="9" a="1"/>
  <c r="G300" i="9" s="1"/>
  <c r="H300" i="9" a="1"/>
  <c r="H300" i="9" s="1"/>
  <c r="I300" i="9"/>
  <c r="J300" i="9"/>
  <c r="K300" i="9"/>
  <c r="F301" i="9"/>
  <c r="G301" i="9" a="1"/>
  <c r="G301" i="9" s="1"/>
  <c r="H301" i="9" a="1"/>
  <c r="H301" i="9" s="1"/>
  <c r="I301" i="9"/>
  <c r="J301" i="9"/>
  <c r="K301" i="9"/>
  <c r="F302" i="9"/>
  <c r="G302" i="9" a="1"/>
  <c r="G302" i="9" s="1"/>
  <c r="H302" i="9" a="1"/>
  <c r="H302" i="9" s="1"/>
  <c r="I302" i="9"/>
  <c r="J302" i="9"/>
  <c r="K302" i="9"/>
  <c r="F303" i="9"/>
  <c r="G303" i="9" a="1"/>
  <c r="G303" i="9" s="1"/>
  <c r="H303" i="9" a="1"/>
  <c r="H303" i="9" s="1"/>
  <c r="I303" i="9"/>
  <c r="J303" i="9"/>
  <c r="K303" i="9"/>
  <c r="F304" i="9"/>
  <c r="G304" i="9" a="1"/>
  <c r="G304" i="9" s="1"/>
  <c r="H304" i="9" a="1"/>
  <c r="H304" i="9" s="1"/>
  <c r="I304" i="9"/>
  <c r="J304" i="9"/>
  <c r="K304" i="9"/>
  <c r="F305" i="9"/>
  <c r="G305" i="9" a="1"/>
  <c r="G305" i="9" s="1"/>
  <c r="H305" i="9" a="1"/>
  <c r="H305" i="9" s="1"/>
  <c r="I305" i="9"/>
  <c r="J305" i="9"/>
  <c r="K305" i="9"/>
  <c r="F306" i="9"/>
  <c r="G306" i="9" a="1"/>
  <c r="G306" i="9" s="1"/>
  <c r="H306" i="9" a="1"/>
  <c r="H306" i="9" s="1"/>
  <c r="I306" i="9"/>
  <c r="J306" i="9"/>
  <c r="K306" i="9"/>
  <c r="F307" i="9"/>
  <c r="G307" i="9" a="1"/>
  <c r="G307" i="9" s="1"/>
  <c r="H307" i="9" a="1"/>
  <c r="H307" i="9" s="1"/>
  <c r="I307" i="9"/>
  <c r="J307" i="9"/>
  <c r="K307" i="9"/>
  <c r="F308" i="9"/>
  <c r="G308" i="9" a="1"/>
  <c r="G308" i="9" s="1"/>
  <c r="H308" i="9" a="1"/>
  <c r="H308" i="9" s="1"/>
  <c r="I308" i="9"/>
  <c r="J308" i="9"/>
  <c r="K308" i="9"/>
  <c r="F309" i="9"/>
  <c r="G309" i="9" a="1"/>
  <c r="G309" i="9" s="1"/>
  <c r="H309" i="9" a="1"/>
  <c r="H309" i="9" s="1"/>
  <c r="I309" i="9"/>
  <c r="J309" i="9"/>
  <c r="K309" i="9"/>
  <c r="F310" i="9"/>
  <c r="G310" i="9" a="1"/>
  <c r="G310" i="9" s="1"/>
  <c r="H310" i="9" a="1"/>
  <c r="H310" i="9" s="1"/>
  <c r="I310" i="9"/>
  <c r="J310" i="9"/>
  <c r="K310" i="9"/>
  <c r="F311" i="9"/>
  <c r="G311" i="9" a="1"/>
  <c r="G311" i="9" s="1"/>
  <c r="H311" i="9" a="1"/>
  <c r="H311" i="9" s="1"/>
  <c r="I311" i="9"/>
  <c r="J311" i="9"/>
  <c r="K311" i="9"/>
  <c r="F312" i="9"/>
  <c r="G312" i="9" a="1"/>
  <c r="G312" i="9" s="1"/>
  <c r="H312" i="9" a="1"/>
  <c r="H312" i="9" s="1"/>
  <c r="I312" i="9"/>
  <c r="J312" i="9"/>
  <c r="K312" i="9"/>
  <c r="F313" i="9"/>
  <c r="G313" i="9" a="1"/>
  <c r="G313" i="9" s="1"/>
  <c r="H313" i="9" a="1"/>
  <c r="H313" i="9" s="1"/>
  <c r="I313" i="9"/>
  <c r="J313" i="9"/>
  <c r="K313" i="9"/>
  <c r="F314" i="9"/>
  <c r="G314" i="9" a="1"/>
  <c r="G314" i="9" s="1"/>
  <c r="H314" i="9" a="1"/>
  <c r="H314" i="9" s="1"/>
  <c r="I314" i="9"/>
  <c r="J314" i="9"/>
  <c r="K314" i="9"/>
  <c r="F315" i="9"/>
  <c r="G315" i="9" a="1"/>
  <c r="G315" i="9" s="1"/>
  <c r="H315" i="9" a="1"/>
  <c r="H315" i="9" s="1"/>
  <c r="I315" i="9"/>
  <c r="J315" i="9"/>
  <c r="K315" i="9"/>
  <c r="F316" i="9"/>
  <c r="G316" i="9" a="1"/>
  <c r="G316" i="9" s="1"/>
  <c r="H316" i="9" a="1"/>
  <c r="H316" i="9" s="1"/>
  <c r="I316" i="9"/>
  <c r="J316" i="9"/>
  <c r="K316" i="9"/>
  <c r="F317" i="9"/>
  <c r="G317" i="9" a="1"/>
  <c r="G317" i="9" s="1"/>
  <c r="H317" i="9" a="1"/>
  <c r="H317" i="9" s="1"/>
  <c r="I317" i="9"/>
  <c r="J317" i="9"/>
  <c r="K317" i="9"/>
  <c r="F318" i="9"/>
  <c r="G318" i="9" a="1"/>
  <c r="G318" i="9" s="1"/>
  <c r="H318" i="9" a="1"/>
  <c r="H318" i="9" s="1"/>
  <c r="I318" i="9"/>
  <c r="J318" i="9"/>
  <c r="K318" i="9"/>
  <c r="F319" i="9"/>
  <c r="G319" i="9" a="1"/>
  <c r="G319" i="9" s="1"/>
  <c r="H319" i="9" a="1"/>
  <c r="H319" i="9" s="1"/>
  <c r="I319" i="9"/>
  <c r="J319" i="9"/>
  <c r="K319" i="9"/>
  <c r="F320" i="9"/>
  <c r="G320" i="9" a="1"/>
  <c r="G320" i="9" s="1"/>
  <c r="H320" i="9" a="1"/>
  <c r="H320" i="9" s="1"/>
  <c r="I320" i="9"/>
  <c r="J320" i="9"/>
  <c r="K320" i="9"/>
  <c r="F321" i="9"/>
  <c r="G321" i="9" a="1"/>
  <c r="G321" i="9" s="1"/>
  <c r="H321" i="9" a="1"/>
  <c r="H321" i="9" s="1"/>
  <c r="I321" i="9"/>
  <c r="J321" i="9"/>
  <c r="K321" i="9"/>
  <c r="F322" i="9"/>
  <c r="G322" i="9" a="1"/>
  <c r="G322" i="9" s="1"/>
  <c r="H322" i="9" a="1"/>
  <c r="H322" i="9" s="1"/>
  <c r="I322" i="9"/>
  <c r="J322" i="9"/>
  <c r="K322" i="9"/>
  <c r="F323" i="9"/>
  <c r="G323" i="9" a="1"/>
  <c r="G323" i="9" s="1"/>
  <c r="H323" i="9" a="1"/>
  <c r="H323" i="9" s="1"/>
  <c r="I323" i="9"/>
  <c r="J323" i="9"/>
  <c r="K323" i="9"/>
  <c r="F324" i="9"/>
  <c r="G324" i="9" a="1"/>
  <c r="G324" i="9" s="1"/>
  <c r="H324" i="9" a="1"/>
  <c r="H324" i="9" s="1"/>
  <c r="I324" i="9"/>
  <c r="J324" i="9"/>
  <c r="K324" i="9"/>
  <c r="F325" i="9"/>
  <c r="G325" i="9" a="1"/>
  <c r="G325" i="9" s="1"/>
  <c r="H325" i="9" a="1"/>
  <c r="H325" i="9" s="1"/>
  <c r="I325" i="9"/>
  <c r="J325" i="9"/>
  <c r="K325" i="9"/>
  <c r="F326" i="9"/>
  <c r="G326" i="9" a="1"/>
  <c r="G326" i="9" s="1"/>
  <c r="H326" i="9" a="1"/>
  <c r="H326" i="9" s="1"/>
  <c r="I326" i="9"/>
  <c r="J326" i="9"/>
  <c r="K326" i="9"/>
  <c r="F327" i="9"/>
  <c r="G327" i="9" a="1"/>
  <c r="G327" i="9" s="1"/>
  <c r="H327" i="9" a="1"/>
  <c r="H327" i="9" s="1"/>
  <c r="I327" i="9"/>
  <c r="J327" i="9"/>
  <c r="K327" i="9"/>
  <c r="F328" i="9"/>
  <c r="G328" i="9" a="1"/>
  <c r="G328" i="9" s="1"/>
  <c r="H328" i="9" a="1"/>
  <c r="H328" i="9" s="1"/>
  <c r="I328" i="9"/>
  <c r="J328" i="9"/>
  <c r="K328" i="9"/>
  <c r="F329" i="9"/>
  <c r="G329" i="9" a="1"/>
  <c r="G329" i="9" s="1"/>
  <c r="H329" i="9" a="1"/>
  <c r="H329" i="9" s="1"/>
  <c r="I329" i="9"/>
  <c r="J329" i="9"/>
  <c r="K329" i="9"/>
  <c r="F330" i="9"/>
  <c r="G330" i="9" a="1"/>
  <c r="G330" i="9" s="1"/>
  <c r="H330" i="9" a="1"/>
  <c r="H330" i="9" s="1"/>
  <c r="I330" i="9"/>
  <c r="J330" i="9"/>
  <c r="K330" i="9"/>
  <c r="F331" i="9"/>
  <c r="G331" i="9" a="1"/>
  <c r="G331" i="9" s="1"/>
  <c r="H331" i="9" a="1"/>
  <c r="H331" i="9" s="1"/>
  <c r="I331" i="9"/>
  <c r="J331" i="9"/>
  <c r="K331" i="9"/>
  <c r="F332" i="9"/>
  <c r="G332" i="9" a="1"/>
  <c r="G332" i="9" s="1"/>
  <c r="H332" i="9" a="1"/>
  <c r="H332" i="9" s="1"/>
  <c r="I332" i="9"/>
  <c r="J332" i="9"/>
  <c r="K332" i="9"/>
  <c r="F333" i="9"/>
  <c r="G333" i="9" a="1"/>
  <c r="G333" i="9" s="1"/>
  <c r="H333" i="9" a="1"/>
  <c r="H333" i="9" s="1"/>
  <c r="I333" i="9"/>
  <c r="J333" i="9"/>
  <c r="K333" i="9"/>
  <c r="F334" i="9"/>
  <c r="G334" i="9" a="1"/>
  <c r="G334" i="9" s="1"/>
  <c r="H334" i="9" a="1"/>
  <c r="H334" i="9" s="1"/>
  <c r="I334" i="9"/>
  <c r="J334" i="9"/>
  <c r="K334" i="9"/>
  <c r="F335" i="9"/>
  <c r="G335" i="9" a="1"/>
  <c r="G335" i="9" s="1"/>
  <c r="H335" i="9" a="1"/>
  <c r="H335" i="9" s="1"/>
  <c r="I335" i="9"/>
  <c r="J335" i="9"/>
  <c r="K335" i="9"/>
  <c r="F336" i="9"/>
  <c r="G336" i="9" a="1"/>
  <c r="G336" i="9" s="1"/>
  <c r="H336" i="9" a="1"/>
  <c r="H336" i="9" s="1"/>
  <c r="I336" i="9"/>
  <c r="J336" i="9"/>
  <c r="K336" i="9"/>
  <c r="F337" i="9"/>
  <c r="G337" i="9" a="1"/>
  <c r="G337" i="9" s="1"/>
  <c r="H337" i="9" a="1"/>
  <c r="H337" i="9" s="1"/>
  <c r="I337" i="9"/>
  <c r="J337" i="9"/>
  <c r="K337" i="9"/>
  <c r="F338" i="9"/>
  <c r="G338" i="9" a="1"/>
  <c r="G338" i="9" s="1"/>
  <c r="H338" i="9" a="1"/>
  <c r="H338" i="9" s="1"/>
  <c r="I338" i="9"/>
  <c r="J338" i="9"/>
  <c r="K338" i="9"/>
  <c r="F339" i="9"/>
  <c r="G339" i="9" a="1"/>
  <c r="G339" i="9" s="1"/>
  <c r="H339" i="9" a="1"/>
  <c r="H339" i="9" s="1"/>
  <c r="I339" i="9"/>
  <c r="J339" i="9"/>
  <c r="K339" i="9"/>
  <c r="F340" i="9"/>
  <c r="G340" i="9" a="1"/>
  <c r="G340" i="9" s="1"/>
  <c r="H340" i="9" a="1"/>
  <c r="H340" i="9" s="1"/>
  <c r="I340" i="9"/>
  <c r="J340" i="9"/>
  <c r="K340" i="9"/>
  <c r="F341" i="9"/>
  <c r="G341" i="9" a="1"/>
  <c r="G341" i="9" s="1"/>
  <c r="H341" i="9" a="1"/>
  <c r="H341" i="9" s="1"/>
  <c r="I341" i="9"/>
  <c r="J341" i="9"/>
  <c r="K341" i="9"/>
  <c r="F342" i="9"/>
  <c r="G342" i="9" a="1"/>
  <c r="G342" i="9" s="1"/>
  <c r="H342" i="9" a="1"/>
  <c r="H342" i="9" s="1"/>
  <c r="I342" i="9"/>
  <c r="J342" i="9"/>
  <c r="K342" i="9"/>
  <c r="F343" i="9"/>
  <c r="G343" i="9" a="1"/>
  <c r="G343" i="9" s="1"/>
  <c r="H343" i="9" a="1"/>
  <c r="H343" i="9" s="1"/>
  <c r="I343" i="9"/>
  <c r="J343" i="9"/>
  <c r="K343" i="9"/>
  <c r="F344" i="9"/>
  <c r="G344" i="9" a="1"/>
  <c r="G344" i="9" s="1"/>
  <c r="H344" i="9" a="1"/>
  <c r="H344" i="9" s="1"/>
  <c r="I344" i="9"/>
  <c r="J344" i="9"/>
  <c r="K344" i="9"/>
  <c r="F345" i="9"/>
  <c r="G345" i="9" a="1"/>
  <c r="G345" i="9" s="1"/>
  <c r="H345" i="9" a="1"/>
  <c r="H345" i="9" s="1"/>
  <c r="I345" i="9"/>
  <c r="J345" i="9"/>
  <c r="K345" i="9"/>
  <c r="F346" i="9"/>
  <c r="G346" i="9" a="1"/>
  <c r="G346" i="9" s="1"/>
  <c r="H346" i="9" a="1"/>
  <c r="H346" i="9" s="1"/>
  <c r="I346" i="9"/>
  <c r="J346" i="9"/>
  <c r="K346" i="9"/>
  <c r="F347" i="9"/>
  <c r="G347" i="9" a="1"/>
  <c r="G347" i="9" s="1"/>
  <c r="H347" i="9" a="1"/>
  <c r="H347" i="9" s="1"/>
  <c r="I347" i="9"/>
  <c r="J347" i="9"/>
  <c r="K347" i="9"/>
  <c r="F348" i="9"/>
  <c r="G348" i="9" a="1"/>
  <c r="G348" i="9" s="1"/>
  <c r="H348" i="9" a="1"/>
  <c r="H348" i="9" s="1"/>
  <c r="I348" i="9"/>
  <c r="J348" i="9"/>
  <c r="K348" i="9"/>
  <c r="F349" i="9"/>
  <c r="G349" i="9" a="1"/>
  <c r="G349" i="9" s="1"/>
  <c r="H349" i="9" a="1"/>
  <c r="H349" i="9" s="1"/>
  <c r="I349" i="9"/>
  <c r="J349" i="9"/>
  <c r="K349" i="9"/>
  <c r="F350" i="9"/>
  <c r="G350" i="9" a="1"/>
  <c r="G350" i="9" s="1"/>
  <c r="H350" i="9" a="1"/>
  <c r="H350" i="9" s="1"/>
  <c r="I350" i="9"/>
  <c r="J350" i="9"/>
  <c r="K350" i="9"/>
  <c r="F351" i="9"/>
  <c r="G351" i="9" a="1"/>
  <c r="G351" i="9" s="1"/>
  <c r="H351" i="9" a="1"/>
  <c r="H351" i="9" s="1"/>
  <c r="I351" i="9"/>
  <c r="J351" i="9"/>
  <c r="K351" i="9"/>
  <c r="F352" i="9"/>
  <c r="G352" i="9" a="1"/>
  <c r="G352" i="9" s="1"/>
  <c r="H352" i="9" a="1"/>
  <c r="H352" i="9" s="1"/>
  <c r="I352" i="9"/>
  <c r="J352" i="9"/>
  <c r="K352" i="9"/>
  <c r="F353" i="9"/>
  <c r="G353" i="9" a="1"/>
  <c r="G353" i="9" s="1"/>
  <c r="H353" i="9" a="1"/>
  <c r="H353" i="9" s="1"/>
  <c r="I353" i="9"/>
  <c r="J353" i="9"/>
  <c r="K353" i="9"/>
  <c r="F354" i="9"/>
  <c r="G354" i="9" a="1"/>
  <c r="G354" i="9" s="1"/>
  <c r="H354" i="9" a="1"/>
  <c r="H354" i="9" s="1"/>
  <c r="I354" i="9"/>
  <c r="J354" i="9"/>
  <c r="K354" i="9"/>
  <c r="F355" i="9"/>
  <c r="G355" i="9" a="1"/>
  <c r="G355" i="9" s="1"/>
  <c r="H355" i="9" a="1"/>
  <c r="H355" i="9" s="1"/>
  <c r="I355" i="9"/>
  <c r="J355" i="9"/>
  <c r="K355" i="9"/>
  <c r="F356" i="9"/>
  <c r="G356" i="9" a="1"/>
  <c r="G356" i="9" s="1"/>
  <c r="H356" i="9" a="1"/>
  <c r="H356" i="9" s="1"/>
  <c r="I356" i="9"/>
  <c r="J356" i="9"/>
  <c r="K356" i="9"/>
  <c r="F357" i="9"/>
  <c r="G357" i="9" a="1"/>
  <c r="G357" i="9" s="1"/>
  <c r="H357" i="9" a="1"/>
  <c r="H357" i="9" s="1"/>
  <c r="I357" i="9"/>
  <c r="J357" i="9"/>
  <c r="K357" i="9"/>
  <c r="F358" i="9"/>
  <c r="G358" i="9" a="1"/>
  <c r="G358" i="9" s="1"/>
  <c r="H358" i="9" a="1"/>
  <c r="H358" i="9" s="1"/>
  <c r="I358" i="9"/>
  <c r="J358" i="9"/>
  <c r="K358" i="9"/>
  <c r="F359" i="9"/>
  <c r="G359" i="9" a="1"/>
  <c r="G359" i="9" s="1"/>
  <c r="H359" i="9" a="1"/>
  <c r="H359" i="9" s="1"/>
  <c r="I359" i="9"/>
  <c r="J359" i="9"/>
  <c r="K359" i="9"/>
  <c r="F360" i="9"/>
  <c r="G360" i="9" a="1"/>
  <c r="G360" i="9" s="1"/>
  <c r="H360" i="9" a="1"/>
  <c r="H360" i="9" s="1"/>
  <c r="I360" i="9"/>
  <c r="J360" i="9"/>
  <c r="K360" i="9"/>
  <c r="F361" i="9"/>
  <c r="G361" i="9" a="1"/>
  <c r="G361" i="9" s="1"/>
  <c r="H361" i="9" a="1"/>
  <c r="H361" i="9" s="1"/>
  <c r="I361" i="9"/>
  <c r="J361" i="9"/>
  <c r="K361" i="9"/>
  <c r="F362" i="9"/>
  <c r="G362" i="9" a="1"/>
  <c r="G362" i="9" s="1"/>
  <c r="H362" i="9" a="1"/>
  <c r="H362" i="9" s="1"/>
  <c r="I362" i="9"/>
  <c r="J362" i="9"/>
  <c r="K362" i="9"/>
  <c r="F363" i="9"/>
  <c r="G363" i="9" a="1"/>
  <c r="G363" i="9" s="1"/>
  <c r="H363" i="9" a="1"/>
  <c r="H363" i="9" s="1"/>
  <c r="I363" i="9"/>
  <c r="J363" i="9"/>
  <c r="K363" i="9"/>
  <c r="F364" i="9"/>
  <c r="G364" i="9" a="1"/>
  <c r="G364" i="9" s="1"/>
  <c r="H364" i="9" a="1"/>
  <c r="H364" i="9" s="1"/>
  <c r="I364" i="9"/>
  <c r="J364" i="9"/>
  <c r="K364" i="9"/>
  <c r="F365" i="9"/>
  <c r="G365" i="9" a="1"/>
  <c r="G365" i="9" s="1"/>
  <c r="H365" i="9" a="1"/>
  <c r="H365" i="9" s="1"/>
  <c r="I365" i="9"/>
  <c r="J365" i="9"/>
  <c r="K365" i="9"/>
  <c r="F366" i="9"/>
  <c r="G366" i="9" a="1"/>
  <c r="G366" i="9" s="1"/>
  <c r="H366" i="9" a="1"/>
  <c r="H366" i="9" s="1"/>
  <c r="I366" i="9"/>
  <c r="J366" i="9"/>
  <c r="K366" i="9"/>
  <c r="F367" i="9"/>
  <c r="G367" i="9" a="1"/>
  <c r="G367" i="9" s="1"/>
  <c r="H367" i="9" a="1"/>
  <c r="H367" i="9" s="1"/>
  <c r="I367" i="9"/>
  <c r="J367" i="9"/>
  <c r="K367" i="9"/>
  <c r="F368" i="9"/>
  <c r="G368" i="9" a="1"/>
  <c r="G368" i="9" s="1"/>
  <c r="H368" i="9" a="1"/>
  <c r="H368" i="9" s="1"/>
  <c r="I368" i="9"/>
  <c r="J368" i="9"/>
  <c r="K368" i="9"/>
  <c r="F369" i="9"/>
  <c r="G369" i="9" a="1"/>
  <c r="G369" i="9" s="1"/>
  <c r="H369" i="9" a="1"/>
  <c r="H369" i="9" s="1"/>
  <c r="I369" i="9"/>
  <c r="J369" i="9"/>
  <c r="K369" i="9"/>
  <c r="F370" i="9"/>
  <c r="G370" i="9" a="1"/>
  <c r="G370" i="9" s="1"/>
  <c r="H370" i="9" a="1"/>
  <c r="H370" i="9" s="1"/>
  <c r="I370" i="9"/>
  <c r="J370" i="9"/>
  <c r="K370" i="9"/>
  <c r="F371" i="9"/>
  <c r="G371" i="9" a="1"/>
  <c r="G371" i="9" s="1"/>
  <c r="H371" i="9" a="1"/>
  <c r="H371" i="9" s="1"/>
  <c r="I371" i="9"/>
  <c r="J371" i="9"/>
  <c r="K371" i="9"/>
  <c r="F372" i="9"/>
  <c r="G372" i="9" a="1"/>
  <c r="G372" i="9" s="1"/>
  <c r="H372" i="9" a="1"/>
  <c r="H372" i="9" s="1"/>
  <c r="I372" i="9"/>
  <c r="J372" i="9"/>
  <c r="K372" i="9"/>
  <c r="F373" i="9"/>
  <c r="G373" i="9" a="1"/>
  <c r="G373" i="9" s="1"/>
  <c r="H373" i="9" a="1"/>
  <c r="H373" i="9" s="1"/>
  <c r="I373" i="9"/>
  <c r="J373" i="9"/>
  <c r="K373" i="9"/>
  <c r="F374" i="9"/>
  <c r="G374" i="9" a="1"/>
  <c r="G374" i="9" s="1"/>
  <c r="H374" i="9" a="1"/>
  <c r="H374" i="9" s="1"/>
  <c r="I374" i="9"/>
  <c r="J374" i="9"/>
  <c r="K374" i="9"/>
  <c r="F375" i="9"/>
  <c r="G375" i="9" a="1"/>
  <c r="G375" i="9" s="1"/>
  <c r="H375" i="9" a="1"/>
  <c r="H375" i="9" s="1"/>
  <c r="I375" i="9"/>
  <c r="J375" i="9"/>
  <c r="K375" i="9"/>
  <c r="F376" i="9"/>
  <c r="G376" i="9" a="1"/>
  <c r="G376" i="9" s="1"/>
  <c r="H376" i="9" a="1"/>
  <c r="H376" i="9" s="1"/>
  <c r="I376" i="9"/>
  <c r="J376" i="9"/>
  <c r="K376" i="9"/>
  <c r="F377" i="9"/>
  <c r="G377" i="9" a="1"/>
  <c r="G377" i="9" s="1"/>
  <c r="H377" i="9" a="1"/>
  <c r="H377" i="9" s="1"/>
  <c r="I377" i="9"/>
  <c r="J377" i="9"/>
  <c r="K377" i="9"/>
  <c r="F378" i="9"/>
  <c r="G378" i="9" a="1"/>
  <c r="G378" i="9" s="1"/>
  <c r="H378" i="9" a="1"/>
  <c r="H378" i="9" s="1"/>
  <c r="I378" i="9"/>
  <c r="J378" i="9"/>
  <c r="K378" i="9"/>
  <c r="F379" i="9"/>
  <c r="G379" i="9" a="1"/>
  <c r="G379" i="9" s="1"/>
  <c r="H379" i="9" a="1"/>
  <c r="H379" i="9" s="1"/>
  <c r="I379" i="9"/>
  <c r="J379" i="9"/>
  <c r="K379" i="9"/>
  <c r="F380" i="9"/>
  <c r="G380" i="9" a="1"/>
  <c r="G380" i="9" s="1"/>
  <c r="H380" i="9" a="1"/>
  <c r="H380" i="9" s="1"/>
  <c r="I380" i="9"/>
  <c r="J380" i="9"/>
  <c r="K380" i="9"/>
  <c r="F381" i="9"/>
  <c r="G381" i="9" a="1"/>
  <c r="G381" i="9" s="1"/>
  <c r="H381" i="9" a="1"/>
  <c r="H381" i="9" s="1"/>
  <c r="I381" i="9"/>
  <c r="J381" i="9"/>
  <c r="K381" i="9"/>
  <c r="F382" i="9"/>
  <c r="G382" i="9" a="1"/>
  <c r="G382" i="9" s="1"/>
  <c r="H382" i="9" a="1"/>
  <c r="H382" i="9" s="1"/>
  <c r="I382" i="9"/>
  <c r="J382" i="9"/>
  <c r="K382" i="9"/>
  <c r="F383" i="9"/>
  <c r="G383" i="9" a="1"/>
  <c r="G383" i="9" s="1"/>
  <c r="H383" i="9" a="1"/>
  <c r="H383" i="9" s="1"/>
  <c r="I383" i="9"/>
  <c r="J383" i="9"/>
  <c r="K383" i="9"/>
  <c r="F384" i="9"/>
  <c r="G384" i="9" a="1"/>
  <c r="G384" i="9" s="1"/>
  <c r="H384" i="9" a="1"/>
  <c r="H384" i="9" s="1"/>
  <c r="I384" i="9"/>
  <c r="J384" i="9"/>
  <c r="K384" i="9"/>
  <c r="F385" i="9"/>
  <c r="G385" i="9" a="1"/>
  <c r="G385" i="9" s="1"/>
  <c r="H385" i="9" a="1"/>
  <c r="H385" i="9" s="1"/>
  <c r="I385" i="9"/>
  <c r="J385" i="9"/>
  <c r="K385" i="9"/>
  <c r="F386" i="9"/>
  <c r="G386" i="9" a="1"/>
  <c r="G386" i="9" s="1"/>
  <c r="H386" i="9" a="1"/>
  <c r="H386" i="9" s="1"/>
  <c r="I386" i="9"/>
  <c r="J386" i="9"/>
  <c r="K386" i="9"/>
  <c r="F387" i="9"/>
  <c r="G387" i="9" a="1"/>
  <c r="G387" i="9" s="1"/>
  <c r="H387" i="9" a="1"/>
  <c r="H387" i="9" s="1"/>
  <c r="I387" i="9"/>
  <c r="J387" i="9"/>
  <c r="K387" i="9"/>
  <c r="F388" i="9"/>
  <c r="G388" i="9" a="1"/>
  <c r="G388" i="9" s="1"/>
  <c r="H388" i="9" a="1"/>
  <c r="H388" i="9" s="1"/>
  <c r="I388" i="9"/>
  <c r="J388" i="9"/>
  <c r="K388" i="9"/>
  <c r="F389" i="9"/>
  <c r="G389" i="9" a="1"/>
  <c r="G389" i="9" s="1"/>
  <c r="H389" i="9" a="1"/>
  <c r="H389" i="9" s="1"/>
  <c r="I389" i="9"/>
  <c r="J389" i="9"/>
  <c r="K389" i="9"/>
  <c r="F390" i="9"/>
  <c r="G390" i="9" a="1"/>
  <c r="G390" i="9" s="1"/>
  <c r="H390" i="9" a="1"/>
  <c r="H390" i="9" s="1"/>
  <c r="I390" i="9"/>
  <c r="J390" i="9"/>
  <c r="K390" i="9"/>
  <c r="F391" i="9"/>
  <c r="G391" i="9" a="1"/>
  <c r="G391" i="9" s="1"/>
  <c r="H391" i="9" a="1"/>
  <c r="H391" i="9" s="1"/>
  <c r="I391" i="9"/>
  <c r="J391" i="9"/>
  <c r="K391" i="9"/>
  <c r="F392" i="9"/>
  <c r="G392" i="9" a="1"/>
  <c r="G392" i="9" s="1"/>
  <c r="H392" i="9" a="1"/>
  <c r="H392" i="9" s="1"/>
  <c r="I392" i="9"/>
  <c r="J392" i="9"/>
  <c r="K392" i="9"/>
  <c r="F393" i="9"/>
  <c r="G393" i="9" a="1"/>
  <c r="G393" i="9" s="1"/>
  <c r="H393" i="9" a="1"/>
  <c r="H393" i="9" s="1"/>
  <c r="I393" i="9"/>
  <c r="J393" i="9"/>
  <c r="K393" i="9"/>
  <c r="F394" i="9"/>
  <c r="G394" i="9" a="1"/>
  <c r="G394" i="9" s="1"/>
  <c r="H394" i="9" a="1"/>
  <c r="H394" i="9" s="1"/>
  <c r="I394" i="9"/>
  <c r="J394" i="9"/>
  <c r="K394" i="9"/>
  <c r="F395" i="9"/>
  <c r="G395" i="9" a="1"/>
  <c r="G395" i="9" s="1"/>
  <c r="H395" i="9" a="1"/>
  <c r="H395" i="9" s="1"/>
  <c r="I395" i="9"/>
  <c r="J395" i="9"/>
  <c r="K395" i="9"/>
  <c r="F396" i="9"/>
  <c r="G396" i="9" a="1"/>
  <c r="G396" i="9" s="1"/>
  <c r="H396" i="9" a="1"/>
  <c r="H396" i="9" s="1"/>
  <c r="I396" i="9"/>
  <c r="J396" i="9"/>
  <c r="K396" i="9"/>
  <c r="F397" i="9"/>
  <c r="G397" i="9" a="1"/>
  <c r="G397" i="9" s="1"/>
  <c r="H397" i="9" a="1"/>
  <c r="H397" i="9" s="1"/>
  <c r="I397" i="9"/>
  <c r="J397" i="9"/>
  <c r="K397" i="9"/>
  <c r="F398" i="9"/>
  <c r="G398" i="9" a="1"/>
  <c r="G398" i="9" s="1"/>
  <c r="H398" i="9" a="1"/>
  <c r="H398" i="9" s="1"/>
  <c r="I398" i="9"/>
  <c r="J398" i="9"/>
  <c r="K398" i="9"/>
  <c r="F399" i="9"/>
  <c r="G399" i="9" a="1"/>
  <c r="G399" i="9" s="1"/>
  <c r="H399" i="9" a="1"/>
  <c r="H399" i="9" s="1"/>
  <c r="I399" i="9"/>
  <c r="J399" i="9"/>
  <c r="K399" i="9"/>
  <c r="F400" i="9"/>
  <c r="G400" i="9" a="1"/>
  <c r="G400" i="9" s="1"/>
  <c r="H400" i="9" a="1"/>
  <c r="H400" i="9" s="1"/>
  <c r="I400" i="9"/>
  <c r="J400" i="9"/>
  <c r="K400" i="9"/>
  <c r="F401" i="9"/>
  <c r="G401" i="9" a="1"/>
  <c r="G401" i="9" s="1"/>
  <c r="H401" i="9" a="1"/>
  <c r="H401" i="9" s="1"/>
  <c r="I401" i="9"/>
  <c r="J401" i="9"/>
  <c r="K401" i="9"/>
  <c r="F402" i="9"/>
  <c r="G402" i="9" a="1"/>
  <c r="G402" i="9" s="1"/>
  <c r="H402" i="9" a="1"/>
  <c r="H402" i="9" s="1"/>
  <c r="I402" i="9"/>
  <c r="J402" i="9"/>
  <c r="K402" i="9"/>
  <c r="F403" i="9"/>
  <c r="G403" i="9" a="1"/>
  <c r="G403" i="9" s="1"/>
  <c r="H403" i="9" a="1"/>
  <c r="H403" i="9" s="1"/>
  <c r="I403" i="9"/>
  <c r="J403" i="9"/>
  <c r="K403" i="9"/>
  <c r="F404" i="9"/>
  <c r="G404" i="9" a="1"/>
  <c r="G404" i="9" s="1"/>
  <c r="H404" i="9" a="1"/>
  <c r="H404" i="9" s="1"/>
  <c r="I404" i="9"/>
  <c r="J404" i="9"/>
  <c r="K404" i="9"/>
  <c r="F405" i="9"/>
  <c r="G405" i="9" a="1"/>
  <c r="G405" i="9" s="1"/>
  <c r="H405" i="9" a="1"/>
  <c r="H405" i="9" s="1"/>
  <c r="I405" i="9"/>
  <c r="J405" i="9"/>
  <c r="K405" i="9"/>
  <c r="F406" i="9"/>
  <c r="G406" i="9" a="1"/>
  <c r="G406" i="9" s="1"/>
  <c r="H406" i="9" a="1"/>
  <c r="H406" i="9" s="1"/>
  <c r="I406" i="9"/>
  <c r="J406" i="9"/>
  <c r="K406" i="9"/>
  <c r="F407" i="9"/>
  <c r="G407" i="9" a="1"/>
  <c r="G407" i="9" s="1"/>
  <c r="H407" i="9" a="1"/>
  <c r="H407" i="9" s="1"/>
  <c r="I407" i="9"/>
  <c r="J407" i="9"/>
  <c r="K407" i="9"/>
  <c r="F408" i="9"/>
  <c r="G408" i="9" a="1"/>
  <c r="G408" i="9" s="1"/>
  <c r="H408" i="9" a="1"/>
  <c r="H408" i="9" s="1"/>
  <c r="I408" i="9"/>
  <c r="J408" i="9"/>
  <c r="K408" i="9"/>
  <c r="F409" i="9"/>
  <c r="G409" i="9" a="1"/>
  <c r="G409" i="9" s="1"/>
  <c r="H409" i="9" a="1"/>
  <c r="H409" i="9" s="1"/>
  <c r="I409" i="9"/>
  <c r="J409" i="9"/>
  <c r="K409" i="9"/>
  <c r="F410" i="9"/>
  <c r="G410" i="9" a="1"/>
  <c r="G410" i="9" s="1"/>
  <c r="H410" i="9" a="1"/>
  <c r="H410" i="9" s="1"/>
  <c r="I410" i="9"/>
  <c r="J410" i="9"/>
  <c r="K410" i="9"/>
  <c r="F411" i="9"/>
  <c r="G411" i="9" a="1"/>
  <c r="G411" i="9" s="1"/>
  <c r="H411" i="9" a="1"/>
  <c r="H411" i="9" s="1"/>
  <c r="I411" i="9"/>
  <c r="J411" i="9"/>
  <c r="K411" i="9"/>
  <c r="F412" i="9"/>
  <c r="G412" i="9" a="1"/>
  <c r="G412" i="9" s="1"/>
  <c r="H412" i="9" a="1"/>
  <c r="H412" i="9" s="1"/>
  <c r="I412" i="9"/>
  <c r="J412" i="9"/>
  <c r="K412" i="9"/>
  <c r="F413" i="9"/>
  <c r="G413" i="9" a="1"/>
  <c r="G413" i="9" s="1"/>
  <c r="H413" i="9" a="1"/>
  <c r="H413" i="9" s="1"/>
  <c r="I413" i="9"/>
  <c r="J413" i="9"/>
  <c r="K413" i="9"/>
  <c r="F414" i="9"/>
  <c r="G414" i="9" a="1"/>
  <c r="G414" i="9" s="1"/>
  <c r="H414" i="9" a="1"/>
  <c r="H414" i="9" s="1"/>
  <c r="I414" i="9"/>
  <c r="J414" i="9"/>
  <c r="K414" i="9"/>
  <c r="F415" i="9"/>
  <c r="G415" i="9" a="1"/>
  <c r="G415" i="9" s="1"/>
  <c r="H415" i="9" a="1"/>
  <c r="H415" i="9" s="1"/>
  <c r="I415" i="9"/>
  <c r="J415" i="9"/>
  <c r="K415" i="9"/>
  <c r="F416" i="9"/>
  <c r="G416" i="9" a="1"/>
  <c r="G416" i="9" s="1"/>
  <c r="H416" i="9" a="1"/>
  <c r="H416" i="9" s="1"/>
  <c r="I416" i="9"/>
  <c r="J416" i="9"/>
  <c r="K416" i="9"/>
  <c r="F417" i="9"/>
  <c r="G417" i="9" a="1"/>
  <c r="G417" i="9" s="1"/>
  <c r="H417" i="9" a="1"/>
  <c r="H417" i="9" s="1"/>
  <c r="I417" i="9"/>
  <c r="J417" i="9"/>
  <c r="K417" i="9"/>
  <c r="F418" i="9"/>
  <c r="G418" i="9" a="1"/>
  <c r="G418" i="9" s="1"/>
  <c r="H418" i="9" a="1"/>
  <c r="H418" i="9" s="1"/>
  <c r="I418" i="9"/>
  <c r="J418" i="9"/>
  <c r="K418" i="9"/>
  <c r="F419" i="9"/>
  <c r="G419" i="9" a="1"/>
  <c r="G419" i="9" s="1"/>
  <c r="H419" i="9" a="1"/>
  <c r="H419" i="9" s="1"/>
  <c r="I419" i="9"/>
  <c r="J419" i="9"/>
  <c r="K419" i="9"/>
  <c r="F420" i="9"/>
  <c r="G420" i="9" a="1"/>
  <c r="G420" i="9" s="1"/>
  <c r="H420" i="9" a="1"/>
  <c r="H420" i="9" s="1"/>
  <c r="I420" i="9"/>
  <c r="J420" i="9"/>
  <c r="K420" i="9"/>
  <c r="F421" i="9"/>
  <c r="G421" i="9" a="1"/>
  <c r="G421" i="9" s="1"/>
  <c r="H421" i="9" a="1"/>
  <c r="H421" i="9" s="1"/>
  <c r="I421" i="9"/>
  <c r="J421" i="9"/>
  <c r="K421" i="9"/>
  <c r="F422" i="9"/>
  <c r="G422" i="9" a="1"/>
  <c r="G422" i="9" s="1"/>
  <c r="H422" i="9" a="1"/>
  <c r="H422" i="9" s="1"/>
  <c r="I422" i="9"/>
  <c r="J422" i="9"/>
  <c r="K422" i="9"/>
  <c r="F423" i="9"/>
  <c r="G423" i="9" a="1"/>
  <c r="G423" i="9" s="1"/>
  <c r="H423" i="9" a="1"/>
  <c r="H423" i="9" s="1"/>
  <c r="I423" i="9"/>
  <c r="J423" i="9"/>
  <c r="K423" i="9"/>
  <c r="F424" i="9"/>
  <c r="G424" i="9" a="1"/>
  <c r="G424" i="9" s="1"/>
  <c r="H424" i="9" a="1"/>
  <c r="H424" i="9" s="1"/>
  <c r="I424" i="9"/>
  <c r="J424" i="9"/>
  <c r="K424" i="9"/>
  <c r="F425" i="9"/>
  <c r="G425" i="9" a="1"/>
  <c r="G425" i="9" s="1"/>
  <c r="H425" i="9" a="1"/>
  <c r="H425" i="9" s="1"/>
  <c r="I425" i="9"/>
  <c r="J425" i="9"/>
  <c r="K425" i="9"/>
  <c r="F426" i="9"/>
  <c r="G426" i="9" a="1"/>
  <c r="G426" i="9" s="1"/>
  <c r="H426" i="9" a="1"/>
  <c r="H426" i="9" s="1"/>
  <c r="I426" i="9"/>
  <c r="J426" i="9"/>
  <c r="K426" i="9"/>
  <c r="F427" i="9"/>
  <c r="G427" i="9" a="1"/>
  <c r="G427" i="9" s="1"/>
  <c r="H427" i="9" a="1"/>
  <c r="H427" i="9" s="1"/>
  <c r="I427" i="9"/>
  <c r="J427" i="9"/>
  <c r="K427" i="9"/>
  <c r="F428" i="9"/>
  <c r="G428" i="9" a="1"/>
  <c r="G428" i="9" s="1"/>
  <c r="H428" i="9" a="1"/>
  <c r="H428" i="9" s="1"/>
  <c r="I428" i="9"/>
  <c r="J428" i="9"/>
  <c r="K428" i="9"/>
  <c r="F429" i="9"/>
  <c r="G429" i="9" a="1"/>
  <c r="G429" i="9" s="1"/>
  <c r="H429" i="9" a="1"/>
  <c r="H429" i="9" s="1"/>
  <c r="I429" i="9"/>
  <c r="J429" i="9"/>
  <c r="K429" i="9"/>
  <c r="F430" i="9"/>
  <c r="G430" i="9" a="1"/>
  <c r="G430" i="9" s="1"/>
  <c r="H430" i="9" a="1"/>
  <c r="H430" i="9" s="1"/>
  <c r="I430" i="9"/>
  <c r="J430" i="9"/>
  <c r="K430" i="9"/>
  <c r="F431" i="9"/>
  <c r="G431" i="9" a="1"/>
  <c r="G431" i="9" s="1"/>
  <c r="H431" i="9" a="1"/>
  <c r="H431" i="9" s="1"/>
  <c r="I431" i="9"/>
  <c r="J431" i="9"/>
  <c r="K431" i="9"/>
  <c r="F432" i="9"/>
  <c r="G432" i="9" a="1"/>
  <c r="G432" i="9" s="1"/>
  <c r="H432" i="9" a="1"/>
  <c r="H432" i="9" s="1"/>
  <c r="I432" i="9"/>
  <c r="J432" i="9"/>
  <c r="K432" i="9"/>
  <c r="F433" i="9"/>
  <c r="G433" i="9" a="1"/>
  <c r="G433" i="9" s="1"/>
  <c r="H433" i="9" a="1"/>
  <c r="H433" i="9" s="1"/>
  <c r="I433" i="9"/>
  <c r="J433" i="9"/>
  <c r="K433" i="9"/>
  <c r="F434" i="9"/>
  <c r="G434" i="9" a="1"/>
  <c r="G434" i="9" s="1"/>
  <c r="H434" i="9" a="1"/>
  <c r="H434" i="9" s="1"/>
  <c r="I434" i="9"/>
  <c r="J434" i="9"/>
  <c r="K434" i="9"/>
  <c r="F435" i="9"/>
  <c r="G435" i="9" a="1"/>
  <c r="G435" i="9" s="1"/>
  <c r="H435" i="9" a="1"/>
  <c r="H435" i="9" s="1"/>
  <c r="I435" i="9"/>
  <c r="J435" i="9"/>
  <c r="K435" i="9"/>
  <c r="F436" i="9"/>
  <c r="G436" i="9" a="1"/>
  <c r="G436" i="9" s="1"/>
  <c r="H436" i="9" a="1"/>
  <c r="H436" i="9" s="1"/>
  <c r="I436" i="9"/>
  <c r="J436" i="9"/>
  <c r="K436" i="9"/>
  <c r="F437" i="9"/>
  <c r="G437" i="9" a="1"/>
  <c r="G437" i="9" s="1"/>
  <c r="H437" i="9" a="1"/>
  <c r="H437" i="9" s="1"/>
  <c r="I437" i="9"/>
  <c r="J437" i="9"/>
  <c r="K437" i="9"/>
  <c r="F438" i="9"/>
  <c r="G438" i="9" a="1"/>
  <c r="G438" i="9" s="1"/>
  <c r="H438" i="9" a="1"/>
  <c r="H438" i="9" s="1"/>
  <c r="I438" i="9"/>
  <c r="J438" i="9"/>
  <c r="K438" i="9"/>
  <c r="F439" i="9"/>
  <c r="G439" i="9" a="1"/>
  <c r="G439" i="9" s="1"/>
  <c r="H439" i="9" a="1"/>
  <c r="H439" i="9" s="1"/>
  <c r="I439" i="9"/>
  <c r="J439" i="9"/>
  <c r="K439" i="9"/>
  <c r="F440" i="9"/>
  <c r="G440" i="9" a="1"/>
  <c r="G440" i="9" s="1"/>
  <c r="H440" i="9" a="1"/>
  <c r="H440" i="9" s="1"/>
  <c r="I440" i="9"/>
  <c r="J440" i="9"/>
  <c r="K440" i="9"/>
  <c r="F441" i="9"/>
  <c r="G441" i="9" a="1"/>
  <c r="G441" i="9" s="1"/>
  <c r="H441" i="9" a="1"/>
  <c r="H441" i="9" s="1"/>
  <c r="I441" i="9"/>
  <c r="J441" i="9"/>
  <c r="K441" i="9"/>
  <c r="F442" i="9"/>
  <c r="G442" i="9" a="1"/>
  <c r="G442" i="9" s="1"/>
  <c r="H442" i="9" a="1"/>
  <c r="H442" i="9" s="1"/>
  <c r="I442" i="9"/>
  <c r="J442" i="9"/>
  <c r="K442" i="9"/>
  <c r="F443" i="9"/>
  <c r="G443" i="9" a="1"/>
  <c r="G443" i="9" s="1"/>
  <c r="H443" i="9" a="1"/>
  <c r="H443" i="9" s="1"/>
  <c r="I443" i="9"/>
  <c r="J443" i="9"/>
  <c r="K443" i="9"/>
  <c r="F444" i="9"/>
  <c r="G444" i="9" a="1"/>
  <c r="G444" i="9" s="1"/>
  <c r="H444" i="9" a="1"/>
  <c r="H444" i="9" s="1"/>
  <c r="I444" i="9"/>
  <c r="J444" i="9"/>
  <c r="K444" i="9"/>
  <c r="F445" i="9"/>
  <c r="G445" i="9" a="1"/>
  <c r="G445" i="9" s="1"/>
  <c r="H445" i="9" a="1"/>
  <c r="H445" i="9" s="1"/>
  <c r="I445" i="9"/>
  <c r="J445" i="9"/>
  <c r="K445" i="9"/>
  <c r="F446" i="9"/>
  <c r="G446" i="9" a="1"/>
  <c r="G446" i="9" s="1"/>
  <c r="H446" i="9" a="1"/>
  <c r="H446" i="9" s="1"/>
  <c r="I446" i="9"/>
  <c r="J446" i="9"/>
  <c r="K446" i="9"/>
  <c r="F447" i="9"/>
  <c r="G447" i="9" a="1"/>
  <c r="G447" i="9" s="1"/>
  <c r="H447" i="9" a="1"/>
  <c r="H447" i="9" s="1"/>
  <c r="I447" i="9"/>
  <c r="J447" i="9"/>
  <c r="K447" i="9"/>
  <c r="F448" i="9"/>
  <c r="G448" i="9" a="1"/>
  <c r="G448" i="9" s="1"/>
  <c r="H448" i="9" a="1"/>
  <c r="H448" i="9" s="1"/>
  <c r="I448" i="9"/>
  <c r="J448" i="9"/>
  <c r="K448" i="9"/>
  <c r="F449" i="9"/>
  <c r="G449" i="9" a="1"/>
  <c r="G449" i="9" s="1"/>
  <c r="H449" i="9" a="1"/>
  <c r="H449" i="9" s="1"/>
  <c r="I449" i="9"/>
  <c r="J449" i="9"/>
  <c r="K449" i="9"/>
  <c r="F450" i="9"/>
  <c r="G450" i="9" a="1"/>
  <c r="G450" i="9" s="1"/>
  <c r="H450" i="9" a="1"/>
  <c r="H450" i="9" s="1"/>
  <c r="I450" i="9"/>
  <c r="J450" i="9"/>
  <c r="K450" i="9"/>
  <c r="F451" i="9"/>
  <c r="G451" i="9" a="1"/>
  <c r="G451" i="9" s="1"/>
  <c r="H451" i="9" a="1"/>
  <c r="H451" i="9" s="1"/>
  <c r="I451" i="9"/>
  <c r="J451" i="9"/>
  <c r="K451" i="9"/>
  <c r="F452" i="9"/>
  <c r="G452" i="9" a="1"/>
  <c r="G452" i="9" s="1"/>
  <c r="H452" i="9" a="1"/>
  <c r="H452" i="9" s="1"/>
  <c r="I452" i="9"/>
  <c r="J452" i="9"/>
  <c r="K452" i="9"/>
  <c r="F453" i="9"/>
  <c r="G453" i="9" a="1"/>
  <c r="G453" i="9" s="1"/>
  <c r="H453" i="9" a="1"/>
  <c r="H453" i="9" s="1"/>
  <c r="I453" i="9"/>
  <c r="J453" i="9"/>
  <c r="K453" i="9"/>
  <c r="F454" i="9"/>
  <c r="G454" i="9" a="1"/>
  <c r="G454" i="9" s="1"/>
  <c r="H454" i="9" a="1"/>
  <c r="H454" i="9" s="1"/>
  <c r="I454" i="9"/>
  <c r="J454" i="9"/>
  <c r="K454" i="9"/>
  <c r="F455" i="9"/>
  <c r="G455" i="9" a="1"/>
  <c r="G455" i="9" s="1"/>
  <c r="H455" i="9" a="1"/>
  <c r="H455" i="9" s="1"/>
  <c r="I455" i="9"/>
  <c r="J455" i="9"/>
  <c r="K455" i="9"/>
  <c r="F456" i="9"/>
  <c r="G456" i="9" a="1"/>
  <c r="G456" i="9" s="1"/>
  <c r="H456" i="9" a="1"/>
  <c r="H456" i="9" s="1"/>
  <c r="I456" i="9"/>
  <c r="J456" i="9"/>
  <c r="K456" i="9"/>
  <c r="F457" i="9"/>
  <c r="G457" i="9" a="1"/>
  <c r="G457" i="9" s="1"/>
  <c r="H457" i="9" a="1"/>
  <c r="H457" i="9" s="1"/>
  <c r="I457" i="9"/>
  <c r="J457" i="9"/>
  <c r="K457" i="9"/>
  <c r="F458" i="9"/>
  <c r="G458" i="9" a="1"/>
  <c r="G458" i="9" s="1"/>
  <c r="H458" i="9" a="1"/>
  <c r="H458" i="9" s="1"/>
  <c r="I458" i="9"/>
  <c r="J458" i="9"/>
  <c r="K458" i="9"/>
  <c r="F459" i="9"/>
  <c r="G459" i="9" a="1"/>
  <c r="G459" i="9" s="1"/>
  <c r="H459" i="9" a="1"/>
  <c r="H459" i="9" s="1"/>
  <c r="I459" i="9"/>
  <c r="J459" i="9"/>
  <c r="K459" i="9"/>
  <c r="F460" i="9"/>
  <c r="G460" i="9" a="1"/>
  <c r="G460" i="9" s="1"/>
  <c r="H460" i="9" a="1"/>
  <c r="H460" i="9" s="1"/>
  <c r="I460" i="9"/>
  <c r="J460" i="9"/>
  <c r="K460" i="9"/>
  <c r="F461" i="9"/>
  <c r="G461" i="9" a="1"/>
  <c r="G461" i="9" s="1"/>
  <c r="H461" i="9" a="1"/>
  <c r="H461" i="9" s="1"/>
  <c r="I461" i="9"/>
  <c r="J461" i="9"/>
  <c r="K461" i="9"/>
  <c r="F462" i="9"/>
  <c r="G462" i="9" a="1"/>
  <c r="G462" i="9" s="1"/>
  <c r="H462" i="9" a="1"/>
  <c r="H462" i="9" s="1"/>
  <c r="I462" i="9"/>
  <c r="J462" i="9"/>
  <c r="K462" i="9"/>
  <c r="F463" i="9"/>
  <c r="G463" i="9" a="1"/>
  <c r="G463" i="9" s="1"/>
  <c r="H463" i="9" a="1"/>
  <c r="H463" i="9" s="1"/>
  <c r="I463" i="9"/>
  <c r="J463" i="9"/>
  <c r="K463" i="9"/>
  <c r="F464" i="9"/>
  <c r="G464" i="9" a="1"/>
  <c r="G464" i="9" s="1"/>
  <c r="H464" i="9" a="1"/>
  <c r="H464" i="9" s="1"/>
  <c r="I464" i="9"/>
  <c r="J464" i="9"/>
  <c r="K464" i="9"/>
  <c r="F465" i="9"/>
  <c r="G465" i="9" a="1"/>
  <c r="G465" i="9" s="1"/>
  <c r="H465" i="9" a="1"/>
  <c r="H465" i="9" s="1"/>
  <c r="I465" i="9"/>
  <c r="J465" i="9"/>
  <c r="K465" i="9"/>
  <c r="F466" i="9"/>
  <c r="G466" i="9" a="1"/>
  <c r="G466" i="9" s="1"/>
  <c r="H466" i="9" a="1"/>
  <c r="H466" i="9" s="1"/>
  <c r="I466" i="9"/>
  <c r="J466" i="9"/>
  <c r="K466" i="9"/>
  <c r="F467" i="9"/>
  <c r="G467" i="9" a="1"/>
  <c r="G467" i="9" s="1"/>
  <c r="H467" i="9" a="1"/>
  <c r="H467" i="9" s="1"/>
  <c r="I467" i="9"/>
  <c r="J467" i="9"/>
  <c r="K467" i="9"/>
  <c r="F468" i="9"/>
  <c r="G468" i="9" a="1"/>
  <c r="G468" i="9" s="1"/>
  <c r="H468" i="9" a="1"/>
  <c r="H468" i="9" s="1"/>
  <c r="I468" i="9"/>
  <c r="J468" i="9"/>
  <c r="K468" i="9"/>
  <c r="F469" i="9"/>
  <c r="G469" i="9" a="1"/>
  <c r="G469" i="9" s="1"/>
  <c r="H469" i="9" a="1"/>
  <c r="H469" i="9" s="1"/>
  <c r="I469" i="9"/>
  <c r="J469" i="9"/>
  <c r="K469" i="9"/>
  <c r="F470" i="9"/>
  <c r="G470" i="9" a="1"/>
  <c r="G470" i="9" s="1"/>
  <c r="H470" i="9" a="1"/>
  <c r="H470" i="9" s="1"/>
  <c r="I470" i="9"/>
  <c r="J470" i="9"/>
  <c r="K470" i="9"/>
  <c r="F471" i="9"/>
  <c r="G471" i="9" a="1"/>
  <c r="G471" i="9" s="1"/>
  <c r="H471" i="9" a="1"/>
  <c r="H471" i="9" s="1"/>
  <c r="I471" i="9"/>
  <c r="J471" i="9"/>
  <c r="K471" i="9"/>
  <c r="F472" i="9"/>
  <c r="G472" i="9" a="1"/>
  <c r="G472" i="9" s="1"/>
  <c r="H472" i="9" a="1"/>
  <c r="H472" i="9" s="1"/>
  <c r="I472" i="9"/>
  <c r="J472" i="9"/>
  <c r="K472" i="9"/>
  <c r="F473" i="9"/>
  <c r="G473" i="9" a="1"/>
  <c r="G473" i="9" s="1"/>
  <c r="H473" i="9" a="1"/>
  <c r="H473" i="9" s="1"/>
  <c r="I473" i="9"/>
  <c r="J473" i="9"/>
  <c r="K473" i="9"/>
  <c r="F474" i="9"/>
  <c r="G474" i="9" a="1"/>
  <c r="G474" i="9" s="1"/>
  <c r="H474" i="9" a="1"/>
  <c r="H474" i="9" s="1"/>
  <c r="I474" i="9"/>
  <c r="J474" i="9"/>
  <c r="K474" i="9"/>
  <c r="F475" i="9"/>
  <c r="G475" i="9" a="1"/>
  <c r="G475" i="9" s="1"/>
  <c r="H475" i="9" a="1"/>
  <c r="H475" i="9" s="1"/>
  <c r="I475" i="9"/>
  <c r="J475" i="9"/>
  <c r="K475" i="9"/>
  <c r="F476" i="9"/>
  <c r="G476" i="9" a="1"/>
  <c r="G476" i="9" s="1"/>
  <c r="H476" i="9" a="1"/>
  <c r="H476" i="9" s="1"/>
  <c r="I476" i="9"/>
  <c r="J476" i="9"/>
  <c r="K476" i="9"/>
  <c r="F477" i="9"/>
  <c r="G477" i="9" a="1"/>
  <c r="G477" i="9" s="1"/>
  <c r="H477" i="9" a="1"/>
  <c r="H477" i="9" s="1"/>
  <c r="I477" i="9"/>
  <c r="J477" i="9"/>
  <c r="K477" i="9"/>
  <c r="F478" i="9"/>
  <c r="G478" i="9" a="1"/>
  <c r="G478" i="9" s="1"/>
  <c r="H478" i="9" a="1"/>
  <c r="H478" i="9" s="1"/>
  <c r="I478" i="9"/>
  <c r="J478" i="9"/>
  <c r="K478" i="9"/>
  <c r="F479" i="9"/>
  <c r="G479" i="9" a="1"/>
  <c r="G479" i="9" s="1"/>
  <c r="H479" i="9" a="1"/>
  <c r="H479" i="9" s="1"/>
  <c r="I479" i="9"/>
  <c r="J479" i="9"/>
  <c r="K479" i="9"/>
  <c r="F480" i="9"/>
  <c r="G480" i="9" a="1"/>
  <c r="G480" i="9" s="1"/>
  <c r="H480" i="9" a="1"/>
  <c r="H480" i="9" s="1"/>
  <c r="I480" i="9"/>
  <c r="J480" i="9"/>
  <c r="K480" i="9"/>
  <c r="F481" i="9"/>
  <c r="G481" i="9" a="1"/>
  <c r="G481" i="9" s="1"/>
  <c r="H481" i="9" a="1"/>
  <c r="H481" i="9" s="1"/>
  <c r="I481" i="9"/>
  <c r="J481" i="9"/>
  <c r="K481" i="9"/>
  <c r="F482" i="9"/>
  <c r="G482" i="9" a="1"/>
  <c r="G482" i="9" s="1"/>
  <c r="H482" i="9" a="1"/>
  <c r="H482" i="9" s="1"/>
  <c r="I482" i="9"/>
  <c r="J482" i="9"/>
  <c r="K482" i="9"/>
  <c r="F483" i="9"/>
  <c r="G483" i="9" a="1"/>
  <c r="G483" i="9" s="1"/>
  <c r="H483" i="9" a="1"/>
  <c r="H483" i="9" s="1"/>
  <c r="I483" i="9"/>
  <c r="J483" i="9"/>
  <c r="K483" i="9"/>
  <c r="F484" i="9"/>
  <c r="G484" i="9" a="1"/>
  <c r="G484" i="9" s="1"/>
  <c r="H484" i="9" a="1"/>
  <c r="H484" i="9" s="1"/>
  <c r="I484" i="9"/>
  <c r="J484" i="9"/>
  <c r="K484" i="9"/>
  <c r="F485" i="9"/>
  <c r="G485" i="9" a="1"/>
  <c r="G485" i="9" s="1"/>
  <c r="H485" i="9" a="1"/>
  <c r="H485" i="9" s="1"/>
  <c r="I485" i="9"/>
  <c r="J485" i="9"/>
  <c r="K485" i="9"/>
  <c r="F486" i="9"/>
  <c r="G486" i="9" a="1"/>
  <c r="G486" i="9" s="1"/>
  <c r="H486" i="9" a="1"/>
  <c r="H486" i="9" s="1"/>
  <c r="I486" i="9"/>
  <c r="J486" i="9"/>
  <c r="K486" i="9"/>
  <c r="F487" i="9"/>
  <c r="G487" i="9" a="1"/>
  <c r="G487" i="9" s="1"/>
  <c r="H487" i="9" a="1"/>
  <c r="H487" i="9" s="1"/>
  <c r="I487" i="9"/>
  <c r="J487" i="9"/>
  <c r="K487" i="9"/>
  <c r="F488" i="9"/>
  <c r="G488" i="9" a="1"/>
  <c r="G488" i="9" s="1"/>
  <c r="H488" i="9" a="1"/>
  <c r="H488" i="9" s="1"/>
  <c r="I488" i="9"/>
  <c r="J488" i="9"/>
  <c r="K488" i="9"/>
  <c r="F489" i="9"/>
  <c r="G489" i="9" a="1"/>
  <c r="G489" i="9" s="1"/>
  <c r="H489" i="9" a="1"/>
  <c r="H489" i="9" s="1"/>
  <c r="I489" i="9"/>
  <c r="J489" i="9"/>
  <c r="K489" i="9"/>
  <c r="F490" i="9"/>
  <c r="G490" i="9" a="1"/>
  <c r="G490" i="9" s="1"/>
  <c r="H490" i="9" a="1"/>
  <c r="H490" i="9" s="1"/>
  <c r="I490" i="9"/>
  <c r="J490" i="9"/>
  <c r="K490" i="9"/>
  <c r="F491" i="9"/>
  <c r="G491" i="9" a="1"/>
  <c r="G491" i="9" s="1"/>
  <c r="H491" i="9" a="1"/>
  <c r="H491" i="9" s="1"/>
  <c r="I491" i="9"/>
  <c r="J491" i="9"/>
  <c r="K491" i="9"/>
  <c r="F492" i="9"/>
  <c r="G492" i="9" a="1"/>
  <c r="G492" i="9" s="1"/>
  <c r="H492" i="9" a="1"/>
  <c r="H492" i="9" s="1"/>
  <c r="I492" i="9"/>
  <c r="J492" i="9"/>
  <c r="K492" i="9"/>
  <c r="F493" i="9"/>
  <c r="G493" i="9" a="1"/>
  <c r="G493" i="9" s="1"/>
  <c r="H493" i="9" a="1"/>
  <c r="H493" i="9" s="1"/>
  <c r="I493" i="9"/>
  <c r="J493" i="9"/>
  <c r="K493" i="9"/>
  <c r="F494" i="9"/>
  <c r="G494" i="9" a="1"/>
  <c r="G494" i="9" s="1"/>
  <c r="H494" i="9" a="1"/>
  <c r="H494" i="9" s="1"/>
  <c r="I494" i="9"/>
  <c r="J494" i="9"/>
  <c r="K494" i="9"/>
  <c r="F495" i="9"/>
  <c r="G495" i="9" a="1"/>
  <c r="G495" i="9" s="1"/>
  <c r="H495" i="9" a="1"/>
  <c r="H495" i="9" s="1"/>
  <c r="I495" i="9"/>
  <c r="J495" i="9"/>
  <c r="K495" i="9"/>
  <c r="F496" i="9"/>
  <c r="G496" i="9" a="1"/>
  <c r="G496" i="9" s="1"/>
  <c r="H496" i="9" a="1"/>
  <c r="H496" i="9" s="1"/>
  <c r="I496" i="9"/>
  <c r="J496" i="9"/>
  <c r="K496" i="9"/>
  <c r="F497" i="9"/>
  <c r="G497" i="9" a="1"/>
  <c r="G497" i="9" s="1"/>
  <c r="H497" i="9" a="1"/>
  <c r="H497" i="9" s="1"/>
  <c r="I497" i="9"/>
  <c r="J497" i="9"/>
  <c r="K497" i="9"/>
  <c r="F498" i="9"/>
  <c r="G498" i="9" a="1"/>
  <c r="G498" i="9" s="1"/>
  <c r="H498" i="9" a="1"/>
  <c r="H498" i="9" s="1"/>
  <c r="I498" i="9"/>
  <c r="J498" i="9"/>
  <c r="K498" i="9"/>
  <c r="F499" i="9"/>
  <c r="G499" i="9" a="1"/>
  <c r="G499" i="9" s="1"/>
  <c r="H499" i="9" a="1"/>
  <c r="H499" i="9" s="1"/>
  <c r="I499" i="9"/>
  <c r="J499" i="9"/>
  <c r="K499" i="9"/>
  <c r="F500" i="9"/>
  <c r="G500" i="9" a="1"/>
  <c r="G500" i="9" s="1"/>
  <c r="H500" i="9" a="1"/>
  <c r="H500" i="9" s="1"/>
  <c r="I500" i="9"/>
  <c r="J500" i="9"/>
  <c r="K500" i="9"/>
  <c r="F501" i="9"/>
  <c r="G501" i="9" a="1"/>
  <c r="G501" i="9" s="1"/>
  <c r="H501" i="9" a="1"/>
  <c r="H501" i="9" s="1"/>
  <c r="I501" i="9"/>
  <c r="J501" i="9"/>
  <c r="K501" i="9"/>
  <c r="F502" i="9"/>
  <c r="G502" i="9" a="1"/>
  <c r="G502" i="9" s="1"/>
  <c r="H502" i="9" a="1"/>
  <c r="H502" i="9" s="1"/>
  <c r="I502" i="9"/>
  <c r="J502" i="9"/>
  <c r="K502" i="9"/>
  <c r="F503" i="9"/>
  <c r="G503" i="9" a="1"/>
  <c r="G503" i="9" s="1"/>
  <c r="H503" i="9" a="1"/>
  <c r="H503" i="9" s="1"/>
  <c r="I503" i="9"/>
  <c r="J503" i="9"/>
  <c r="K503" i="9"/>
  <c r="F504" i="9"/>
  <c r="G504" i="9" a="1"/>
  <c r="G504" i="9" s="1"/>
  <c r="H504" i="9" a="1"/>
  <c r="H504" i="9" s="1"/>
  <c r="I504" i="9"/>
  <c r="J504" i="9"/>
  <c r="K504" i="9"/>
  <c r="F505" i="9"/>
  <c r="G505" i="9" a="1"/>
  <c r="G505" i="9" s="1"/>
  <c r="H505" i="9" a="1"/>
  <c r="H505" i="9" s="1"/>
  <c r="I505" i="9"/>
  <c r="J505" i="9"/>
  <c r="K505" i="9"/>
  <c r="F506" i="9"/>
  <c r="G506" i="9" a="1"/>
  <c r="G506" i="9" s="1"/>
  <c r="H506" i="9" a="1"/>
  <c r="H506" i="9" s="1"/>
  <c r="I506" i="9"/>
  <c r="J506" i="9"/>
  <c r="K506" i="9"/>
  <c r="F507" i="9"/>
  <c r="G507" i="9" a="1"/>
  <c r="G507" i="9" s="1"/>
  <c r="H507" i="9" a="1"/>
  <c r="H507" i="9" s="1"/>
  <c r="I507" i="9"/>
  <c r="J507" i="9"/>
  <c r="K507" i="9"/>
  <c r="F508" i="9"/>
  <c r="G508" i="9" a="1"/>
  <c r="G508" i="9" s="1"/>
  <c r="H508" i="9" a="1"/>
  <c r="H508" i="9" s="1"/>
  <c r="I508" i="9"/>
  <c r="J508" i="9"/>
  <c r="K508" i="9"/>
  <c r="F509" i="9"/>
  <c r="G509" i="9" a="1"/>
  <c r="G509" i="9" s="1"/>
  <c r="H509" i="9" a="1"/>
  <c r="H509" i="9" s="1"/>
  <c r="I509" i="9"/>
  <c r="J509" i="9"/>
  <c r="K509" i="9"/>
  <c r="F510" i="9"/>
  <c r="G510" i="9" a="1"/>
  <c r="G510" i="9" s="1"/>
  <c r="H510" i="9" a="1"/>
  <c r="H510" i="9" s="1"/>
  <c r="I510" i="9"/>
  <c r="J510" i="9"/>
  <c r="K510" i="9"/>
  <c r="F511" i="9"/>
  <c r="G511" i="9" a="1"/>
  <c r="G511" i="9" s="1"/>
  <c r="H511" i="9" a="1"/>
  <c r="H511" i="9" s="1"/>
  <c r="I511" i="9"/>
  <c r="J511" i="9"/>
  <c r="K511" i="9"/>
  <c r="F512" i="9"/>
  <c r="G512" i="9" a="1"/>
  <c r="G512" i="9" s="1"/>
  <c r="H512" i="9" a="1"/>
  <c r="H512" i="9" s="1"/>
  <c r="I512" i="9"/>
  <c r="J512" i="9"/>
  <c r="K512" i="9"/>
  <c r="F513" i="9"/>
  <c r="G513" i="9" a="1"/>
  <c r="G513" i="9" s="1"/>
  <c r="H513" i="9" a="1"/>
  <c r="H513" i="9" s="1"/>
  <c r="I513" i="9"/>
  <c r="J513" i="9"/>
  <c r="K513" i="9"/>
  <c r="F514" i="9"/>
  <c r="G514" i="9" a="1"/>
  <c r="G514" i="9" s="1"/>
  <c r="H514" i="9" a="1"/>
  <c r="H514" i="9" s="1"/>
  <c r="I514" i="9"/>
  <c r="J514" i="9"/>
  <c r="K514" i="9"/>
  <c r="F515" i="9"/>
  <c r="G515" i="9" a="1"/>
  <c r="G515" i="9" s="1"/>
  <c r="H515" i="9" a="1"/>
  <c r="H515" i="9" s="1"/>
  <c r="I515" i="9"/>
  <c r="J515" i="9"/>
  <c r="K515" i="9"/>
  <c r="F516" i="9"/>
  <c r="G516" i="9" a="1"/>
  <c r="G516" i="9" s="1"/>
  <c r="H516" i="9" a="1"/>
  <c r="H516" i="9" s="1"/>
  <c r="I516" i="9"/>
  <c r="J516" i="9"/>
  <c r="K516" i="9"/>
  <c r="F517" i="9"/>
  <c r="G517" i="9" a="1"/>
  <c r="G517" i="9" s="1"/>
  <c r="H517" i="9" a="1"/>
  <c r="H517" i="9" s="1"/>
  <c r="I517" i="9"/>
  <c r="J517" i="9"/>
  <c r="K517" i="9"/>
  <c r="F518" i="9"/>
  <c r="G518" i="9" a="1"/>
  <c r="G518" i="9" s="1"/>
  <c r="H518" i="9" a="1"/>
  <c r="H518" i="9" s="1"/>
  <c r="I518" i="9"/>
  <c r="J518" i="9"/>
  <c r="K518" i="9"/>
  <c r="F519" i="9"/>
  <c r="G519" i="9" a="1"/>
  <c r="G519" i="9" s="1"/>
  <c r="H519" i="9" a="1"/>
  <c r="H519" i="9" s="1"/>
  <c r="I519" i="9"/>
  <c r="J519" i="9"/>
  <c r="K519" i="9"/>
  <c r="F520" i="9"/>
  <c r="G520" i="9" a="1"/>
  <c r="G520" i="9" s="1"/>
  <c r="H520" i="9" a="1"/>
  <c r="H520" i="9" s="1"/>
  <c r="I520" i="9"/>
  <c r="J520" i="9"/>
  <c r="K520" i="9"/>
  <c r="F521" i="9"/>
  <c r="G521" i="9" a="1"/>
  <c r="G521" i="9" s="1"/>
  <c r="H521" i="9" a="1"/>
  <c r="H521" i="9" s="1"/>
  <c r="I521" i="9"/>
  <c r="J521" i="9"/>
  <c r="K521" i="9"/>
  <c r="F522" i="9"/>
  <c r="G522" i="9" a="1"/>
  <c r="G522" i="9" s="1"/>
  <c r="H522" i="9" a="1"/>
  <c r="H522" i="9" s="1"/>
  <c r="I522" i="9"/>
  <c r="J522" i="9"/>
  <c r="K522" i="9"/>
  <c r="F523" i="9"/>
  <c r="G523" i="9" a="1"/>
  <c r="G523" i="9" s="1"/>
  <c r="H523" i="9" a="1"/>
  <c r="H523" i="9" s="1"/>
  <c r="I523" i="9"/>
  <c r="J523" i="9"/>
  <c r="K523" i="9"/>
  <c r="F524" i="9"/>
  <c r="G524" i="9" a="1"/>
  <c r="G524" i="9" s="1"/>
  <c r="H524" i="9" a="1"/>
  <c r="H524" i="9" s="1"/>
  <c r="I524" i="9"/>
  <c r="J524" i="9"/>
  <c r="K524" i="9"/>
  <c r="F525" i="9"/>
  <c r="G525" i="9" a="1"/>
  <c r="G525" i="9" s="1"/>
  <c r="H525" i="9" a="1"/>
  <c r="H525" i="9" s="1"/>
  <c r="I525" i="9"/>
  <c r="J525" i="9"/>
  <c r="K525" i="9"/>
  <c r="F526" i="9"/>
  <c r="G526" i="9" a="1"/>
  <c r="G526" i="9" s="1"/>
  <c r="H526" i="9" a="1"/>
  <c r="H526" i="9" s="1"/>
  <c r="I526" i="9"/>
  <c r="J526" i="9"/>
  <c r="K526" i="9"/>
  <c r="F527" i="9"/>
  <c r="G527" i="9" a="1"/>
  <c r="G527" i="9" s="1"/>
  <c r="H527" i="9" a="1"/>
  <c r="H527" i="9" s="1"/>
  <c r="I527" i="9"/>
  <c r="J527" i="9"/>
  <c r="K527" i="9"/>
  <c r="F528" i="9"/>
  <c r="G528" i="9" a="1"/>
  <c r="G528" i="9" s="1"/>
  <c r="H528" i="9" a="1"/>
  <c r="H528" i="9" s="1"/>
  <c r="I528" i="9"/>
  <c r="J528" i="9"/>
  <c r="K528" i="9"/>
  <c r="F529" i="9"/>
  <c r="G529" i="9" a="1"/>
  <c r="G529" i="9" s="1"/>
  <c r="H529" i="9" a="1"/>
  <c r="H529" i="9" s="1"/>
  <c r="I529" i="9"/>
  <c r="J529" i="9"/>
  <c r="K529" i="9"/>
  <c r="F530" i="9"/>
  <c r="G530" i="9" a="1"/>
  <c r="G530" i="9" s="1"/>
  <c r="H530" i="9" a="1"/>
  <c r="H530" i="9" s="1"/>
  <c r="I530" i="9"/>
  <c r="J530" i="9"/>
  <c r="K530" i="9"/>
  <c r="F531" i="9"/>
  <c r="G531" i="9" a="1"/>
  <c r="G531" i="9" s="1"/>
  <c r="H531" i="9" a="1"/>
  <c r="H531" i="9" s="1"/>
  <c r="I531" i="9"/>
  <c r="J531" i="9"/>
  <c r="K531" i="9"/>
  <c r="F532" i="9"/>
  <c r="G532" i="9" a="1"/>
  <c r="G532" i="9" s="1"/>
  <c r="H532" i="9" a="1"/>
  <c r="H532" i="9" s="1"/>
  <c r="I532" i="9"/>
  <c r="J532" i="9"/>
  <c r="K532" i="9"/>
  <c r="F533" i="9"/>
  <c r="G533" i="9" a="1"/>
  <c r="G533" i="9" s="1"/>
  <c r="H533" i="9" a="1"/>
  <c r="H533" i="9" s="1"/>
  <c r="I533" i="9"/>
  <c r="J533" i="9"/>
  <c r="K533" i="9"/>
  <c r="F534" i="9"/>
  <c r="G534" i="9" a="1"/>
  <c r="G534" i="9" s="1"/>
  <c r="H534" i="9" a="1"/>
  <c r="H534" i="9" s="1"/>
  <c r="I534" i="9"/>
  <c r="J534" i="9"/>
  <c r="K534" i="9"/>
  <c r="F535" i="9"/>
  <c r="G535" i="9" a="1"/>
  <c r="G535" i="9" s="1"/>
  <c r="H535" i="9" a="1"/>
  <c r="H535" i="9" s="1"/>
  <c r="I535" i="9"/>
  <c r="J535" i="9"/>
  <c r="K535" i="9"/>
  <c r="F536" i="9"/>
  <c r="G536" i="9" a="1"/>
  <c r="G536" i="9" s="1"/>
  <c r="H536" i="9" a="1"/>
  <c r="H536" i="9" s="1"/>
  <c r="I536" i="9"/>
  <c r="J536" i="9"/>
  <c r="K536" i="9"/>
  <c r="F537" i="9"/>
  <c r="G537" i="9" a="1"/>
  <c r="G537" i="9" s="1"/>
  <c r="H537" i="9" a="1"/>
  <c r="H537" i="9" s="1"/>
  <c r="I537" i="9"/>
  <c r="J537" i="9"/>
  <c r="K537" i="9"/>
  <c r="F538" i="9"/>
  <c r="G538" i="9" a="1"/>
  <c r="G538" i="9" s="1"/>
  <c r="H538" i="9" a="1"/>
  <c r="H538" i="9" s="1"/>
  <c r="I538" i="9"/>
  <c r="J538" i="9"/>
  <c r="K538" i="9"/>
  <c r="F539" i="9"/>
  <c r="G539" i="9" a="1"/>
  <c r="G539" i="9" s="1"/>
  <c r="H539" i="9" a="1"/>
  <c r="H539" i="9" s="1"/>
  <c r="I539" i="9"/>
  <c r="J539" i="9"/>
  <c r="K539" i="9"/>
  <c r="F540" i="9"/>
  <c r="G540" i="9" a="1"/>
  <c r="G540" i="9" s="1"/>
  <c r="H540" i="9" a="1"/>
  <c r="H540" i="9" s="1"/>
  <c r="I540" i="9"/>
  <c r="J540" i="9"/>
  <c r="K540" i="9"/>
  <c r="F541" i="9"/>
  <c r="G541" i="9" a="1"/>
  <c r="G541" i="9" s="1"/>
  <c r="H541" i="9" a="1"/>
  <c r="H541" i="9" s="1"/>
  <c r="I541" i="9"/>
  <c r="J541" i="9"/>
  <c r="K541" i="9"/>
  <c r="F542" i="9"/>
  <c r="G542" i="9" a="1"/>
  <c r="G542" i="9" s="1"/>
  <c r="H542" i="9" a="1"/>
  <c r="H542" i="9" s="1"/>
  <c r="I542" i="9"/>
  <c r="J542" i="9"/>
  <c r="K542" i="9"/>
  <c r="F543" i="9"/>
  <c r="G543" i="9" a="1"/>
  <c r="G543" i="9" s="1"/>
  <c r="H543" i="9" a="1"/>
  <c r="H543" i="9" s="1"/>
  <c r="I543" i="9"/>
  <c r="J543" i="9"/>
  <c r="K543" i="9"/>
  <c r="F544" i="9"/>
  <c r="G544" i="9" a="1"/>
  <c r="G544" i="9" s="1"/>
  <c r="H544" i="9" a="1"/>
  <c r="H544" i="9" s="1"/>
  <c r="I544" i="9"/>
  <c r="J544" i="9"/>
  <c r="K544" i="9"/>
  <c r="F545" i="9"/>
  <c r="G545" i="9" a="1"/>
  <c r="G545" i="9" s="1"/>
  <c r="H545" i="9" a="1"/>
  <c r="H545" i="9" s="1"/>
  <c r="I545" i="9"/>
  <c r="J545" i="9"/>
  <c r="K545" i="9"/>
  <c r="F546" i="9"/>
  <c r="G546" i="9" a="1"/>
  <c r="G546" i="9" s="1"/>
  <c r="H546" i="9" a="1"/>
  <c r="H546" i="9" s="1"/>
  <c r="I546" i="9"/>
  <c r="J546" i="9"/>
  <c r="K546" i="9"/>
  <c r="F547" i="9"/>
  <c r="G547" i="9" a="1"/>
  <c r="G547" i="9" s="1"/>
  <c r="H547" i="9" a="1"/>
  <c r="H547" i="9" s="1"/>
  <c r="I547" i="9"/>
  <c r="J547" i="9"/>
  <c r="K547" i="9"/>
  <c r="F548" i="9"/>
  <c r="G548" i="9" a="1"/>
  <c r="G548" i="9" s="1"/>
  <c r="H548" i="9" a="1"/>
  <c r="H548" i="9" s="1"/>
  <c r="I548" i="9"/>
  <c r="J548" i="9"/>
  <c r="K548" i="9"/>
  <c r="F549" i="9"/>
  <c r="G549" i="9" a="1"/>
  <c r="G549" i="9" s="1"/>
  <c r="H549" i="9" a="1"/>
  <c r="H549" i="9" s="1"/>
  <c r="I549" i="9"/>
  <c r="J549" i="9"/>
  <c r="K549" i="9"/>
  <c r="F550" i="9"/>
  <c r="G550" i="9" a="1"/>
  <c r="G550" i="9" s="1"/>
  <c r="H550" i="9" a="1"/>
  <c r="H550" i="9" s="1"/>
  <c r="I550" i="9"/>
  <c r="J550" i="9"/>
  <c r="K550" i="9"/>
  <c r="F551" i="9"/>
  <c r="G551" i="9" a="1"/>
  <c r="G551" i="9" s="1"/>
  <c r="H551" i="9" a="1"/>
  <c r="H551" i="9" s="1"/>
  <c r="I551" i="9"/>
  <c r="J551" i="9"/>
  <c r="K551" i="9"/>
  <c r="F552" i="9"/>
  <c r="G552" i="9" a="1"/>
  <c r="G552" i="9" s="1"/>
  <c r="H552" i="9" a="1"/>
  <c r="H552" i="9" s="1"/>
  <c r="I552" i="9"/>
  <c r="J552" i="9"/>
  <c r="K552" i="9"/>
  <c r="F553" i="9"/>
  <c r="G553" i="9" a="1"/>
  <c r="G553" i="9" s="1"/>
  <c r="H553" i="9" a="1"/>
  <c r="H553" i="9" s="1"/>
  <c r="I553" i="9"/>
  <c r="J553" i="9"/>
  <c r="K553" i="9"/>
  <c r="F554" i="9"/>
  <c r="G554" i="9" a="1"/>
  <c r="G554" i="9" s="1"/>
  <c r="H554" i="9" a="1"/>
  <c r="H554" i="9" s="1"/>
  <c r="I554" i="9"/>
  <c r="J554" i="9"/>
  <c r="K554" i="9"/>
  <c r="F555" i="9"/>
  <c r="G555" i="9" a="1"/>
  <c r="G555" i="9" s="1"/>
  <c r="H555" i="9" a="1"/>
  <c r="H555" i="9" s="1"/>
  <c r="I555" i="9"/>
  <c r="J555" i="9"/>
  <c r="K555" i="9"/>
  <c r="F556" i="9"/>
  <c r="G556" i="9" a="1"/>
  <c r="G556" i="9" s="1"/>
  <c r="H556" i="9" a="1"/>
  <c r="H556" i="9" s="1"/>
  <c r="I556" i="9"/>
  <c r="J556" i="9"/>
  <c r="K556" i="9"/>
  <c r="F557" i="9"/>
  <c r="G557" i="9" a="1"/>
  <c r="G557" i="9" s="1"/>
  <c r="H557" i="9" a="1"/>
  <c r="H557" i="9" s="1"/>
  <c r="I557" i="9"/>
  <c r="J557" i="9"/>
  <c r="K557" i="9"/>
  <c r="F558" i="9"/>
  <c r="G558" i="9" a="1"/>
  <c r="G558" i="9" s="1"/>
  <c r="H558" i="9" a="1"/>
  <c r="H558" i="9" s="1"/>
  <c r="I558" i="9"/>
  <c r="J558" i="9"/>
  <c r="K558" i="9"/>
  <c r="F559" i="9"/>
  <c r="G559" i="9" a="1"/>
  <c r="G559" i="9" s="1"/>
  <c r="H559" i="9" a="1"/>
  <c r="H559" i="9" s="1"/>
  <c r="I559" i="9"/>
  <c r="J559" i="9"/>
  <c r="K559" i="9"/>
  <c r="F560" i="9"/>
  <c r="G560" i="9" a="1"/>
  <c r="G560" i="9" s="1"/>
  <c r="H560" i="9" a="1"/>
  <c r="H560" i="9" s="1"/>
  <c r="I560" i="9"/>
  <c r="J560" i="9"/>
  <c r="K560" i="9"/>
  <c r="F561" i="9"/>
  <c r="G561" i="9" a="1"/>
  <c r="G561" i="9" s="1"/>
  <c r="H561" i="9" a="1"/>
  <c r="H561" i="9" s="1"/>
  <c r="I561" i="9"/>
  <c r="J561" i="9"/>
  <c r="K561" i="9"/>
  <c r="F562" i="9"/>
  <c r="G562" i="9" a="1"/>
  <c r="G562" i="9" s="1"/>
  <c r="H562" i="9" a="1"/>
  <c r="H562" i="9" s="1"/>
  <c r="I562" i="9"/>
  <c r="J562" i="9"/>
  <c r="K562" i="9"/>
  <c r="F563" i="9"/>
  <c r="G563" i="9" a="1"/>
  <c r="G563" i="9" s="1"/>
  <c r="H563" i="9" a="1"/>
  <c r="H563" i="9" s="1"/>
  <c r="I563" i="9"/>
  <c r="J563" i="9"/>
  <c r="K563" i="9"/>
  <c r="F564" i="9"/>
  <c r="G564" i="9" a="1"/>
  <c r="G564" i="9" s="1"/>
  <c r="H564" i="9" a="1"/>
  <c r="H564" i="9" s="1"/>
  <c r="I564" i="9"/>
  <c r="J564" i="9"/>
  <c r="K564" i="9"/>
  <c r="F565" i="9"/>
  <c r="G565" i="9" a="1"/>
  <c r="G565" i="9" s="1"/>
  <c r="H565" i="9" a="1"/>
  <c r="H565" i="9" s="1"/>
  <c r="I565" i="9"/>
  <c r="J565" i="9"/>
  <c r="K565" i="9"/>
  <c r="F566" i="9"/>
  <c r="G566" i="9" a="1"/>
  <c r="G566" i="9" s="1"/>
  <c r="H566" i="9" a="1"/>
  <c r="H566" i="9" s="1"/>
  <c r="I566" i="9"/>
  <c r="J566" i="9"/>
  <c r="K566" i="9"/>
  <c r="F567" i="9"/>
  <c r="G567" i="9" a="1"/>
  <c r="G567" i="9" s="1"/>
  <c r="H567" i="9" a="1"/>
  <c r="H567" i="9" s="1"/>
  <c r="I567" i="9"/>
  <c r="J567" i="9"/>
  <c r="K567" i="9"/>
  <c r="F568" i="9"/>
  <c r="G568" i="9" a="1"/>
  <c r="G568" i="9" s="1"/>
  <c r="H568" i="9" a="1"/>
  <c r="H568" i="9" s="1"/>
  <c r="I568" i="9"/>
  <c r="J568" i="9"/>
  <c r="K568" i="9"/>
  <c r="F569" i="9"/>
  <c r="G569" i="9" a="1"/>
  <c r="G569" i="9" s="1"/>
  <c r="H569" i="9" a="1"/>
  <c r="H569" i="9" s="1"/>
  <c r="I569" i="9"/>
  <c r="J569" i="9"/>
  <c r="K569" i="9"/>
  <c r="F570" i="9"/>
  <c r="G570" i="9" a="1"/>
  <c r="G570" i="9" s="1"/>
  <c r="H570" i="9" a="1"/>
  <c r="H570" i="9" s="1"/>
  <c r="I570" i="9"/>
  <c r="J570" i="9"/>
  <c r="K570" i="9"/>
  <c r="F571" i="9"/>
  <c r="G571" i="9" a="1"/>
  <c r="G571" i="9" s="1"/>
  <c r="H571" i="9" a="1"/>
  <c r="H571" i="9" s="1"/>
  <c r="I571" i="9"/>
  <c r="J571" i="9"/>
  <c r="K571" i="9"/>
  <c r="F572" i="9"/>
  <c r="G572" i="9" a="1"/>
  <c r="G572" i="9" s="1"/>
  <c r="H572" i="9" a="1"/>
  <c r="H572" i="9" s="1"/>
  <c r="I572" i="9"/>
  <c r="J572" i="9"/>
  <c r="K572" i="9"/>
  <c r="F573" i="9"/>
  <c r="G573" i="9" a="1"/>
  <c r="G573" i="9" s="1"/>
  <c r="H573" i="9" a="1"/>
  <c r="H573" i="9" s="1"/>
  <c r="I573" i="9"/>
  <c r="J573" i="9"/>
  <c r="K573" i="9"/>
  <c r="F574" i="9"/>
  <c r="G574" i="9" a="1"/>
  <c r="G574" i="9" s="1"/>
  <c r="H574" i="9" a="1"/>
  <c r="H574" i="9" s="1"/>
  <c r="I574" i="9"/>
  <c r="J574" i="9"/>
  <c r="K574" i="9"/>
  <c r="F575" i="9"/>
  <c r="G575" i="9" a="1"/>
  <c r="G575" i="9" s="1"/>
  <c r="H575" i="9" a="1"/>
  <c r="H575" i="9" s="1"/>
  <c r="I575" i="9"/>
  <c r="J575" i="9"/>
  <c r="K575" i="9"/>
  <c r="F576" i="9"/>
  <c r="G576" i="9" a="1"/>
  <c r="G576" i="9" s="1"/>
  <c r="H576" i="9" a="1"/>
  <c r="H576" i="9" s="1"/>
  <c r="I576" i="9"/>
  <c r="J576" i="9"/>
  <c r="K576" i="9"/>
  <c r="F577" i="9"/>
  <c r="G577" i="9" a="1"/>
  <c r="G577" i="9" s="1"/>
  <c r="H577" i="9" a="1"/>
  <c r="H577" i="9" s="1"/>
  <c r="I577" i="9"/>
  <c r="J577" i="9"/>
  <c r="K577" i="9"/>
  <c r="F578" i="9"/>
  <c r="G578" i="9" a="1"/>
  <c r="G578" i="9" s="1"/>
  <c r="H578" i="9" a="1"/>
  <c r="H578" i="9" s="1"/>
  <c r="I578" i="9"/>
  <c r="J578" i="9"/>
  <c r="K578" i="9"/>
  <c r="F579" i="9"/>
  <c r="G579" i="9" a="1"/>
  <c r="G579" i="9" s="1"/>
  <c r="H579" i="9" a="1"/>
  <c r="H579" i="9" s="1"/>
  <c r="I579" i="9"/>
  <c r="J579" i="9"/>
  <c r="K579" i="9"/>
  <c r="F580" i="9"/>
  <c r="G580" i="9" a="1"/>
  <c r="G580" i="9" s="1"/>
  <c r="H580" i="9" a="1"/>
  <c r="H580" i="9" s="1"/>
  <c r="I580" i="9"/>
  <c r="J580" i="9"/>
  <c r="K580" i="9"/>
  <c r="F581" i="9"/>
  <c r="G581" i="9" a="1"/>
  <c r="G581" i="9" s="1"/>
  <c r="H581" i="9" a="1"/>
  <c r="H581" i="9" s="1"/>
  <c r="I581" i="9"/>
  <c r="J581" i="9"/>
  <c r="K581" i="9"/>
  <c r="F582" i="9"/>
  <c r="G582" i="9" a="1"/>
  <c r="G582" i="9" s="1"/>
  <c r="H582" i="9" a="1"/>
  <c r="H582" i="9" s="1"/>
  <c r="I582" i="9"/>
  <c r="J582" i="9"/>
  <c r="K582" i="9"/>
  <c r="F583" i="9"/>
  <c r="G583" i="9" a="1"/>
  <c r="G583" i="9" s="1"/>
  <c r="H583" i="9" a="1"/>
  <c r="H583" i="9" s="1"/>
  <c r="I583" i="9"/>
  <c r="J583" i="9"/>
  <c r="K583" i="9"/>
  <c r="F584" i="9"/>
  <c r="G584" i="9" a="1"/>
  <c r="G584" i="9" s="1"/>
  <c r="H584" i="9" a="1"/>
  <c r="H584" i="9" s="1"/>
  <c r="I584" i="9"/>
  <c r="J584" i="9"/>
  <c r="K584" i="9"/>
  <c r="F585" i="9"/>
  <c r="G585" i="9" a="1"/>
  <c r="G585" i="9" s="1"/>
  <c r="H585" i="9" a="1"/>
  <c r="H585" i="9" s="1"/>
  <c r="I585" i="9"/>
  <c r="J585" i="9"/>
  <c r="K585" i="9"/>
  <c r="F586" i="9"/>
  <c r="G586" i="9" a="1"/>
  <c r="G586" i="9" s="1"/>
  <c r="H586" i="9" a="1"/>
  <c r="H586" i="9" s="1"/>
  <c r="I586" i="9"/>
  <c r="J586" i="9"/>
  <c r="K586" i="9"/>
  <c r="F587" i="9"/>
  <c r="G587" i="9" a="1"/>
  <c r="G587" i="9" s="1"/>
  <c r="H587" i="9" a="1"/>
  <c r="H587" i="9" s="1"/>
  <c r="I587" i="9"/>
  <c r="J587" i="9"/>
  <c r="K587" i="9"/>
  <c r="F588" i="9"/>
  <c r="G588" i="9" a="1"/>
  <c r="G588" i="9" s="1"/>
  <c r="H588" i="9" a="1"/>
  <c r="H588" i="9" s="1"/>
  <c r="I588" i="9"/>
  <c r="J588" i="9"/>
  <c r="K588" i="9"/>
  <c r="F589" i="9"/>
  <c r="G589" i="9" a="1"/>
  <c r="G589" i="9" s="1"/>
  <c r="H589" i="9" a="1"/>
  <c r="H589" i="9" s="1"/>
  <c r="I589" i="9"/>
  <c r="J589" i="9"/>
  <c r="K589" i="9"/>
  <c r="F590" i="9"/>
  <c r="G590" i="9" a="1"/>
  <c r="G590" i="9" s="1"/>
  <c r="H590" i="9" a="1"/>
  <c r="H590" i="9" s="1"/>
  <c r="I590" i="9"/>
  <c r="J590" i="9"/>
  <c r="K590" i="9"/>
  <c r="F591" i="9"/>
  <c r="G591" i="9" a="1"/>
  <c r="G591" i="9" s="1"/>
  <c r="H591" i="9" a="1"/>
  <c r="H591" i="9" s="1"/>
  <c r="I591" i="9"/>
  <c r="J591" i="9"/>
  <c r="K591" i="9"/>
  <c r="F592" i="9"/>
  <c r="G592" i="9" a="1"/>
  <c r="G592" i="9" s="1"/>
  <c r="H592" i="9" a="1"/>
  <c r="H592" i="9" s="1"/>
  <c r="I592" i="9"/>
  <c r="J592" i="9"/>
  <c r="K592" i="9"/>
  <c r="F593" i="9"/>
  <c r="G593" i="9" a="1"/>
  <c r="G593" i="9" s="1"/>
  <c r="H593" i="9" a="1"/>
  <c r="H593" i="9" s="1"/>
  <c r="I593" i="9"/>
  <c r="J593" i="9"/>
  <c r="K593" i="9"/>
  <c r="F594" i="9"/>
  <c r="G594" i="9" a="1"/>
  <c r="G594" i="9" s="1"/>
  <c r="H594" i="9" a="1"/>
  <c r="H594" i="9" s="1"/>
  <c r="I594" i="9"/>
  <c r="J594" i="9"/>
  <c r="K594" i="9"/>
  <c r="F595" i="9"/>
  <c r="G595" i="9" a="1"/>
  <c r="G595" i="9" s="1"/>
  <c r="H595" i="9" a="1"/>
  <c r="H595" i="9" s="1"/>
  <c r="I595" i="9"/>
  <c r="J595" i="9"/>
  <c r="K595" i="9"/>
  <c r="F596" i="9"/>
  <c r="G596" i="9" a="1"/>
  <c r="G596" i="9" s="1"/>
  <c r="H596" i="9" a="1"/>
  <c r="H596" i="9" s="1"/>
  <c r="I596" i="9"/>
  <c r="J596" i="9"/>
  <c r="K596" i="9"/>
  <c r="F597" i="9"/>
  <c r="G597" i="9" a="1"/>
  <c r="G597" i="9" s="1"/>
  <c r="H597" i="9" a="1"/>
  <c r="H597" i="9" s="1"/>
  <c r="I597" i="9"/>
  <c r="J597" i="9"/>
  <c r="K597" i="9"/>
  <c r="F598" i="9"/>
  <c r="G598" i="9" a="1"/>
  <c r="G598" i="9" s="1"/>
  <c r="H598" i="9" a="1"/>
  <c r="H598" i="9" s="1"/>
  <c r="I598" i="9"/>
  <c r="J598" i="9"/>
  <c r="K598" i="9"/>
  <c r="F599" i="9"/>
  <c r="G599" i="9" a="1"/>
  <c r="G599" i="9" s="1"/>
  <c r="H599" i="9" a="1"/>
  <c r="H599" i="9" s="1"/>
  <c r="I599" i="9"/>
  <c r="J599" i="9"/>
  <c r="K599" i="9"/>
  <c r="F600" i="9"/>
  <c r="G600" i="9" a="1"/>
  <c r="G600" i="9" s="1"/>
  <c r="H600" i="9" a="1"/>
  <c r="H600" i="9" s="1"/>
  <c r="I600" i="9"/>
  <c r="J600" i="9"/>
  <c r="K600" i="9"/>
  <c r="F601" i="9"/>
  <c r="G601" i="9" a="1"/>
  <c r="G601" i="9" s="1"/>
  <c r="H601" i="9" a="1"/>
  <c r="H601" i="9" s="1"/>
  <c r="I601" i="9"/>
  <c r="J601" i="9"/>
  <c r="K601" i="9"/>
  <c r="F602" i="9"/>
  <c r="G602" i="9" a="1"/>
  <c r="G602" i="9" s="1"/>
  <c r="H602" i="9" a="1"/>
  <c r="H602" i="9" s="1"/>
  <c r="I602" i="9"/>
  <c r="J602" i="9"/>
  <c r="K602" i="9"/>
  <c r="F603" i="9"/>
  <c r="G603" i="9" a="1"/>
  <c r="G603" i="9" s="1"/>
  <c r="H603" i="9" a="1"/>
  <c r="H603" i="9" s="1"/>
  <c r="I603" i="9"/>
  <c r="J603" i="9"/>
  <c r="K603" i="9"/>
  <c r="F604" i="9"/>
  <c r="G604" i="9" a="1"/>
  <c r="G604" i="9" s="1"/>
  <c r="H604" i="9" a="1"/>
  <c r="H604" i="9" s="1"/>
  <c r="I604" i="9"/>
  <c r="J604" i="9"/>
  <c r="K604" i="9"/>
  <c r="F605" i="9"/>
  <c r="G605" i="9" a="1"/>
  <c r="G605" i="9" s="1"/>
  <c r="H605" i="9" a="1"/>
  <c r="H605" i="9" s="1"/>
  <c r="I605" i="9"/>
  <c r="J605" i="9"/>
  <c r="K605" i="9"/>
  <c r="F606" i="9"/>
  <c r="G606" i="9" a="1"/>
  <c r="G606" i="9" s="1"/>
  <c r="H606" i="9" a="1"/>
  <c r="H606" i="9" s="1"/>
  <c r="I606" i="9"/>
  <c r="J606" i="9"/>
  <c r="K606" i="9"/>
  <c r="F607" i="9"/>
  <c r="G607" i="9" a="1"/>
  <c r="G607" i="9" s="1"/>
  <c r="H607" i="9" a="1"/>
  <c r="H607" i="9" s="1"/>
  <c r="I607" i="9"/>
  <c r="J607" i="9"/>
  <c r="K607" i="9"/>
  <c r="F608" i="9"/>
  <c r="G608" i="9" a="1"/>
  <c r="G608" i="9" s="1"/>
  <c r="H608" i="9" a="1"/>
  <c r="H608" i="9" s="1"/>
  <c r="I608" i="9"/>
  <c r="J608" i="9"/>
  <c r="K608" i="9"/>
  <c r="F609" i="9"/>
  <c r="G609" i="9" a="1"/>
  <c r="G609" i="9" s="1"/>
  <c r="H609" i="9" a="1"/>
  <c r="H609" i="9" s="1"/>
  <c r="I609" i="9"/>
  <c r="J609" i="9"/>
  <c r="K609" i="9"/>
  <c r="F610" i="9"/>
  <c r="G610" i="9" a="1"/>
  <c r="G610" i="9" s="1"/>
  <c r="H610" i="9" a="1"/>
  <c r="H610" i="9" s="1"/>
  <c r="I610" i="9"/>
  <c r="J610" i="9"/>
  <c r="K610" i="9"/>
  <c r="F611" i="9"/>
  <c r="G611" i="9" a="1"/>
  <c r="G611" i="9" s="1"/>
  <c r="H611" i="9" a="1"/>
  <c r="H611" i="9" s="1"/>
  <c r="I611" i="9"/>
  <c r="J611" i="9"/>
  <c r="K611" i="9"/>
  <c r="F612" i="9"/>
  <c r="G612" i="9" a="1"/>
  <c r="G612" i="9" s="1"/>
  <c r="H612" i="9" a="1"/>
  <c r="H612" i="9" s="1"/>
  <c r="I612" i="9"/>
  <c r="J612" i="9"/>
  <c r="K612" i="9"/>
  <c r="F613" i="9"/>
  <c r="G613" i="9" a="1"/>
  <c r="G613" i="9" s="1"/>
  <c r="H613" i="9" a="1"/>
  <c r="H613" i="9" s="1"/>
  <c r="I613" i="9"/>
  <c r="J613" i="9"/>
  <c r="K613" i="9"/>
  <c r="F614" i="9"/>
  <c r="G614" i="9" a="1"/>
  <c r="G614" i="9" s="1"/>
  <c r="H614" i="9" a="1"/>
  <c r="H614" i="9" s="1"/>
  <c r="I614" i="9"/>
  <c r="J614" i="9"/>
  <c r="K614" i="9"/>
  <c r="F615" i="9"/>
  <c r="G615" i="9" a="1"/>
  <c r="G615" i="9" s="1"/>
  <c r="H615" i="9" a="1"/>
  <c r="H615" i="9" s="1"/>
  <c r="I615" i="9"/>
  <c r="J615" i="9"/>
  <c r="K615" i="9"/>
  <c r="F616" i="9"/>
  <c r="G616" i="9" a="1"/>
  <c r="G616" i="9" s="1"/>
  <c r="H616" i="9" a="1"/>
  <c r="H616" i="9" s="1"/>
  <c r="I616" i="9"/>
  <c r="J616" i="9"/>
  <c r="K616" i="9"/>
  <c r="F617" i="9"/>
  <c r="G617" i="9" a="1"/>
  <c r="G617" i="9" s="1"/>
  <c r="H617" i="9" a="1"/>
  <c r="H617" i="9" s="1"/>
  <c r="I617" i="9"/>
  <c r="J617" i="9"/>
  <c r="K617" i="9"/>
  <c r="F618" i="9"/>
  <c r="G618" i="9" a="1"/>
  <c r="G618" i="9" s="1"/>
  <c r="H618" i="9" a="1"/>
  <c r="H618" i="9" s="1"/>
  <c r="I618" i="9"/>
  <c r="J618" i="9"/>
  <c r="K618" i="9"/>
  <c r="F619" i="9"/>
  <c r="G619" i="9" a="1"/>
  <c r="G619" i="9" s="1"/>
  <c r="H619" i="9" a="1"/>
  <c r="H619" i="9" s="1"/>
  <c r="I619" i="9"/>
  <c r="J619" i="9"/>
  <c r="K619" i="9"/>
  <c r="F620" i="9"/>
  <c r="G620" i="9" a="1"/>
  <c r="G620" i="9" s="1"/>
  <c r="H620" i="9" a="1"/>
  <c r="H620" i="9" s="1"/>
  <c r="I620" i="9"/>
  <c r="J620" i="9"/>
  <c r="K620" i="9"/>
  <c r="F621" i="9"/>
  <c r="G621" i="9" a="1"/>
  <c r="G621" i="9" s="1"/>
  <c r="H621" i="9" a="1"/>
  <c r="H621" i="9" s="1"/>
  <c r="I621" i="9"/>
  <c r="J621" i="9"/>
  <c r="K621" i="9"/>
  <c r="F622" i="9"/>
  <c r="G622" i="9" a="1"/>
  <c r="G622" i="9" s="1"/>
  <c r="H622" i="9" a="1"/>
  <c r="H622" i="9" s="1"/>
  <c r="I622" i="9"/>
  <c r="J622" i="9"/>
  <c r="K622" i="9"/>
  <c r="F623" i="9"/>
  <c r="G623" i="9" a="1"/>
  <c r="G623" i="9" s="1"/>
  <c r="H623" i="9" a="1"/>
  <c r="H623" i="9" s="1"/>
  <c r="I623" i="9"/>
  <c r="J623" i="9"/>
  <c r="K623" i="9"/>
  <c r="F624" i="9"/>
  <c r="G624" i="9" a="1"/>
  <c r="G624" i="9" s="1"/>
  <c r="H624" i="9" a="1"/>
  <c r="H624" i="9" s="1"/>
  <c r="I624" i="9"/>
  <c r="J624" i="9"/>
  <c r="K624" i="9"/>
  <c r="F625" i="9"/>
  <c r="G625" i="9" a="1"/>
  <c r="G625" i="9" s="1"/>
  <c r="H625" i="9" a="1"/>
  <c r="H625" i="9" s="1"/>
  <c r="I625" i="9"/>
  <c r="J625" i="9"/>
  <c r="K625" i="9"/>
  <c r="F626" i="9"/>
  <c r="G626" i="9" a="1"/>
  <c r="G626" i="9" s="1"/>
  <c r="H626" i="9" a="1"/>
  <c r="H626" i="9" s="1"/>
  <c r="I626" i="9"/>
  <c r="J626" i="9"/>
  <c r="K626" i="9"/>
  <c r="F627" i="9"/>
  <c r="G627" i="9" a="1"/>
  <c r="G627" i="9" s="1"/>
  <c r="H627" i="9" a="1"/>
  <c r="H627" i="9" s="1"/>
  <c r="I627" i="9"/>
  <c r="J627" i="9"/>
  <c r="K627" i="9"/>
  <c r="F628" i="9"/>
  <c r="G628" i="9" a="1"/>
  <c r="G628" i="9" s="1"/>
  <c r="H628" i="9" a="1"/>
  <c r="H628" i="9" s="1"/>
  <c r="I628" i="9"/>
  <c r="J628" i="9"/>
  <c r="K628" i="9"/>
  <c r="F629" i="9"/>
  <c r="G629" i="9" a="1"/>
  <c r="G629" i="9" s="1"/>
  <c r="H629" i="9" a="1"/>
  <c r="H629" i="9" s="1"/>
  <c r="I629" i="9"/>
  <c r="J629" i="9"/>
  <c r="K629" i="9"/>
  <c r="F630" i="9"/>
  <c r="G630" i="9" a="1"/>
  <c r="G630" i="9" s="1"/>
  <c r="H630" i="9" a="1"/>
  <c r="H630" i="9" s="1"/>
  <c r="I630" i="9"/>
  <c r="J630" i="9"/>
  <c r="K630" i="9"/>
  <c r="F631" i="9"/>
  <c r="G631" i="9" a="1"/>
  <c r="G631" i="9" s="1"/>
  <c r="H631" i="9" a="1"/>
  <c r="H631" i="9" s="1"/>
  <c r="I631" i="9"/>
  <c r="J631" i="9"/>
  <c r="K631" i="9"/>
  <c r="F632" i="9"/>
  <c r="G632" i="9" a="1"/>
  <c r="G632" i="9" s="1"/>
  <c r="H632" i="9" a="1"/>
  <c r="H632" i="9" s="1"/>
  <c r="I632" i="9"/>
  <c r="J632" i="9"/>
  <c r="K632" i="9"/>
  <c r="F633" i="9"/>
  <c r="G633" i="9" a="1"/>
  <c r="G633" i="9" s="1"/>
  <c r="H633" i="9" a="1"/>
  <c r="H633" i="9" s="1"/>
  <c r="I633" i="9"/>
  <c r="J633" i="9"/>
  <c r="K633" i="9"/>
  <c r="F634" i="9"/>
  <c r="G634" i="9" a="1"/>
  <c r="G634" i="9" s="1"/>
  <c r="H634" i="9" a="1"/>
  <c r="H634" i="9" s="1"/>
  <c r="I634" i="9"/>
  <c r="J634" i="9"/>
  <c r="K634" i="9"/>
  <c r="F635" i="9"/>
  <c r="G635" i="9" a="1"/>
  <c r="G635" i="9" s="1"/>
  <c r="H635" i="9" a="1"/>
  <c r="H635" i="9" s="1"/>
  <c r="I635" i="9"/>
  <c r="J635" i="9"/>
  <c r="K635" i="9"/>
  <c r="F636" i="9"/>
  <c r="G636" i="9" a="1"/>
  <c r="G636" i="9" s="1"/>
  <c r="H636" i="9" a="1"/>
  <c r="H636" i="9" s="1"/>
  <c r="I636" i="9"/>
  <c r="J636" i="9"/>
  <c r="K636" i="9"/>
  <c r="F637" i="9"/>
  <c r="G637" i="9" a="1"/>
  <c r="G637" i="9" s="1"/>
  <c r="H637" i="9" a="1"/>
  <c r="H637" i="9" s="1"/>
  <c r="I637" i="9"/>
  <c r="J637" i="9"/>
  <c r="K637" i="9"/>
  <c r="F638" i="9"/>
  <c r="G638" i="9" a="1"/>
  <c r="G638" i="9" s="1"/>
  <c r="H638" i="9" a="1"/>
  <c r="H638" i="9" s="1"/>
  <c r="I638" i="9"/>
  <c r="J638" i="9"/>
  <c r="K638" i="9"/>
  <c r="F639" i="9"/>
  <c r="G639" i="9" a="1"/>
  <c r="G639" i="9" s="1"/>
  <c r="H639" i="9" a="1"/>
  <c r="H639" i="9" s="1"/>
  <c r="I639" i="9"/>
  <c r="J639" i="9"/>
  <c r="K639" i="9"/>
  <c r="F640" i="9"/>
  <c r="G640" i="9" a="1"/>
  <c r="G640" i="9" s="1"/>
  <c r="H640" i="9" a="1"/>
  <c r="H640" i="9" s="1"/>
  <c r="I640" i="9"/>
  <c r="J640" i="9"/>
  <c r="K640" i="9"/>
  <c r="F641" i="9"/>
  <c r="G641" i="9" a="1"/>
  <c r="G641" i="9" s="1"/>
  <c r="H641" i="9" a="1"/>
  <c r="H641" i="9" s="1"/>
  <c r="I641" i="9"/>
  <c r="J641" i="9"/>
  <c r="K641" i="9"/>
  <c r="F642" i="9"/>
  <c r="G642" i="9" a="1"/>
  <c r="G642" i="9" s="1"/>
  <c r="H642" i="9" a="1"/>
  <c r="H642" i="9" s="1"/>
  <c r="I642" i="9"/>
  <c r="J642" i="9"/>
  <c r="K642" i="9"/>
  <c r="F643" i="9"/>
  <c r="G643" i="9" a="1"/>
  <c r="G643" i="9" s="1"/>
  <c r="H643" i="9" a="1"/>
  <c r="H643" i="9" s="1"/>
  <c r="I643" i="9"/>
  <c r="J643" i="9"/>
  <c r="K643" i="9"/>
  <c r="F644" i="9"/>
  <c r="G644" i="9" a="1"/>
  <c r="G644" i="9" s="1"/>
  <c r="H644" i="9" a="1"/>
  <c r="H644" i="9" s="1"/>
  <c r="I644" i="9"/>
  <c r="J644" i="9"/>
  <c r="K644" i="9"/>
  <c r="F645" i="9"/>
  <c r="G645" i="9" a="1"/>
  <c r="G645" i="9" s="1"/>
  <c r="H645" i="9" a="1"/>
  <c r="H645" i="9" s="1"/>
  <c r="I645" i="9"/>
  <c r="J645" i="9"/>
  <c r="K645" i="9"/>
  <c r="F646" i="9"/>
  <c r="G646" i="9" a="1"/>
  <c r="G646" i="9" s="1"/>
  <c r="H646" i="9" a="1"/>
  <c r="H646" i="9" s="1"/>
  <c r="I646" i="9"/>
  <c r="J646" i="9"/>
  <c r="K646" i="9"/>
  <c r="F647" i="9"/>
  <c r="G647" i="9" a="1"/>
  <c r="G647" i="9" s="1"/>
  <c r="H647" i="9" a="1"/>
  <c r="H647" i="9" s="1"/>
  <c r="I647" i="9"/>
  <c r="J647" i="9"/>
  <c r="K647" i="9"/>
  <c r="F648" i="9"/>
  <c r="G648" i="9" a="1"/>
  <c r="G648" i="9" s="1"/>
  <c r="H648" i="9" a="1"/>
  <c r="H648" i="9" s="1"/>
  <c r="I648" i="9"/>
  <c r="J648" i="9"/>
  <c r="K648" i="9"/>
  <c r="F649" i="9"/>
  <c r="G649" i="9" a="1"/>
  <c r="G649" i="9" s="1"/>
  <c r="H649" i="9" a="1"/>
  <c r="H649" i="9" s="1"/>
  <c r="I649" i="9"/>
  <c r="J649" i="9"/>
  <c r="K649" i="9"/>
  <c r="F650" i="9"/>
  <c r="G650" i="9" a="1"/>
  <c r="G650" i="9" s="1"/>
  <c r="H650" i="9" a="1"/>
  <c r="H650" i="9" s="1"/>
  <c r="I650" i="9"/>
  <c r="J650" i="9"/>
  <c r="K650" i="9"/>
  <c r="F651" i="9"/>
  <c r="G651" i="9" a="1"/>
  <c r="G651" i="9" s="1"/>
  <c r="H651" i="9" a="1"/>
  <c r="H651" i="9" s="1"/>
  <c r="I651" i="9"/>
  <c r="J651" i="9"/>
  <c r="K651" i="9"/>
  <c r="F652" i="9"/>
  <c r="G652" i="9" a="1"/>
  <c r="G652" i="9" s="1"/>
  <c r="H652" i="9" a="1"/>
  <c r="H652" i="9" s="1"/>
  <c r="I652" i="9"/>
  <c r="J652" i="9"/>
  <c r="K652" i="9"/>
  <c r="F653" i="9"/>
  <c r="G653" i="9" a="1"/>
  <c r="G653" i="9" s="1"/>
  <c r="H653" i="9" a="1"/>
  <c r="H653" i="9" s="1"/>
  <c r="I653" i="9"/>
  <c r="J653" i="9"/>
  <c r="K653" i="9"/>
  <c r="F654" i="9"/>
  <c r="G654" i="9" a="1"/>
  <c r="G654" i="9" s="1"/>
  <c r="H654" i="9" a="1"/>
  <c r="H654" i="9" s="1"/>
  <c r="I654" i="9"/>
  <c r="J654" i="9"/>
  <c r="K654" i="9"/>
  <c r="F655" i="9"/>
  <c r="G655" i="9" a="1"/>
  <c r="G655" i="9" s="1"/>
  <c r="H655" i="9" a="1"/>
  <c r="H655" i="9" s="1"/>
  <c r="I655" i="9"/>
  <c r="J655" i="9"/>
  <c r="K655" i="9"/>
  <c r="F656" i="9"/>
  <c r="G656" i="9" a="1"/>
  <c r="G656" i="9" s="1"/>
  <c r="H656" i="9" a="1"/>
  <c r="H656" i="9" s="1"/>
  <c r="I656" i="9"/>
  <c r="J656" i="9"/>
  <c r="K656" i="9"/>
  <c r="F657" i="9"/>
  <c r="G657" i="9" a="1"/>
  <c r="G657" i="9" s="1"/>
  <c r="H657" i="9" a="1"/>
  <c r="H657" i="9" s="1"/>
  <c r="I657" i="9"/>
  <c r="J657" i="9"/>
  <c r="K657" i="9"/>
  <c r="F658" i="9"/>
  <c r="G658" i="9" a="1"/>
  <c r="G658" i="9" s="1"/>
  <c r="H658" i="9" a="1"/>
  <c r="H658" i="9" s="1"/>
  <c r="I658" i="9"/>
  <c r="J658" i="9"/>
  <c r="K658" i="9"/>
  <c r="F659" i="9"/>
  <c r="G659" i="9" a="1"/>
  <c r="G659" i="9" s="1"/>
  <c r="H659" i="9" a="1"/>
  <c r="H659" i="9" s="1"/>
  <c r="I659" i="9"/>
  <c r="J659" i="9"/>
  <c r="K659" i="9"/>
  <c r="F660" i="9"/>
  <c r="G660" i="9" a="1"/>
  <c r="G660" i="9" s="1"/>
  <c r="H660" i="9" a="1"/>
  <c r="H660" i="9" s="1"/>
  <c r="I660" i="9"/>
  <c r="J660" i="9"/>
  <c r="K660" i="9"/>
  <c r="F661" i="9"/>
  <c r="G661" i="9" a="1"/>
  <c r="G661" i="9" s="1"/>
  <c r="H661" i="9" a="1"/>
  <c r="H661" i="9" s="1"/>
  <c r="I661" i="9"/>
  <c r="J661" i="9"/>
  <c r="K661" i="9"/>
  <c r="F662" i="9"/>
  <c r="G662" i="9" a="1"/>
  <c r="G662" i="9" s="1"/>
  <c r="H662" i="9" a="1"/>
  <c r="H662" i="9" s="1"/>
  <c r="I662" i="9"/>
  <c r="J662" i="9"/>
  <c r="K662" i="9"/>
  <c r="F663" i="9"/>
  <c r="G663" i="9" a="1"/>
  <c r="G663" i="9" s="1"/>
  <c r="H663" i="9" a="1"/>
  <c r="H663" i="9" s="1"/>
  <c r="I663" i="9"/>
  <c r="J663" i="9"/>
  <c r="K663" i="9"/>
  <c r="F664" i="9"/>
  <c r="G664" i="9" a="1"/>
  <c r="G664" i="9" s="1"/>
  <c r="H664" i="9" a="1"/>
  <c r="H664" i="9" s="1"/>
  <c r="I664" i="9"/>
  <c r="J664" i="9"/>
  <c r="K664" i="9"/>
  <c r="F665" i="9"/>
  <c r="G665" i="9" a="1"/>
  <c r="G665" i="9" s="1"/>
  <c r="H665" i="9" a="1"/>
  <c r="H665" i="9" s="1"/>
  <c r="I665" i="9"/>
  <c r="J665" i="9"/>
  <c r="K665" i="9"/>
  <c r="F666" i="9"/>
  <c r="G666" i="9" a="1"/>
  <c r="G666" i="9" s="1"/>
  <c r="H666" i="9" a="1"/>
  <c r="H666" i="9" s="1"/>
  <c r="I666" i="9"/>
  <c r="J666" i="9"/>
  <c r="K666" i="9"/>
  <c r="F667" i="9"/>
  <c r="G667" i="9" a="1"/>
  <c r="G667" i="9" s="1"/>
  <c r="H667" i="9" a="1"/>
  <c r="H667" i="9" s="1"/>
  <c r="I667" i="9"/>
  <c r="J667" i="9"/>
  <c r="K667" i="9"/>
  <c r="F668" i="9"/>
  <c r="G668" i="9" a="1"/>
  <c r="G668" i="9" s="1"/>
  <c r="H668" i="9" a="1"/>
  <c r="H668" i="9" s="1"/>
  <c r="I668" i="9"/>
  <c r="J668" i="9"/>
  <c r="K668" i="9"/>
  <c r="F669" i="9"/>
  <c r="G669" i="9" a="1"/>
  <c r="G669" i="9" s="1"/>
  <c r="H669" i="9" a="1"/>
  <c r="H669" i="9" s="1"/>
  <c r="I669" i="9"/>
  <c r="J669" i="9"/>
  <c r="K669" i="9"/>
  <c r="F670" i="9"/>
  <c r="G670" i="9" a="1"/>
  <c r="G670" i="9" s="1"/>
  <c r="H670" i="9" a="1"/>
  <c r="H670" i="9" s="1"/>
  <c r="I670" i="9"/>
  <c r="J670" i="9"/>
  <c r="K670" i="9"/>
  <c r="F671" i="9"/>
  <c r="G671" i="9" a="1"/>
  <c r="G671" i="9" s="1"/>
  <c r="H671" i="9" a="1"/>
  <c r="H671" i="9" s="1"/>
  <c r="I671" i="9"/>
  <c r="J671" i="9"/>
  <c r="K671" i="9"/>
  <c r="F672" i="9"/>
  <c r="G672" i="9" a="1"/>
  <c r="G672" i="9" s="1"/>
  <c r="H672" i="9" a="1"/>
  <c r="H672" i="9" s="1"/>
  <c r="I672" i="9"/>
  <c r="J672" i="9"/>
  <c r="K672" i="9"/>
  <c r="F673" i="9"/>
  <c r="G673" i="9" a="1"/>
  <c r="G673" i="9" s="1"/>
  <c r="H673" i="9" a="1"/>
  <c r="H673" i="9" s="1"/>
  <c r="I673" i="9"/>
  <c r="J673" i="9"/>
  <c r="K673" i="9"/>
  <c r="F674" i="9"/>
  <c r="G674" i="9" a="1"/>
  <c r="G674" i="9" s="1"/>
  <c r="H674" i="9" a="1"/>
  <c r="H674" i="9" s="1"/>
  <c r="I674" i="9"/>
  <c r="J674" i="9"/>
  <c r="K674" i="9"/>
  <c r="F675" i="9"/>
  <c r="G675" i="9" a="1"/>
  <c r="G675" i="9" s="1"/>
  <c r="H675" i="9" a="1"/>
  <c r="H675" i="9" s="1"/>
  <c r="I675" i="9"/>
  <c r="J675" i="9"/>
  <c r="K675" i="9"/>
  <c r="F676" i="9"/>
  <c r="G676" i="9" a="1"/>
  <c r="G676" i="9" s="1"/>
  <c r="H676" i="9" a="1"/>
  <c r="H676" i="9" s="1"/>
  <c r="I676" i="9"/>
  <c r="J676" i="9"/>
  <c r="K676" i="9"/>
  <c r="F677" i="9"/>
  <c r="G677" i="9" a="1"/>
  <c r="G677" i="9" s="1"/>
  <c r="H677" i="9" a="1"/>
  <c r="H677" i="9" s="1"/>
  <c r="I677" i="9"/>
  <c r="J677" i="9"/>
  <c r="K677" i="9"/>
  <c r="F678" i="9"/>
  <c r="G678" i="9" a="1"/>
  <c r="G678" i="9" s="1"/>
  <c r="H678" i="9" a="1"/>
  <c r="H678" i="9" s="1"/>
  <c r="I678" i="9"/>
  <c r="J678" i="9"/>
  <c r="K678" i="9"/>
  <c r="F679" i="9"/>
  <c r="G679" i="9" a="1"/>
  <c r="G679" i="9" s="1"/>
  <c r="H679" i="9" a="1"/>
  <c r="H679" i="9" s="1"/>
  <c r="I679" i="9"/>
  <c r="J679" i="9"/>
  <c r="K679" i="9"/>
  <c r="F680" i="9"/>
  <c r="G680" i="9" a="1"/>
  <c r="G680" i="9" s="1"/>
  <c r="H680" i="9" a="1"/>
  <c r="H680" i="9" s="1"/>
  <c r="I680" i="9"/>
  <c r="J680" i="9"/>
  <c r="K680" i="9"/>
  <c r="F681" i="9"/>
  <c r="G681" i="9" a="1"/>
  <c r="G681" i="9" s="1"/>
  <c r="H681" i="9" a="1"/>
  <c r="H681" i="9" s="1"/>
  <c r="I681" i="9"/>
  <c r="J681" i="9"/>
  <c r="K681" i="9"/>
  <c r="F682" i="9"/>
  <c r="G682" i="9" a="1"/>
  <c r="G682" i="9" s="1"/>
  <c r="H682" i="9" a="1"/>
  <c r="H682" i="9" s="1"/>
  <c r="I682" i="9"/>
  <c r="J682" i="9"/>
  <c r="K682" i="9"/>
  <c r="F683" i="9"/>
  <c r="G683" i="9" a="1"/>
  <c r="G683" i="9" s="1"/>
  <c r="H683" i="9" a="1"/>
  <c r="H683" i="9" s="1"/>
  <c r="I683" i="9"/>
  <c r="J683" i="9"/>
  <c r="K683" i="9"/>
  <c r="F684" i="9"/>
  <c r="G684" i="9" a="1"/>
  <c r="G684" i="9" s="1"/>
  <c r="H684" i="9" a="1"/>
  <c r="H684" i="9" s="1"/>
  <c r="I684" i="9"/>
  <c r="J684" i="9"/>
  <c r="K684" i="9"/>
  <c r="F685" i="9"/>
  <c r="G685" i="9" a="1"/>
  <c r="G685" i="9" s="1"/>
  <c r="H685" i="9" a="1"/>
  <c r="H685" i="9" s="1"/>
  <c r="I685" i="9"/>
  <c r="J685" i="9"/>
  <c r="K685" i="9"/>
  <c r="F686" i="9"/>
  <c r="G686" i="9" a="1"/>
  <c r="G686" i="9" s="1"/>
  <c r="H686" i="9" a="1"/>
  <c r="H686" i="9" s="1"/>
  <c r="I686" i="9"/>
  <c r="J686" i="9"/>
  <c r="K686" i="9"/>
  <c r="F687" i="9"/>
  <c r="G687" i="9" a="1"/>
  <c r="G687" i="9" s="1"/>
  <c r="H687" i="9" a="1"/>
  <c r="H687" i="9" s="1"/>
  <c r="I687" i="9"/>
  <c r="J687" i="9"/>
  <c r="K687" i="9"/>
  <c r="F688" i="9"/>
  <c r="G688" i="9" a="1"/>
  <c r="G688" i="9" s="1"/>
  <c r="H688" i="9" a="1"/>
  <c r="H688" i="9" s="1"/>
  <c r="I688" i="9"/>
  <c r="J688" i="9"/>
  <c r="K688" i="9"/>
  <c r="F689" i="9"/>
  <c r="G689" i="9" a="1"/>
  <c r="G689" i="9" s="1"/>
  <c r="H689" i="9" a="1"/>
  <c r="H689" i="9" s="1"/>
  <c r="I689" i="9"/>
  <c r="J689" i="9"/>
  <c r="K689" i="9"/>
  <c r="F690" i="9"/>
  <c r="G690" i="9" a="1"/>
  <c r="G690" i="9" s="1"/>
  <c r="H690" i="9" a="1"/>
  <c r="H690" i="9" s="1"/>
  <c r="I690" i="9"/>
  <c r="J690" i="9"/>
  <c r="K690" i="9"/>
  <c r="F691" i="9"/>
  <c r="G691" i="9" a="1"/>
  <c r="G691" i="9" s="1"/>
  <c r="H691" i="9" a="1"/>
  <c r="H691" i="9" s="1"/>
  <c r="I691" i="9"/>
  <c r="J691" i="9"/>
  <c r="K691" i="9"/>
  <c r="F692" i="9"/>
  <c r="G692" i="9" a="1"/>
  <c r="G692" i="9" s="1"/>
  <c r="H692" i="9" a="1"/>
  <c r="H692" i="9" s="1"/>
  <c r="I692" i="9"/>
  <c r="J692" i="9"/>
  <c r="K692" i="9"/>
  <c r="F693" i="9"/>
  <c r="G693" i="9" a="1"/>
  <c r="G693" i="9" s="1"/>
  <c r="H693" i="9" a="1"/>
  <c r="H693" i="9" s="1"/>
  <c r="I693" i="9"/>
  <c r="J693" i="9"/>
  <c r="K693" i="9"/>
  <c r="F694" i="9"/>
  <c r="G694" i="9" a="1"/>
  <c r="G694" i="9" s="1"/>
  <c r="H694" i="9" a="1"/>
  <c r="H694" i="9" s="1"/>
  <c r="I694" i="9"/>
  <c r="J694" i="9"/>
  <c r="K694" i="9"/>
  <c r="F695" i="9"/>
  <c r="G695" i="9" a="1"/>
  <c r="G695" i="9" s="1"/>
  <c r="H695" i="9" a="1"/>
  <c r="H695" i="9" s="1"/>
  <c r="I695" i="9"/>
  <c r="J695" i="9"/>
  <c r="K695" i="9"/>
  <c r="F696" i="9"/>
  <c r="G696" i="9" a="1"/>
  <c r="G696" i="9" s="1"/>
  <c r="H696" i="9" a="1"/>
  <c r="H696" i="9" s="1"/>
  <c r="I696" i="9"/>
  <c r="J696" i="9"/>
  <c r="K696" i="9"/>
  <c r="F697" i="9"/>
  <c r="G697" i="9" a="1"/>
  <c r="G697" i="9" s="1"/>
  <c r="H697" i="9" a="1"/>
  <c r="H697" i="9" s="1"/>
  <c r="I697" i="9"/>
  <c r="J697" i="9"/>
  <c r="K697" i="9"/>
  <c r="F698" i="9"/>
  <c r="G698" i="9" a="1"/>
  <c r="G698" i="9" s="1"/>
  <c r="H698" i="9" a="1"/>
  <c r="H698" i="9" s="1"/>
  <c r="I698" i="9"/>
  <c r="J698" i="9"/>
  <c r="K698" i="9"/>
  <c r="F699" i="9"/>
  <c r="G699" i="9" a="1"/>
  <c r="G699" i="9" s="1"/>
  <c r="H699" i="9" a="1"/>
  <c r="H699" i="9" s="1"/>
  <c r="I699" i="9"/>
  <c r="J699" i="9"/>
  <c r="K699" i="9"/>
  <c r="F700" i="9"/>
  <c r="G700" i="9" a="1"/>
  <c r="G700" i="9" s="1"/>
  <c r="H700" i="9" a="1"/>
  <c r="H700" i="9" s="1"/>
  <c r="I700" i="9"/>
  <c r="J700" i="9"/>
  <c r="K700" i="9"/>
  <c r="F701" i="9"/>
  <c r="G701" i="9" a="1"/>
  <c r="G701" i="9" s="1"/>
  <c r="H701" i="9" a="1"/>
  <c r="H701" i="9" s="1"/>
  <c r="I701" i="9"/>
  <c r="J701" i="9"/>
  <c r="K701" i="9"/>
  <c r="F702" i="9"/>
  <c r="G702" i="9" a="1"/>
  <c r="G702" i="9" s="1"/>
  <c r="H702" i="9" a="1"/>
  <c r="H702" i="9" s="1"/>
  <c r="I702" i="9"/>
  <c r="J702" i="9"/>
  <c r="K702" i="9"/>
  <c r="F703" i="9"/>
  <c r="G703" i="9" a="1"/>
  <c r="G703" i="9" s="1"/>
  <c r="H703" i="9" a="1"/>
  <c r="H703" i="9" s="1"/>
  <c r="I703" i="9"/>
  <c r="J703" i="9"/>
  <c r="K703" i="9"/>
  <c r="F704" i="9"/>
  <c r="G704" i="9" a="1"/>
  <c r="G704" i="9" s="1"/>
  <c r="H704" i="9" a="1"/>
  <c r="H704" i="9" s="1"/>
  <c r="I704" i="9"/>
  <c r="J704" i="9"/>
  <c r="K704" i="9"/>
  <c r="F705" i="9"/>
  <c r="G705" i="9" a="1"/>
  <c r="G705" i="9" s="1"/>
  <c r="H705" i="9" a="1"/>
  <c r="H705" i="9" s="1"/>
  <c r="I705" i="9"/>
  <c r="J705" i="9"/>
  <c r="K705" i="9"/>
  <c r="F706" i="9"/>
  <c r="G706" i="9" a="1"/>
  <c r="G706" i="9" s="1"/>
  <c r="H706" i="9" a="1"/>
  <c r="H706" i="9" s="1"/>
  <c r="I706" i="9"/>
  <c r="J706" i="9"/>
  <c r="K706" i="9"/>
  <c r="F707" i="9"/>
  <c r="G707" i="9" a="1"/>
  <c r="G707" i="9" s="1"/>
  <c r="H707" i="9" a="1"/>
  <c r="H707" i="9" s="1"/>
  <c r="I707" i="9"/>
  <c r="J707" i="9"/>
  <c r="K707" i="9"/>
  <c r="F708" i="9"/>
  <c r="G708" i="9" a="1"/>
  <c r="G708" i="9" s="1"/>
  <c r="H708" i="9" a="1"/>
  <c r="H708" i="9" s="1"/>
  <c r="I708" i="9"/>
  <c r="J708" i="9"/>
  <c r="K708" i="9"/>
  <c r="F709" i="9"/>
  <c r="G709" i="9" a="1"/>
  <c r="G709" i="9" s="1"/>
  <c r="H709" i="9" a="1"/>
  <c r="H709" i="9" s="1"/>
  <c r="I709" i="9"/>
  <c r="J709" i="9"/>
  <c r="K709" i="9"/>
  <c r="F710" i="9"/>
  <c r="G710" i="9" a="1"/>
  <c r="G710" i="9" s="1"/>
  <c r="H710" i="9" a="1"/>
  <c r="H710" i="9" s="1"/>
  <c r="I710" i="9"/>
  <c r="J710" i="9"/>
  <c r="K710" i="9"/>
  <c r="F711" i="9"/>
  <c r="G711" i="9" a="1"/>
  <c r="G711" i="9" s="1"/>
  <c r="H711" i="9" a="1"/>
  <c r="H711" i="9" s="1"/>
  <c r="I711" i="9"/>
  <c r="J711" i="9"/>
  <c r="K711" i="9"/>
  <c r="F712" i="9"/>
  <c r="G712" i="9" a="1"/>
  <c r="G712" i="9" s="1"/>
  <c r="H712" i="9" a="1"/>
  <c r="H712" i="9" s="1"/>
  <c r="I712" i="9"/>
  <c r="J712" i="9"/>
  <c r="K712" i="9"/>
  <c r="F713" i="9"/>
  <c r="G713" i="9" a="1"/>
  <c r="G713" i="9" s="1"/>
  <c r="H713" i="9" a="1"/>
  <c r="H713" i="9" s="1"/>
  <c r="I713" i="9"/>
  <c r="J713" i="9"/>
  <c r="K713" i="9"/>
  <c r="F714" i="9"/>
  <c r="G714" i="9" a="1"/>
  <c r="G714" i="9" s="1"/>
  <c r="H714" i="9" a="1"/>
  <c r="H714" i="9" s="1"/>
  <c r="I714" i="9"/>
  <c r="J714" i="9"/>
  <c r="K714" i="9"/>
  <c r="F715" i="9"/>
  <c r="G715" i="9" a="1"/>
  <c r="G715" i="9" s="1"/>
  <c r="H715" i="9" a="1"/>
  <c r="H715" i="9" s="1"/>
  <c r="I715" i="9"/>
  <c r="J715" i="9"/>
  <c r="K715" i="9"/>
  <c r="F716" i="9"/>
  <c r="G716" i="9" a="1"/>
  <c r="G716" i="9" s="1"/>
  <c r="H716" i="9" a="1"/>
  <c r="H716" i="9" s="1"/>
  <c r="I716" i="9"/>
  <c r="J716" i="9"/>
  <c r="K716" i="9"/>
  <c r="F717" i="9"/>
  <c r="G717" i="9" a="1"/>
  <c r="G717" i="9" s="1"/>
  <c r="H717" i="9" a="1"/>
  <c r="H717" i="9" s="1"/>
  <c r="I717" i="9"/>
  <c r="J717" i="9"/>
  <c r="K717" i="9"/>
  <c r="F718" i="9"/>
  <c r="G718" i="9" a="1"/>
  <c r="G718" i="9" s="1"/>
  <c r="H718" i="9" a="1"/>
  <c r="H718" i="9" s="1"/>
  <c r="I718" i="9"/>
  <c r="J718" i="9"/>
  <c r="K718" i="9"/>
  <c r="F719" i="9"/>
  <c r="G719" i="9" a="1"/>
  <c r="G719" i="9" s="1"/>
  <c r="H719" i="9" a="1"/>
  <c r="H719" i="9" s="1"/>
  <c r="I719" i="9"/>
  <c r="J719" i="9"/>
  <c r="K719" i="9"/>
  <c r="F720" i="9"/>
  <c r="G720" i="9" a="1"/>
  <c r="G720" i="9" s="1"/>
  <c r="H720" i="9" a="1"/>
  <c r="H720" i="9" s="1"/>
  <c r="I720" i="9"/>
  <c r="J720" i="9"/>
  <c r="K720" i="9"/>
  <c r="F721" i="9"/>
  <c r="G721" i="9" a="1"/>
  <c r="G721" i="9" s="1"/>
  <c r="H721" i="9" a="1"/>
  <c r="H721" i="9" s="1"/>
  <c r="I721" i="9"/>
  <c r="J721" i="9"/>
  <c r="K721" i="9"/>
  <c r="F722" i="9"/>
  <c r="G722" i="9" a="1"/>
  <c r="G722" i="9" s="1"/>
  <c r="H722" i="9" a="1"/>
  <c r="H722" i="9" s="1"/>
  <c r="I722" i="9"/>
  <c r="J722" i="9"/>
  <c r="K722" i="9"/>
  <c r="F723" i="9"/>
  <c r="G723" i="9" a="1"/>
  <c r="G723" i="9" s="1"/>
  <c r="H723" i="9" a="1"/>
  <c r="H723" i="9" s="1"/>
  <c r="I723" i="9"/>
  <c r="J723" i="9"/>
  <c r="K723" i="9"/>
  <c r="F724" i="9"/>
  <c r="G724" i="9" a="1"/>
  <c r="G724" i="9" s="1"/>
  <c r="H724" i="9" a="1"/>
  <c r="H724" i="9" s="1"/>
  <c r="I724" i="9"/>
  <c r="J724" i="9"/>
  <c r="K724" i="9"/>
  <c r="F725" i="9"/>
  <c r="G725" i="9" a="1"/>
  <c r="G725" i="9" s="1"/>
  <c r="H725" i="9" a="1"/>
  <c r="H725" i="9" s="1"/>
  <c r="I725" i="9"/>
  <c r="J725" i="9"/>
  <c r="K725" i="9"/>
  <c r="F726" i="9"/>
  <c r="G726" i="9" a="1"/>
  <c r="G726" i="9" s="1"/>
  <c r="H726" i="9" a="1"/>
  <c r="H726" i="9" s="1"/>
  <c r="I726" i="9"/>
  <c r="J726" i="9"/>
  <c r="K726" i="9"/>
  <c r="F727" i="9"/>
  <c r="G727" i="9" a="1"/>
  <c r="G727" i="9" s="1"/>
  <c r="H727" i="9" a="1"/>
  <c r="H727" i="9" s="1"/>
  <c r="I727" i="9"/>
  <c r="J727" i="9"/>
  <c r="K727" i="9"/>
  <c r="F728" i="9"/>
  <c r="G728" i="9" a="1"/>
  <c r="G728" i="9" s="1"/>
  <c r="H728" i="9" a="1"/>
  <c r="H728" i="9" s="1"/>
  <c r="I728" i="9"/>
  <c r="J728" i="9"/>
  <c r="K728" i="9"/>
  <c r="F729" i="9"/>
  <c r="G729" i="9" a="1"/>
  <c r="G729" i="9" s="1"/>
  <c r="H729" i="9" a="1"/>
  <c r="H729" i="9" s="1"/>
  <c r="I729" i="9"/>
  <c r="J729" i="9"/>
  <c r="K729" i="9"/>
  <c r="F730" i="9"/>
  <c r="G730" i="9" a="1"/>
  <c r="G730" i="9" s="1"/>
  <c r="H730" i="9" a="1"/>
  <c r="H730" i="9" s="1"/>
  <c r="I730" i="9"/>
  <c r="J730" i="9"/>
  <c r="K730" i="9"/>
  <c r="F731" i="9"/>
  <c r="G731" i="9" a="1"/>
  <c r="G731" i="9" s="1"/>
  <c r="H731" i="9" a="1"/>
  <c r="H731" i="9" s="1"/>
  <c r="I731" i="9"/>
  <c r="J731" i="9"/>
  <c r="K731" i="9"/>
  <c r="F732" i="9"/>
  <c r="G732" i="9" a="1"/>
  <c r="G732" i="9" s="1"/>
  <c r="H732" i="9" a="1"/>
  <c r="H732" i="9" s="1"/>
  <c r="I732" i="9"/>
  <c r="J732" i="9"/>
  <c r="K732" i="9"/>
  <c r="F733" i="9"/>
  <c r="G733" i="9" a="1"/>
  <c r="G733" i="9" s="1"/>
  <c r="H733" i="9" a="1"/>
  <c r="H733" i="9" s="1"/>
  <c r="I733" i="9"/>
  <c r="J733" i="9"/>
  <c r="K733" i="9"/>
  <c r="F734" i="9"/>
  <c r="G734" i="9" a="1"/>
  <c r="G734" i="9" s="1"/>
  <c r="H734" i="9" a="1"/>
  <c r="H734" i="9" s="1"/>
  <c r="I734" i="9"/>
  <c r="J734" i="9"/>
  <c r="K734" i="9"/>
  <c r="F735" i="9"/>
  <c r="G735" i="9" a="1"/>
  <c r="G735" i="9" s="1"/>
  <c r="H735" i="9" a="1"/>
  <c r="H735" i="9" s="1"/>
  <c r="I735" i="9"/>
  <c r="J735" i="9"/>
  <c r="K735" i="9"/>
  <c r="F736" i="9"/>
  <c r="G736" i="9" a="1"/>
  <c r="G736" i="9" s="1"/>
  <c r="H736" i="9" a="1"/>
  <c r="H736" i="9" s="1"/>
  <c r="I736" i="9"/>
  <c r="J736" i="9"/>
  <c r="K736" i="9"/>
  <c r="F737" i="9"/>
  <c r="G737" i="9" a="1"/>
  <c r="G737" i="9" s="1"/>
  <c r="H737" i="9" a="1"/>
  <c r="H737" i="9" s="1"/>
  <c r="I737" i="9"/>
  <c r="J737" i="9"/>
  <c r="K737" i="9"/>
  <c r="F738" i="9"/>
  <c r="G738" i="9" a="1"/>
  <c r="G738" i="9" s="1"/>
  <c r="H738" i="9" a="1"/>
  <c r="H738" i="9" s="1"/>
  <c r="I738" i="9"/>
  <c r="J738" i="9"/>
  <c r="K738" i="9"/>
  <c r="F739" i="9"/>
  <c r="G739" i="9" a="1"/>
  <c r="G739" i="9" s="1"/>
  <c r="H739" i="9" a="1"/>
  <c r="H739" i="9" s="1"/>
  <c r="I739" i="9"/>
  <c r="J739" i="9"/>
  <c r="K739" i="9"/>
  <c r="F740" i="9"/>
  <c r="G740" i="9" a="1"/>
  <c r="G740" i="9" s="1"/>
  <c r="H740" i="9" a="1"/>
  <c r="H740" i="9" s="1"/>
  <c r="I740" i="9"/>
  <c r="J740" i="9"/>
  <c r="K740" i="9"/>
  <c r="F741" i="9"/>
  <c r="G741" i="9" a="1"/>
  <c r="G741" i="9" s="1"/>
  <c r="H741" i="9" a="1"/>
  <c r="H741" i="9" s="1"/>
  <c r="I741" i="9"/>
  <c r="J741" i="9"/>
  <c r="K741" i="9"/>
  <c r="F742" i="9"/>
  <c r="G742" i="9" a="1"/>
  <c r="G742" i="9" s="1"/>
  <c r="H742" i="9" a="1"/>
  <c r="H742" i="9" s="1"/>
  <c r="I742" i="9"/>
  <c r="J742" i="9"/>
  <c r="K742" i="9"/>
  <c r="F743" i="9"/>
  <c r="G743" i="9" a="1"/>
  <c r="G743" i="9" s="1"/>
  <c r="H743" i="9" a="1"/>
  <c r="H743" i="9" s="1"/>
  <c r="I743" i="9"/>
  <c r="J743" i="9"/>
  <c r="K743" i="9"/>
  <c r="F744" i="9"/>
  <c r="G744" i="9" a="1"/>
  <c r="G744" i="9" s="1"/>
  <c r="H744" i="9" a="1"/>
  <c r="H744" i="9" s="1"/>
  <c r="I744" i="9"/>
  <c r="J744" i="9"/>
  <c r="K744" i="9"/>
  <c r="F745" i="9"/>
  <c r="G745" i="9" a="1"/>
  <c r="G745" i="9" s="1"/>
  <c r="H745" i="9" a="1"/>
  <c r="H745" i="9" s="1"/>
  <c r="I745" i="9"/>
  <c r="J745" i="9"/>
  <c r="K745" i="9"/>
  <c r="F746" i="9"/>
  <c r="G746" i="9" a="1"/>
  <c r="G746" i="9" s="1"/>
  <c r="H746" i="9" a="1"/>
  <c r="H746" i="9" s="1"/>
  <c r="I746" i="9"/>
  <c r="J746" i="9"/>
  <c r="K746" i="9"/>
  <c r="F747" i="9"/>
  <c r="G747" i="9" a="1"/>
  <c r="G747" i="9" s="1"/>
  <c r="H747" i="9" a="1"/>
  <c r="H747" i="9" s="1"/>
  <c r="I747" i="9"/>
  <c r="J747" i="9"/>
  <c r="K747" i="9"/>
  <c r="F748" i="9"/>
  <c r="G748" i="9" a="1"/>
  <c r="G748" i="9" s="1"/>
  <c r="H748" i="9" a="1"/>
  <c r="H748" i="9" s="1"/>
  <c r="I748" i="9"/>
  <c r="J748" i="9"/>
  <c r="K748" i="9"/>
  <c r="F749" i="9"/>
  <c r="G749" i="9" a="1"/>
  <c r="G749" i="9" s="1"/>
  <c r="H749" i="9" a="1"/>
  <c r="H749" i="9" s="1"/>
  <c r="I749" i="9"/>
  <c r="J749" i="9"/>
  <c r="K749" i="9"/>
  <c r="F750" i="9"/>
  <c r="G750" i="9" a="1"/>
  <c r="G750" i="9" s="1"/>
  <c r="H750" i="9" a="1"/>
  <c r="H750" i="9" s="1"/>
  <c r="I750" i="9"/>
  <c r="J750" i="9"/>
  <c r="K750" i="9"/>
  <c r="F751" i="9"/>
  <c r="G751" i="9" a="1"/>
  <c r="G751" i="9" s="1"/>
  <c r="H751" i="9" a="1"/>
  <c r="H751" i="9" s="1"/>
  <c r="I751" i="9"/>
  <c r="J751" i="9"/>
  <c r="K751" i="9"/>
  <c r="F752" i="9"/>
  <c r="G752" i="9" a="1"/>
  <c r="G752" i="9" s="1"/>
  <c r="H752" i="9" a="1"/>
  <c r="H752" i="9" s="1"/>
  <c r="I752" i="9"/>
  <c r="J752" i="9"/>
  <c r="K752" i="9"/>
  <c r="F753" i="9"/>
  <c r="G753" i="9" a="1"/>
  <c r="G753" i="9" s="1"/>
  <c r="H753" i="9" a="1"/>
  <c r="H753" i="9" s="1"/>
  <c r="I753" i="9"/>
  <c r="J753" i="9"/>
  <c r="K753" i="9"/>
  <c r="F754" i="9"/>
  <c r="G754" i="9" a="1"/>
  <c r="G754" i="9" s="1"/>
  <c r="H754" i="9" a="1"/>
  <c r="H754" i="9" s="1"/>
  <c r="I754" i="9"/>
  <c r="J754" i="9"/>
  <c r="K754" i="9"/>
  <c r="F755" i="9"/>
  <c r="G755" i="9" a="1"/>
  <c r="G755" i="9" s="1"/>
  <c r="H755" i="9" a="1"/>
  <c r="H755" i="9" s="1"/>
  <c r="I755" i="9"/>
  <c r="J755" i="9"/>
  <c r="K755" i="9"/>
  <c r="F756" i="9"/>
  <c r="G756" i="9" a="1"/>
  <c r="G756" i="9" s="1"/>
  <c r="H756" i="9" a="1"/>
  <c r="H756" i="9" s="1"/>
  <c r="I756" i="9"/>
  <c r="J756" i="9"/>
  <c r="K756" i="9"/>
  <c r="F757" i="9"/>
  <c r="G757" i="9" a="1"/>
  <c r="G757" i="9" s="1"/>
  <c r="H757" i="9" a="1"/>
  <c r="H757" i="9" s="1"/>
  <c r="I757" i="9"/>
  <c r="J757" i="9"/>
  <c r="K757" i="9"/>
  <c r="F758" i="9"/>
  <c r="G758" i="9" a="1"/>
  <c r="G758" i="9" s="1"/>
  <c r="H758" i="9" a="1"/>
  <c r="H758" i="9" s="1"/>
  <c r="I758" i="9"/>
  <c r="J758" i="9"/>
  <c r="K758" i="9"/>
  <c r="F759" i="9"/>
  <c r="G759" i="9" a="1"/>
  <c r="G759" i="9" s="1"/>
  <c r="H759" i="9" a="1"/>
  <c r="H759" i="9" s="1"/>
  <c r="I759" i="9"/>
  <c r="J759" i="9"/>
  <c r="K759" i="9"/>
  <c r="F760" i="9"/>
  <c r="G760" i="9" a="1"/>
  <c r="G760" i="9" s="1"/>
  <c r="H760" i="9" a="1"/>
  <c r="H760" i="9" s="1"/>
  <c r="I760" i="9"/>
  <c r="J760" i="9"/>
  <c r="K760" i="9"/>
  <c r="F761" i="9"/>
  <c r="G761" i="9" a="1"/>
  <c r="G761" i="9" s="1"/>
  <c r="H761" i="9" a="1"/>
  <c r="H761" i="9" s="1"/>
  <c r="I761" i="9"/>
  <c r="J761" i="9"/>
  <c r="K761" i="9"/>
  <c r="F762" i="9"/>
  <c r="G762" i="9" a="1"/>
  <c r="G762" i="9" s="1"/>
  <c r="H762" i="9" a="1"/>
  <c r="H762" i="9" s="1"/>
  <c r="I762" i="9"/>
  <c r="J762" i="9"/>
  <c r="K762" i="9"/>
  <c r="F763" i="9"/>
  <c r="G763" i="9" a="1"/>
  <c r="G763" i="9" s="1"/>
  <c r="H763" i="9" a="1"/>
  <c r="H763" i="9" s="1"/>
  <c r="I763" i="9"/>
  <c r="J763" i="9"/>
  <c r="K763" i="9"/>
  <c r="F764" i="9"/>
  <c r="G764" i="9" a="1"/>
  <c r="G764" i="9" s="1"/>
  <c r="H764" i="9" a="1"/>
  <c r="H764" i="9" s="1"/>
  <c r="I764" i="9"/>
  <c r="J764" i="9"/>
  <c r="K764" i="9"/>
  <c r="F765" i="9"/>
  <c r="G765" i="9" a="1"/>
  <c r="G765" i="9" s="1"/>
  <c r="H765" i="9" a="1"/>
  <c r="H765" i="9" s="1"/>
  <c r="I765" i="9"/>
  <c r="J765" i="9"/>
  <c r="K765" i="9"/>
  <c r="F766" i="9"/>
  <c r="G766" i="9" a="1"/>
  <c r="G766" i="9" s="1"/>
  <c r="H766" i="9" a="1"/>
  <c r="H766" i="9" s="1"/>
  <c r="I766" i="9"/>
  <c r="J766" i="9"/>
  <c r="K766" i="9"/>
  <c r="F767" i="9"/>
  <c r="G767" i="9" a="1"/>
  <c r="G767" i="9" s="1"/>
  <c r="H767" i="9" a="1"/>
  <c r="H767" i="9" s="1"/>
  <c r="I767" i="9"/>
  <c r="J767" i="9"/>
  <c r="K767" i="9"/>
  <c r="F768" i="9"/>
  <c r="G768" i="9" a="1"/>
  <c r="G768" i="9" s="1"/>
  <c r="H768" i="9" a="1"/>
  <c r="H768" i="9" s="1"/>
  <c r="I768" i="9"/>
  <c r="J768" i="9"/>
  <c r="K768" i="9"/>
  <c r="F769" i="9"/>
  <c r="G769" i="9" a="1"/>
  <c r="G769" i="9" s="1"/>
  <c r="H769" i="9" a="1"/>
  <c r="H769" i="9" s="1"/>
  <c r="I769" i="9"/>
  <c r="J769" i="9"/>
  <c r="K769" i="9"/>
  <c r="F770" i="9"/>
  <c r="G770" i="9" a="1"/>
  <c r="G770" i="9" s="1"/>
  <c r="H770" i="9" a="1"/>
  <c r="H770" i="9" s="1"/>
  <c r="I770" i="9"/>
  <c r="J770" i="9"/>
  <c r="K770" i="9"/>
  <c r="F771" i="9"/>
  <c r="G771" i="9" a="1"/>
  <c r="G771" i="9" s="1"/>
  <c r="H771" i="9" a="1"/>
  <c r="H771" i="9" s="1"/>
  <c r="I771" i="9"/>
  <c r="J771" i="9"/>
  <c r="K771" i="9"/>
  <c r="F772" i="9"/>
  <c r="G772" i="9" a="1"/>
  <c r="G772" i="9" s="1"/>
  <c r="H772" i="9" a="1"/>
  <c r="H772" i="9" s="1"/>
  <c r="I772" i="9"/>
  <c r="J772" i="9"/>
  <c r="K772" i="9"/>
  <c r="F773" i="9"/>
  <c r="G773" i="9" a="1"/>
  <c r="G773" i="9" s="1"/>
  <c r="H773" i="9" a="1"/>
  <c r="H773" i="9" s="1"/>
  <c r="I773" i="9"/>
  <c r="J773" i="9"/>
  <c r="K773" i="9"/>
  <c r="F774" i="9"/>
  <c r="G774" i="9" a="1"/>
  <c r="G774" i="9" s="1"/>
  <c r="H774" i="9" a="1"/>
  <c r="H774" i="9" s="1"/>
  <c r="I774" i="9"/>
  <c r="J774" i="9"/>
  <c r="K774" i="9"/>
  <c r="F775" i="9"/>
  <c r="G775" i="9" a="1"/>
  <c r="G775" i="9" s="1"/>
  <c r="H775" i="9" a="1"/>
  <c r="H775" i="9" s="1"/>
  <c r="I775" i="9"/>
  <c r="J775" i="9"/>
  <c r="K775" i="9"/>
  <c r="F776" i="9"/>
  <c r="G776" i="9" a="1"/>
  <c r="G776" i="9" s="1"/>
  <c r="H776" i="9" a="1"/>
  <c r="H776" i="9" s="1"/>
  <c r="I776" i="9"/>
  <c r="J776" i="9"/>
  <c r="K776" i="9"/>
  <c r="F777" i="9"/>
  <c r="G777" i="9" a="1"/>
  <c r="G777" i="9" s="1"/>
  <c r="H777" i="9" a="1"/>
  <c r="H777" i="9" s="1"/>
  <c r="I777" i="9"/>
  <c r="J777" i="9"/>
  <c r="K777" i="9"/>
  <c r="F778" i="9"/>
  <c r="G778" i="9" a="1"/>
  <c r="G778" i="9" s="1"/>
  <c r="H778" i="9" a="1"/>
  <c r="H778" i="9" s="1"/>
  <c r="I778" i="9"/>
  <c r="J778" i="9"/>
  <c r="K778" i="9"/>
  <c r="F779" i="9"/>
  <c r="G779" i="9" a="1"/>
  <c r="G779" i="9" s="1"/>
  <c r="H779" i="9" a="1"/>
  <c r="H779" i="9" s="1"/>
  <c r="I779" i="9"/>
  <c r="J779" i="9"/>
  <c r="K779" i="9"/>
  <c r="F780" i="9"/>
  <c r="G780" i="9" a="1"/>
  <c r="G780" i="9" s="1"/>
  <c r="H780" i="9" a="1"/>
  <c r="H780" i="9" s="1"/>
  <c r="I780" i="9"/>
  <c r="J780" i="9"/>
  <c r="K780" i="9"/>
  <c r="F781" i="9"/>
  <c r="G781" i="9" a="1"/>
  <c r="G781" i="9" s="1"/>
  <c r="H781" i="9" a="1"/>
  <c r="H781" i="9" s="1"/>
  <c r="I781" i="9"/>
  <c r="J781" i="9"/>
  <c r="K781" i="9"/>
  <c r="F782" i="9"/>
  <c r="G782" i="9" a="1"/>
  <c r="G782" i="9" s="1"/>
  <c r="H782" i="9" a="1"/>
  <c r="H782" i="9" s="1"/>
  <c r="I782" i="9"/>
  <c r="J782" i="9"/>
  <c r="K782" i="9"/>
  <c r="F783" i="9"/>
  <c r="G783" i="9" a="1"/>
  <c r="G783" i="9" s="1"/>
  <c r="H783" i="9" a="1"/>
  <c r="H783" i="9" s="1"/>
  <c r="I783" i="9"/>
  <c r="J783" i="9"/>
  <c r="K783" i="9"/>
  <c r="F784" i="9"/>
  <c r="G784" i="9" a="1"/>
  <c r="G784" i="9" s="1"/>
  <c r="H784" i="9" a="1"/>
  <c r="H784" i="9" s="1"/>
  <c r="I784" i="9"/>
  <c r="J784" i="9"/>
  <c r="K784" i="9"/>
  <c r="F785" i="9"/>
  <c r="G785" i="9" a="1"/>
  <c r="G785" i="9" s="1"/>
  <c r="H785" i="9" a="1"/>
  <c r="H785" i="9" s="1"/>
  <c r="I785" i="9"/>
  <c r="J785" i="9"/>
  <c r="K785" i="9"/>
  <c r="F786" i="9"/>
  <c r="G786" i="9" a="1"/>
  <c r="G786" i="9" s="1"/>
  <c r="H786" i="9" a="1"/>
  <c r="H786" i="9" s="1"/>
  <c r="I786" i="9"/>
  <c r="J786" i="9"/>
  <c r="K786" i="9"/>
  <c r="F787" i="9"/>
  <c r="G787" i="9" a="1"/>
  <c r="G787" i="9" s="1"/>
  <c r="H787" i="9" a="1"/>
  <c r="H787" i="9" s="1"/>
  <c r="I787" i="9"/>
  <c r="J787" i="9"/>
  <c r="K787" i="9"/>
  <c r="F788" i="9"/>
  <c r="G788" i="9" a="1"/>
  <c r="G788" i="9" s="1"/>
  <c r="H788" i="9" a="1"/>
  <c r="H788" i="9" s="1"/>
  <c r="I788" i="9"/>
  <c r="J788" i="9"/>
  <c r="K788" i="9"/>
  <c r="F789" i="9"/>
  <c r="G789" i="9" a="1"/>
  <c r="G789" i="9" s="1"/>
  <c r="H789" i="9" a="1"/>
  <c r="H789" i="9" s="1"/>
  <c r="I789" i="9"/>
  <c r="J789" i="9"/>
  <c r="K789" i="9"/>
  <c r="F790" i="9"/>
  <c r="G790" i="9" a="1"/>
  <c r="G790" i="9" s="1"/>
  <c r="H790" i="9" a="1"/>
  <c r="H790" i="9" s="1"/>
  <c r="I790" i="9"/>
  <c r="J790" i="9"/>
  <c r="K790" i="9"/>
  <c r="F791" i="9"/>
  <c r="G791" i="9" a="1"/>
  <c r="G791" i="9" s="1"/>
  <c r="H791" i="9" a="1"/>
  <c r="H791" i="9" s="1"/>
  <c r="I791" i="9"/>
  <c r="J791" i="9"/>
  <c r="K791" i="9"/>
  <c r="F792" i="9"/>
  <c r="G792" i="9" a="1"/>
  <c r="G792" i="9" s="1"/>
  <c r="H792" i="9" a="1"/>
  <c r="H792" i="9" s="1"/>
  <c r="I792" i="9"/>
  <c r="J792" i="9"/>
  <c r="K792" i="9"/>
  <c r="F793" i="9"/>
  <c r="G793" i="9" a="1"/>
  <c r="G793" i="9" s="1"/>
  <c r="H793" i="9" a="1"/>
  <c r="H793" i="9" s="1"/>
  <c r="I793" i="9"/>
  <c r="J793" i="9"/>
  <c r="K793" i="9"/>
  <c r="F794" i="9"/>
  <c r="G794" i="9" a="1"/>
  <c r="G794" i="9" s="1"/>
  <c r="H794" i="9" a="1"/>
  <c r="H794" i="9" s="1"/>
  <c r="I794" i="9"/>
  <c r="J794" i="9"/>
  <c r="K794" i="9"/>
  <c r="F795" i="9"/>
  <c r="G795" i="9" a="1"/>
  <c r="G795" i="9" s="1"/>
  <c r="H795" i="9" a="1"/>
  <c r="H795" i="9" s="1"/>
  <c r="I795" i="9"/>
  <c r="J795" i="9"/>
  <c r="K795" i="9"/>
  <c r="F796" i="9"/>
  <c r="G796" i="9" a="1"/>
  <c r="G796" i="9" s="1"/>
  <c r="H796" i="9" a="1"/>
  <c r="H796" i="9" s="1"/>
  <c r="I796" i="9"/>
  <c r="J796" i="9"/>
  <c r="K796" i="9"/>
  <c r="F797" i="9"/>
  <c r="G797" i="9" a="1"/>
  <c r="G797" i="9" s="1"/>
  <c r="H797" i="9" a="1"/>
  <c r="H797" i="9" s="1"/>
  <c r="I797" i="9"/>
  <c r="J797" i="9"/>
  <c r="K797" i="9"/>
  <c r="F798" i="9"/>
  <c r="G798" i="9" a="1"/>
  <c r="G798" i="9" s="1"/>
  <c r="H798" i="9" a="1"/>
  <c r="H798" i="9" s="1"/>
  <c r="I798" i="9"/>
  <c r="J798" i="9"/>
  <c r="K798" i="9"/>
  <c r="F799" i="9"/>
  <c r="G799" i="9" a="1"/>
  <c r="G799" i="9" s="1"/>
  <c r="H799" i="9" a="1"/>
  <c r="H799" i="9" s="1"/>
  <c r="I799" i="9"/>
  <c r="J799" i="9"/>
  <c r="K799" i="9"/>
  <c r="F800" i="9"/>
  <c r="G800" i="9" a="1"/>
  <c r="G800" i="9" s="1"/>
  <c r="H800" i="9" a="1"/>
  <c r="H800" i="9" s="1"/>
  <c r="I800" i="9"/>
  <c r="J800" i="9"/>
  <c r="K800" i="9"/>
  <c r="F801" i="9"/>
  <c r="G801" i="9" a="1"/>
  <c r="G801" i="9" s="1"/>
  <c r="H801" i="9" a="1"/>
  <c r="H801" i="9" s="1"/>
  <c r="I801" i="9"/>
  <c r="J801" i="9"/>
  <c r="K801" i="9"/>
  <c r="F802" i="9"/>
  <c r="G802" i="9" a="1"/>
  <c r="G802" i="9" s="1"/>
  <c r="H802" i="9" a="1"/>
  <c r="H802" i="9" s="1"/>
  <c r="I802" i="9"/>
  <c r="J802" i="9"/>
  <c r="K802" i="9"/>
  <c r="F803" i="9"/>
  <c r="G803" i="9" a="1"/>
  <c r="G803" i="9" s="1"/>
  <c r="H803" i="9" a="1"/>
  <c r="H803" i="9" s="1"/>
  <c r="I803" i="9"/>
  <c r="J803" i="9"/>
  <c r="K803" i="9"/>
  <c r="F804" i="9"/>
  <c r="G804" i="9" a="1"/>
  <c r="G804" i="9" s="1"/>
  <c r="H804" i="9" a="1"/>
  <c r="H804" i="9" s="1"/>
  <c r="I804" i="9"/>
  <c r="J804" i="9"/>
  <c r="K804" i="9"/>
  <c r="F805" i="9"/>
  <c r="G805" i="9" a="1"/>
  <c r="G805" i="9" s="1"/>
  <c r="H805" i="9" a="1"/>
  <c r="H805" i="9" s="1"/>
  <c r="I805" i="9"/>
  <c r="J805" i="9"/>
  <c r="K805" i="9"/>
  <c r="F806" i="9"/>
  <c r="G806" i="9" a="1"/>
  <c r="G806" i="9" s="1"/>
  <c r="H806" i="9" a="1"/>
  <c r="H806" i="9" s="1"/>
  <c r="I806" i="9"/>
  <c r="J806" i="9"/>
  <c r="K806" i="9"/>
  <c r="F807" i="9"/>
  <c r="G807" i="9" a="1"/>
  <c r="G807" i="9" s="1"/>
  <c r="H807" i="9" a="1"/>
  <c r="H807" i="9" s="1"/>
  <c r="I807" i="9"/>
  <c r="J807" i="9"/>
  <c r="K807" i="9"/>
  <c r="F808" i="9"/>
  <c r="G808" i="9" a="1"/>
  <c r="G808" i="9" s="1"/>
  <c r="H808" i="9" a="1"/>
  <c r="H808" i="9" s="1"/>
  <c r="I808" i="9"/>
  <c r="J808" i="9"/>
  <c r="K808" i="9"/>
  <c r="F809" i="9"/>
  <c r="G809" i="9" a="1"/>
  <c r="G809" i="9" s="1"/>
  <c r="H809" i="9" a="1"/>
  <c r="H809" i="9" s="1"/>
  <c r="I809" i="9"/>
  <c r="J809" i="9"/>
  <c r="K809" i="9"/>
  <c r="F810" i="9"/>
  <c r="G810" i="9" a="1"/>
  <c r="G810" i="9" s="1"/>
  <c r="H810" i="9" a="1"/>
  <c r="H810" i="9" s="1"/>
  <c r="I810" i="9"/>
  <c r="J810" i="9"/>
  <c r="K810" i="9"/>
  <c r="F811" i="9"/>
  <c r="G811" i="9" a="1"/>
  <c r="G811" i="9" s="1"/>
  <c r="H811" i="9" a="1"/>
  <c r="H811" i="9" s="1"/>
  <c r="I811" i="9"/>
  <c r="J811" i="9"/>
  <c r="K811" i="9"/>
  <c r="F812" i="9"/>
  <c r="G812" i="9" a="1"/>
  <c r="G812" i="9" s="1"/>
  <c r="H812" i="9" a="1"/>
  <c r="H812" i="9" s="1"/>
  <c r="I812" i="9"/>
  <c r="J812" i="9"/>
  <c r="K812" i="9"/>
  <c r="F813" i="9"/>
  <c r="G813" i="9" a="1"/>
  <c r="G813" i="9" s="1"/>
  <c r="H813" i="9" a="1"/>
  <c r="H813" i="9" s="1"/>
  <c r="I813" i="9"/>
  <c r="J813" i="9"/>
  <c r="K813" i="9"/>
  <c r="F814" i="9"/>
  <c r="G814" i="9" a="1"/>
  <c r="G814" i="9" s="1"/>
  <c r="H814" i="9" a="1"/>
  <c r="H814" i="9" s="1"/>
  <c r="I814" i="9"/>
  <c r="J814" i="9"/>
  <c r="K814" i="9"/>
  <c r="F815" i="9"/>
  <c r="G815" i="9" a="1"/>
  <c r="G815" i="9" s="1"/>
  <c r="H815" i="9" a="1"/>
  <c r="H815" i="9" s="1"/>
  <c r="I815" i="9"/>
  <c r="J815" i="9"/>
  <c r="K815" i="9"/>
  <c r="F816" i="9"/>
  <c r="G816" i="9" a="1"/>
  <c r="G816" i="9" s="1"/>
  <c r="H816" i="9" a="1"/>
  <c r="H816" i="9" s="1"/>
  <c r="I816" i="9"/>
  <c r="J816" i="9"/>
  <c r="K816" i="9"/>
  <c r="F817" i="9"/>
  <c r="G817" i="9" a="1"/>
  <c r="G817" i="9" s="1"/>
  <c r="H817" i="9" a="1"/>
  <c r="H817" i="9" s="1"/>
  <c r="I817" i="9"/>
  <c r="J817" i="9"/>
  <c r="K817" i="9"/>
  <c r="F818" i="9"/>
  <c r="G818" i="9" a="1"/>
  <c r="G818" i="9" s="1"/>
  <c r="H818" i="9" a="1"/>
  <c r="H818" i="9" s="1"/>
  <c r="I818" i="9"/>
  <c r="J818" i="9"/>
  <c r="K818" i="9"/>
  <c r="F819" i="9"/>
  <c r="G819" i="9" a="1"/>
  <c r="G819" i="9" s="1"/>
  <c r="H819" i="9" a="1"/>
  <c r="H819" i="9" s="1"/>
  <c r="I819" i="9"/>
  <c r="J819" i="9"/>
  <c r="K819" i="9"/>
  <c r="F820" i="9"/>
  <c r="G820" i="9" a="1"/>
  <c r="G820" i="9" s="1"/>
  <c r="H820" i="9" a="1"/>
  <c r="H820" i="9" s="1"/>
  <c r="I820" i="9"/>
  <c r="J820" i="9"/>
  <c r="K820" i="9"/>
  <c r="F821" i="9"/>
  <c r="G821" i="9" a="1"/>
  <c r="G821" i="9" s="1"/>
  <c r="H821" i="9" a="1"/>
  <c r="H821" i="9" s="1"/>
  <c r="I821" i="9"/>
  <c r="J821" i="9"/>
  <c r="K821" i="9"/>
  <c r="F822" i="9"/>
  <c r="G822" i="9" a="1"/>
  <c r="G822" i="9" s="1"/>
  <c r="H822" i="9" a="1"/>
  <c r="H822" i="9" s="1"/>
  <c r="I822" i="9"/>
  <c r="J822" i="9"/>
  <c r="K822" i="9"/>
  <c r="F823" i="9"/>
  <c r="G823" i="9" a="1"/>
  <c r="G823" i="9" s="1"/>
  <c r="H823" i="9" a="1"/>
  <c r="H823" i="9" s="1"/>
  <c r="I823" i="9"/>
  <c r="J823" i="9"/>
  <c r="K823" i="9"/>
  <c r="F824" i="9"/>
  <c r="G824" i="9" a="1"/>
  <c r="G824" i="9" s="1"/>
  <c r="H824" i="9" a="1"/>
  <c r="H824" i="9" s="1"/>
  <c r="I824" i="9"/>
  <c r="J824" i="9"/>
  <c r="K824" i="9"/>
  <c r="F825" i="9"/>
  <c r="G825" i="9" a="1"/>
  <c r="G825" i="9" s="1"/>
  <c r="H825" i="9" a="1"/>
  <c r="H825" i="9" s="1"/>
  <c r="I825" i="9"/>
  <c r="J825" i="9"/>
  <c r="K825" i="9"/>
  <c r="F826" i="9"/>
  <c r="G826" i="9" a="1"/>
  <c r="G826" i="9" s="1"/>
  <c r="H826" i="9" a="1"/>
  <c r="H826" i="9" s="1"/>
  <c r="I826" i="9"/>
  <c r="J826" i="9"/>
  <c r="K826" i="9"/>
  <c r="F827" i="9"/>
  <c r="G827" i="9" a="1"/>
  <c r="G827" i="9" s="1"/>
  <c r="H827" i="9" a="1"/>
  <c r="H827" i="9" s="1"/>
  <c r="I827" i="9"/>
  <c r="J827" i="9"/>
  <c r="K827" i="9"/>
  <c r="F828" i="9"/>
  <c r="G828" i="9" a="1"/>
  <c r="G828" i="9" s="1"/>
  <c r="H828" i="9" a="1"/>
  <c r="H828" i="9" s="1"/>
  <c r="I828" i="9"/>
  <c r="J828" i="9"/>
  <c r="K828" i="9"/>
  <c r="F829" i="9"/>
  <c r="G829" i="9" a="1"/>
  <c r="G829" i="9" s="1"/>
  <c r="H829" i="9" a="1"/>
  <c r="H829" i="9" s="1"/>
  <c r="I829" i="9"/>
  <c r="J829" i="9"/>
  <c r="K829" i="9"/>
  <c r="F830" i="9"/>
  <c r="G830" i="9" a="1"/>
  <c r="G830" i="9" s="1"/>
  <c r="H830" i="9" a="1"/>
  <c r="H830" i="9" s="1"/>
  <c r="I830" i="9"/>
  <c r="J830" i="9"/>
  <c r="K830" i="9"/>
  <c r="F831" i="9"/>
  <c r="G831" i="9" a="1"/>
  <c r="G831" i="9" s="1"/>
  <c r="H831" i="9" a="1"/>
  <c r="H831" i="9" s="1"/>
  <c r="I831" i="9"/>
  <c r="J831" i="9"/>
  <c r="K831" i="9"/>
  <c r="F832" i="9"/>
  <c r="G832" i="9" a="1"/>
  <c r="G832" i="9" s="1"/>
  <c r="H832" i="9" a="1"/>
  <c r="H832" i="9" s="1"/>
  <c r="I832" i="9"/>
  <c r="J832" i="9"/>
  <c r="K832" i="9"/>
  <c r="F833" i="9"/>
  <c r="G833" i="9" a="1"/>
  <c r="G833" i="9" s="1"/>
  <c r="H833" i="9" a="1"/>
  <c r="H833" i="9" s="1"/>
  <c r="I833" i="9"/>
  <c r="J833" i="9"/>
  <c r="K833" i="9"/>
  <c r="F834" i="9"/>
  <c r="G834" i="9" a="1"/>
  <c r="G834" i="9" s="1"/>
  <c r="H834" i="9" a="1"/>
  <c r="H834" i="9" s="1"/>
  <c r="I834" i="9"/>
  <c r="J834" i="9"/>
  <c r="K834" i="9"/>
  <c r="F835" i="9"/>
  <c r="G835" i="9" a="1"/>
  <c r="G835" i="9" s="1"/>
  <c r="H835" i="9" a="1"/>
  <c r="H835" i="9" s="1"/>
  <c r="I835" i="9"/>
  <c r="J835" i="9"/>
  <c r="K835" i="9"/>
  <c r="F836" i="9"/>
  <c r="G836" i="9" a="1"/>
  <c r="G836" i="9" s="1"/>
  <c r="H836" i="9" a="1"/>
  <c r="H836" i="9" s="1"/>
  <c r="I836" i="9"/>
  <c r="J836" i="9"/>
  <c r="K836" i="9"/>
  <c r="F837" i="9"/>
  <c r="G837" i="9" a="1"/>
  <c r="G837" i="9" s="1"/>
  <c r="H837" i="9" a="1"/>
  <c r="H837" i="9" s="1"/>
  <c r="I837" i="9"/>
  <c r="J837" i="9"/>
  <c r="K837" i="9"/>
  <c r="F838" i="9"/>
  <c r="G838" i="9" a="1"/>
  <c r="G838" i="9" s="1"/>
  <c r="H838" i="9" a="1"/>
  <c r="H838" i="9" s="1"/>
  <c r="I838" i="9"/>
  <c r="J838" i="9"/>
  <c r="K838" i="9"/>
  <c r="F839" i="9"/>
  <c r="G839" i="9" a="1"/>
  <c r="G839" i="9" s="1"/>
  <c r="H839" i="9" a="1"/>
  <c r="H839" i="9" s="1"/>
  <c r="I839" i="9"/>
  <c r="J839" i="9"/>
  <c r="K839" i="9"/>
  <c r="F840" i="9"/>
  <c r="G840" i="9" a="1"/>
  <c r="G840" i="9" s="1"/>
  <c r="H840" i="9" a="1"/>
  <c r="H840" i="9" s="1"/>
  <c r="I840" i="9"/>
  <c r="J840" i="9"/>
  <c r="K840" i="9"/>
  <c r="F841" i="9"/>
  <c r="G841" i="9" a="1"/>
  <c r="G841" i="9" s="1"/>
  <c r="H841" i="9" a="1"/>
  <c r="H841" i="9" s="1"/>
  <c r="I841" i="9"/>
  <c r="J841" i="9"/>
  <c r="K841" i="9"/>
  <c r="F842" i="9"/>
  <c r="G842" i="9" a="1"/>
  <c r="G842" i="9" s="1"/>
  <c r="H842" i="9" a="1"/>
  <c r="H842" i="9" s="1"/>
  <c r="I842" i="9"/>
  <c r="J842" i="9"/>
  <c r="K842" i="9"/>
  <c r="F843" i="9"/>
  <c r="G843" i="9" a="1"/>
  <c r="G843" i="9" s="1"/>
  <c r="H843" i="9" a="1"/>
  <c r="H843" i="9" s="1"/>
  <c r="I843" i="9"/>
  <c r="J843" i="9"/>
  <c r="K843" i="9"/>
  <c r="F844" i="9"/>
  <c r="G844" i="9" a="1"/>
  <c r="G844" i="9" s="1"/>
  <c r="H844" i="9" a="1"/>
  <c r="H844" i="9" s="1"/>
  <c r="I844" i="9"/>
  <c r="J844" i="9"/>
  <c r="K844" i="9"/>
  <c r="F845" i="9"/>
  <c r="G845" i="9" a="1"/>
  <c r="G845" i="9" s="1"/>
  <c r="H845" i="9" a="1"/>
  <c r="H845" i="9" s="1"/>
  <c r="I845" i="9"/>
  <c r="J845" i="9"/>
  <c r="K845" i="9"/>
  <c r="F846" i="9"/>
  <c r="G846" i="9" a="1"/>
  <c r="G846" i="9" s="1"/>
  <c r="H846" i="9" a="1"/>
  <c r="H846" i="9" s="1"/>
  <c r="I846" i="9"/>
  <c r="J846" i="9"/>
  <c r="K846" i="9"/>
  <c r="F847" i="9"/>
  <c r="G847" i="9" a="1"/>
  <c r="G847" i="9" s="1"/>
  <c r="H847" i="9" a="1"/>
  <c r="H847" i="9" s="1"/>
  <c r="I847" i="9"/>
  <c r="J847" i="9"/>
  <c r="K847" i="9"/>
  <c r="F848" i="9"/>
  <c r="G848" i="9" a="1"/>
  <c r="G848" i="9" s="1"/>
  <c r="H848" i="9" a="1"/>
  <c r="H848" i="9" s="1"/>
  <c r="I848" i="9"/>
  <c r="J848" i="9"/>
  <c r="K848" i="9"/>
  <c r="F849" i="9"/>
  <c r="G849" i="9" a="1"/>
  <c r="G849" i="9" s="1"/>
  <c r="H849" i="9" a="1"/>
  <c r="H849" i="9" s="1"/>
  <c r="I849" i="9"/>
  <c r="J849" i="9"/>
  <c r="K849" i="9"/>
  <c r="F850" i="9"/>
  <c r="G850" i="9" a="1"/>
  <c r="G850" i="9" s="1"/>
  <c r="H850" i="9" a="1"/>
  <c r="H850" i="9" s="1"/>
  <c r="I850" i="9"/>
  <c r="J850" i="9"/>
  <c r="K850" i="9"/>
  <c r="F851" i="9"/>
  <c r="G851" i="9" a="1"/>
  <c r="G851" i="9" s="1"/>
  <c r="H851" i="9" a="1"/>
  <c r="H851" i="9" s="1"/>
  <c r="I851" i="9"/>
  <c r="J851" i="9"/>
  <c r="K851" i="9"/>
  <c r="F852" i="9"/>
  <c r="G852" i="9" a="1"/>
  <c r="G852" i="9" s="1"/>
  <c r="H852" i="9" a="1"/>
  <c r="H852" i="9" s="1"/>
  <c r="I852" i="9"/>
  <c r="J852" i="9"/>
  <c r="K852" i="9"/>
  <c r="F853" i="9"/>
  <c r="G853" i="9" a="1"/>
  <c r="G853" i="9" s="1"/>
  <c r="H853" i="9" a="1"/>
  <c r="H853" i="9" s="1"/>
  <c r="I853" i="9"/>
  <c r="J853" i="9"/>
  <c r="K853" i="9"/>
  <c r="F854" i="9"/>
  <c r="G854" i="9" a="1"/>
  <c r="G854" i="9" s="1"/>
  <c r="H854" i="9" a="1"/>
  <c r="H854" i="9" s="1"/>
  <c r="I854" i="9"/>
  <c r="J854" i="9"/>
  <c r="K854" i="9"/>
  <c r="F855" i="9"/>
  <c r="G855" i="9" a="1"/>
  <c r="G855" i="9" s="1"/>
  <c r="H855" i="9" a="1"/>
  <c r="H855" i="9" s="1"/>
  <c r="I855" i="9"/>
  <c r="J855" i="9"/>
  <c r="K855" i="9"/>
  <c r="F856" i="9"/>
  <c r="G856" i="9" a="1"/>
  <c r="G856" i="9" s="1"/>
  <c r="H856" i="9" a="1"/>
  <c r="H856" i="9" s="1"/>
  <c r="I856" i="9"/>
  <c r="J856" i="9"/>
  <c r="K856" i="9"/>
  <c r="F857" i="9"/>
  <c r="G857" i="9" a="1"/>
  <c r="G857" i="9" s="1"/>
  <c r="H857" i="9" a="1"/>
  <c r="H857" i="9" s="1"/>
  <c r="I857" i="9"/>
  <c r="J857" i="9"/>
  <c r="K857" i="9"/>
  <c r="F858" i="9"/>
  <c r="G858" i="9" a="1"/>
  <c r="G858" i="9" s="1"/>
  <c r="H858" i="9" a="1"/>
  <c r="H858" i="9" s="1"/>
  <c r="I858" i="9"/>
  <c r="J858" i="9"/>
  <c r="K858" i="9"/>
  <c r="F859" i="9"/>
  <c r="G859" i="9" a="1"/>
  <c r="G859" i="9" s="1"/>
  <c r="H859" i="9" a="1"/>
  <c r="H859" i="9" s="1"/>
  <c r="I859" i="9"/>
  <c r="J859" i="9"/>
  <c r="K859" i="9"/>
  <c r="F860" i="9"/>
  <c r="G860" i="9" a="1"/>
  <c r="G860" i="9" s="1"/>
  <c r="H860" i="9" a="1"/>
  <c r="H860" i="9" s="1"/>
  <c r="I860" i="9"/>
  <c r="J860" i="9"/>
  <c r="K860" i="9"/>
  <c r="F861" i="9"/>
  <c r="G861" i="9" a="1"/>
  <c r="G861" i="9" s="1"/>
  <c r="H861" i="9" a="1"/>
  <c r="H861" i="9" s="1"/>
  <c r="I861" i="9"/>
  <c r="J861" i="9"/>
  <c r="K861" i="9"/>
  <c r="F862" i="9"/>
  <c r="G862" i="9" a="1"/>
  <c r="G862" i="9" s="1"/>
  <c r="H862" i="9" a="1"/>
  <c r="H862" i="9" s="1"/>
  <c r="I862" i="9"/>
  <c r="J862" i="9"/>
  <c r="K862" i="9"/>
  <c r="F863" i="9"/>
  <c r="G863" i="9" a="1"/>
  <c r="G863" i="9" s="1"/>
  <c r="H863" i="9" a="1"/>
  <c r="H863" i="9" s="1"/>
  <c r="I863" i="9"/>
  <c r="J863" i="9"/>
  <c r="K863" i="9"/>
  <c r="F864" i="9"/>
  <c r="G864" i="9" a="1"/>
  <c r="G864" i="9" s="1"/>
  <c r="H864" i="9" a="1"/>
  <c r="H864" i="9" s="1"/>
  <c r="I864" i="9"/>
  <c r="J864" i="9"/>
  <c r="K864" i="9"/>
  <c r="F865" i="9"/>
  <c r="G865" i="9" a="1"/>
  <c r="G865" i="9" s="1"/>
  <c r="H865" i="9" a="1"/>
  <c r="H865" i="9" s="1"/>
  <c r="I865" i="9"/>
  <c r="J865" i="9"/>
  <c r="K865" i="9"/>
  <c r="F866" i="9"/>
  <c r="G866" i="9" a="1"/>
  <c r="G866" i="9" s="1"/>
  <c r="H866" i="9" a="1"/>
  <c r="H866" i="9" s="1"/>
  <c r="I866" i="9"/>
  <c r="J866" i="9"/>
  <c r="K866" i="9"/>
  <c r="F867" i="9"/>
  <c r="G867" i="9" a="1"/>
  <c r="G867" i="9" s="1"/>
  <c r="H867" i="9" a="1"/>
  <c r="H867" i="9" s="1"/>
  <c r="I867" i="9"/>
  <c r="J867" i="9"/>
  <c r="K867" i="9"/>
  <c r="F868" i="9"/>
  <c r="G868" i="9" a="1"/>
  <c r="G868" i="9" s="1"/>
  <c r="H868" i="9" a="1"/>
  <c r="H868" i="9" s="1"/>
  <c r="I868" i="9"/>
  <c r="J868" i="9"/>
  <c r="K868" i="9"/>
  <c r="F869" i="9"/>
  <c r="G869" i="9" a="1"/>
  <c r="G869" i="9" s="1"/>
  <c r="H869" i="9" a="1"/>
  <c r="H869" i="9" s="1"/>
  <c r="I869" i="9"/>
  <c r="J869" i="9"/>
  <c r="K869" i="9"/>
  <c r="F870" i="9"/>
  <c r="G870" i="9" a="1"/>
  <c r="G870" i="9" s="1"/>
  <c r="H870" i="9" a="1"/>
  <c r="H870" i="9" s="1"/>
  <c r="I870" i="9"/>
  <c r="J870" i="9"/>
  <c r="K870" i="9"/>
  <c r="F30" i="1" l="1"/>
  <c r="A30" i="1"/>
  <c r="F29" i="1"/>
  <c r="F28" i="1"/>
  <c r="A29" i="1"/>
  <c r="A28" i="1"/>
  <c r="N2" i="9" a="1"/>
  <c r="N2" i="9" s="1"/>
  <c r="O2" i="9" a="1"/>
  <c r="O2" i="9" s="1"/>
  <c r="F1132" i="8"/>
  <c r="F1133" i="8"/>
  <c r="F1134" i="8"/>
  <c r="F1135" i="8"/>
  <c r="F1136" i="8"/>
  <c r="F2" i="8"/>
  <c r="G2" i="8" a="1"/>
  <c r="G2" i="8" s="1"/>
  <c r="H2" i="8" a="1"/>
  <c r="H2" i="8" s="1"/>
  <c r="I2" i="8"/>
  <c r="J2" i="8"/>
  <c r="K2" i="8"/>
  <c r="F3" i="8"/>
  <c r="G3" i="8" a="1"/>
  <c r="G3" i="8" s="1"/>
  <c r="H3" i="8" a="1"/>
  <c r="H3" i="8" s="1"/>
  <c r="I3" i="8"/>
  <c r="J3" i="8"/>
  <c r="K3" i="8"/>
  <c r="F4" i="8"/>
  <c r="G4" i="8" a="1"/>
  <c r="G4" i="8" s="1"/>
  <c r="H4" i="8" a="1"/>
  <c r="H4" i="8" s="1"/>
  <c r="I4" i="8"/>
  <c r="J4" i="8"/>
  <c r="K4" i="8"/>
  <c r="F5" i="8"/>
  <c r="G5" i="8" a="1"/>
  <c r="G5" i="8" s="1"/>
  <c r="H5" i="8" a="1"/>
  <c r="H5" i="8" s="1"/>
  <c r="I5" i="8"/>
  <c r="J5" i="8"/>
  <c r="K5" i="8"/>
  <c r="F6" i="8"/>
  <c r="G6" i="8" a="1"/>
  <c r="G6" i="8" s="1"/>
  <c r="H6" i="8" a="1"/>
  <c r="H6" i="8" s="1"/>
  <c r="I6" i="8"/>
  <c r="J6" i="8"/>
  <c r="K6" i="8"/>
  <c r="F7" i="8"/>
  <c r="G7" i="8" a="1"/>
  <c r="G7" i="8" s="1"/>
  <c r="H7" i="8" a="1"/>
  <c r="H7" i="8" s="1"/>
  <c r="I7" i="8"/>
  <c r="J7" i="8"/>
  <c r="K7" i="8"/>
  <c r="F8" i="8"/>
  <c r="G8" i="8" a="1"/>
  <c r="G8" i="8" s="1"/>
  <c r="H8" i="8" a="1"/>
  <c r="H8" i="8" s="1"/>
  <c r="I8" i="8"/>
  <c r="J8" i="8"/>
  <c r="K8" i="8"/>
  <c r="F9" i="8"/>
  <c r="G9" i="8" a="1"/>
  <c r="G9" i="8" s="1"/>
  <c r="H9" i="8" a="1"/>
  <c r="H9" i="8" s="1"/>
  <c r="I9" i="8"/>
  <c r="J9" i="8"/>
  <c r="K9" i="8"/>
  <c r="F10" i="8"/>
  <c r="G10" i="8" a="1"/>
  <c r="G10" i="8" s="1"/>
  <c r="H10" i="8" a="1"/>
  <c r="H10" i="8" s="1"/>
  <c r="I10" i="8"/>
  <c r="J10" i="8"/>
  <c r="K10" i="8"/>
  <c r="F11" i="8"/>
  <c r="G11" i="8" a="1"/>
  <c r="G11" i="8" s="1"/>
  <c r="H11" i="8" a="1"/>
  <c r="H11" i="8" s="1"/>
  <c r="I11" i="8"/>
  <c r="J11" i="8"/>
  <c r="K11" i="8"/>
  <c r="F12" i="8"/>
  <c r="G12" i="8" a="1"/>
  <c r="G12" i="8" s="1"/>
  <c r="H12" i="8" a="1"/>
  <c r="H12" i="8" s="1"/>
  <c r="I12" i="8"/>
  <c r="J12" i="8"/>
  <c r="K12" i="8"/>
  <c r="F13" i="8"/>
  <c r="G13" i="8" a="1"/>
  <c r="G13" i="8" s="1"/>
  <c r="H13" i="8" a="1"/>
  <c r="H13" i="8" s="1"/>
  <c r="I13" i="8"/>
  <c r="J13" i="8"/>
  <c r="K13" i="8"/>
  <c r="F14" i="8"/>
  <c r="G14" i="8" a="1"/>
  <c r="G14" i="8" s="1"/>
  <c r="H14" i="8" a="1"/>
  <c r="H14" i="8" s="1"/>
  <c r="I14" i="8"/>
  <c r="J14" i="8"/>
  <c r="K14" i="8"/>
  <c r="F15" i="8"/>
  <c r="G15" i="8" a="1"/>
  <c r="G15" i="8" s="1"/>
  <c r="H15" i="8" a="1"/>
  <c r="H15" i="8" s="1"/>
  <c r="I15" i="8"/>
  <c r="J15" i="8"/>
  <c r="K15" i="8"/>
  <c r="F16" i="8"/>
  <c r="G16" i="8" a="1"/>
  <c r="G16" i="8" s="1"/>
  <c r="H16" i="8" a="1"/>
  <c r="H16" i="8" s="1"/>
  <c r="I16" i="8"/>
  <c r="J16" i="8"/>
  <c r="K16" i="8"/>
  <c r="F17" i="8"/>
  <c r="G17" i="8" a="1"/>
  <c r="G17" i="8" s="1"/>
  <c r="H17" i="8" a="1"/>
  <c r="H17" i="8" s="1"/>
  <c r="I17" i="8"/>
  <c r="J17" i="8"/>
  <c r="K17" i="8"/>
  <c r="F18" i="8"/>
  <c r="G18" i="8" a="1"/>
  <c r="G18" i="8" s="1"/>
  <c r="H18" i="8" a="1"/>
  <c r="H18" i="8" s="1"/>
  <c r="I18" i="8"/>
  <c r="J18" i="8"/>
  <c r="K18" i="8"/>
  <c r="F19" i="8"/>
  <c r="G19" i="8" a="1"/>
  <c r="G19" i="8" s="1"/>
  <c r="H19" i="8" a="1"/>
  <c r="H19" i="8" s="1"/>
  <c r="I19" i="8"/>
  <c r="J19" i="8"/>
  <c r="K19" i="8"/>
  <c r="F20" i="8"/>
  <c r="G20" i="8" a="1"/>
  <c r="G20" i="8" s="1"/>
  <c r="H20" i="8" a="1"/>
  <c r="H20" i="8" s="1"/>
  <c r="I20" i="8"/>
  <c r="J20" i="8"/>
  <c r="K20" i="8"/>
  <c r="F21" i="8"/>
  <c r="G21" i="8" a="1"/>
  <c r="G21" i="8" s="1"/>
  <c r="H21" i="8" a="1"/>
  <c r="H21" i="8" s="1"/>
  <c r="I21" i="8"/>
  <c r="J21" i="8"/>
  <c r="K21" i="8"/>
  <c r="F22" i="8"/>
  <c r="G22" i="8" a="1"/>
  <c r="G22" i="8" s="1"/>
  <c r="H22" i="8" a="1"/>
  <c r="H22" i="8" s="1"/>
  <c r="I22" i="8"/>
  <c r="J22" i="8"/>
  <c r="K22" i="8"/>
  <c r="F23" i="8"/>
  <c r="G23" i="8" a="1"/>
  <c r="G23" i="8" s="1"/>
  <c r="H23" i="8" a="1"/>
  <c r="H23" i="8" s="1"/>
  <c r="I23" i="8"/>
  <c r="J23" i="8"/>
  <c r="K23" i="8"/>
  <c r="F24" i="8"/>
  <c r="G24" i="8" a="1"/>
  <c r="G24" i="8" s="1"/>
  <c r="H24" i="8" a="1"/>
  <c r="H24" i="8" s="1"/>
  <c r="I24" i="8"/>
  <c r="J24" i="8"/>
  <c r="K24" i="8"/>
  <c r="F25" i="8"/>
  <c r="G25" i="8" a="1"/>
  <c r="G25" i="8" s="1"/>
  <c r="H25" i="8" a="1"/>
  <c r="H25" i="8" s="1"/>
  <c r="I25" i="8"/>
  <c r="J25" i="8"/>
  <c r="K25" i="8"/>
  <c r="F26" i="8"/>
  <c r="G26" i="8" a="1"/>
  <c r="G26" i="8" s="1"/>
  <c r="H26" i="8" a="1"/>
  <c r="H26" i="8" s="1"/>
  <c r="I26" i="8"/>
  <c r="J26" i="8"/>
  <c r="K26" i="8"/>
  <c r="F27" i="8"/>
  <c r="G27" i="8" a="1"/>
  <c r="G27" i="8" s="1"/>
  <c r="H27" i="8" a="1"/>
  <c r="H27" i="8" s="1"/>
  <c r="I27" i="8"/>
  <c r="J27" i="8"/>
  <c r="K27" i="8"/>
  <c r="F28" i="8"/>
  <c r="G28" i="8" a="1"/>
  <c r="G28" i="8" s="1"/>
  <c r="H28" i="8" a="1"/>
  <c r="H28" i="8" s="1"/>
  <c r="I28" i="8"/>
  <c r="J28" i="8"/>
  <c r="K28" i="8"/>
  <c r="F29" i="8"/>
  <c r="G29" i="8" a="1"/>
  <c r="G29" i="8" s="1"/>
  <c r="H29" i="8" a="1"/>
  <c r="H29" i="8" s="1"/>
  <c r="I29" i="8"/>
  <c r="J29" i="8"/>
  <c r="K29" i="8"/>
  <c r="F30" i="8"/>
  <c r="G30" i="8" a="1"/>
  <c r="G30" i="8" s="1"/>
  <c r="H30" i="8" a="1"/>
  <c r="H30" i="8" s="1"/>
  <c r="I30" i="8"/>
  <c r="J30" i="8"/>
  <c r="K30" i="8"/>
  <c r="F31" i="8"/>
  <c r="G31" i="8" a="1"/>
  <c r="G31" i="8" s="1"/>
  <c r="H31" i="8" a="1"/>
  <c r="H31" i="8" s="1"/>
  <c r="I31" i="8"/>
  <c r="J31" i="8"/>
  <c r="K31" i="8"/>
  <c r="F32" i="8"/>
  <c r="G32" i="8" a="1"/>
  <c r="G32" i="8" s="1"/>
  <c r="H32" i="8" a="1"/>
  <c r="H32" i="8" s="1"/>
  <c r="I32" i="8"/>
  <c r="J32" i="8"/>
  <c r="K32" i="8"/>
  <c r="F33" i="8"/>
  <c r="G33" i="8" a="1"/>
  <c r="G33" i="8" s="1"/>
  <c r="H33" i="8" a="1"/>
  <c r="H33" i="8" s="1"/>
  <c r="I33" i="8"/>
  <c r="J33" i="8"/>
  <c r="K33" i="8"/>
  <c r="F34" i="8"/>
  <c r="G34" i="8" a="1"/>
  <c r="G34" i="8" s="1"/>
  <c r="H34" i="8" a="1"/>
  <c r="H34" i="8" s="1"/>
  <c r="I34" i="8"/>
  <c r="J34" i="8"/>
  <c r="K34" i="8"/>
  <c r="F35" i="8"/>
  <c r="G35" i="8" a="1"/>
  <c r="G35" i="8" s="1"/>
  <c r="H35" i="8" a="1"/>
  <c r="H35" i="8" s="1"/>
  <c r="I35" i="8"/>
  <c r="J35" i="8"/>
  <c r="K35" i="8"/>
  <c r="F36" i="8"/>
  <c r="G36" i="8" a="1"/>
  <c r="G36" i="8" s="1"/>
  <c r="H36" i="8" a="1"/>
  <c r="H36" i="8" s="1"/>
  <c r="I36" i="8"/>
  <c r="J36" i="8"/>
  <c r="K36" i="8"/>
  <c r="F37" i="8"/>
  <c r="G37" i="8" a="1"/>
  <c r="G37" i="8" s="1"/>
  <c r="H37" i="8" a="1"/>
  <c r="H37" i="8" s="1"/>
  <c r="I37" i="8"/>
  <c r="J37" i="8"/>
  <c r="K37" i="8"/>
  <c r="F38" i="8"/>
  <c r="G38" i="8" a="1"/>
  <c r="G38" i="8" s="1"/>
  <c r="H38" i="8" a="1"/>
  <c r="H38" i="8" s="1"/>
  <c r="I38" i="8"/>
  <c r="J38" i="8"/>
  <c r="K38" i="8"/>
  <c r="F39" i="8"/>
  <c r="G39" i="8" a="1"/>
  <c r="G39" i="8" s="1"/>
  <c r="H39" i="8" a="1"/>
  <c r="H39" i="8" s="1"/>
  <c r="I39" i="8"/>
  <c r="J39" i="8"/>
  <c r="K39" i="8"/>
  <c r="F40" i="8"/>
  <c r="G40" i="8" a="1"/>
  <c r="G40" i="8" s="1"/>
  <c r="H40" i="8" a="1"/>
  <c r="H40" i="8" s="1"/>
  <c r="I40" i="8"/>
  <c r="J40" i="8"/>
  <c r="K40" i="8"/>
  <c r="F41" i="8"/>
  <c r="G41" i="8" a="1"/>
  <c r="G41" i="8" s="1"/>
  <c r="H41" i="8" a="1"/>
  <c r="H41" i="8" s="1"/>
  <c r="I41" i="8"/>
  <c r="J41" i="8"/>
  <c r="K41" i="8"/>
  <c r="F42" i="8"/>
  <c r="G42" i="8" a="1"/>
  <c r="G42" i="8" s="1"/>
  <c r="H42" i="8" a="1"/>
  <c r="H42" i="8" s="1"/>
  <c r="I42" i="8"/>
  <c r="J42" i="8"/>
  <c r="K42" i="8"/>
  <c r="F43" i="8"/>
  <c r="G43" i="8" a="1"/>
  <c r="G43" i="8" s="1"/>
  <c r="H43" i="8" a="1"/>
  <c r="H43" i="8" s="1"/>
  <c r="I43" i="8"/>
  <c r="J43" i="8"/>
  <c r="K43" i="8"/>
  <c r="F44" i="8"/>
  <c r="G44" i="8" a="1"/>
  <c r="G44" i="8" s="1"/>
  <c r="H44" i="8" a="1"/>
  <c r="H44" i="8" s="1"/>
  <c r="I44" i="8"/>
  <c r="J44" i="8"/>
  <c r="K44" i="8"/>
  <c r="F45" i="8"/>
  <c r="G45" i="8" a="1"/>
  <c r="G45" i="8" s="1"/>
  <c r="H45" i="8" a="1"/>
  <c r="H45" i="8" s="1"/>
  <c r="I45" i="8"/>
  <c r="J45" i="8"/>
  <c r="K45" i="8"/>
  <c r="F46" i="8"/>
  <c r="G46" i="8" a="1"/>
  <c r="G46" i="8" s="1"/>
  <c r="H46" i="8" a="1"/>
  <c r="H46" i="8" s="1"/>
  <c r="I46" i="8"/>
  <c r="J46" i="8"/>
  <c r="K46" i="8"/>
  <c r="F47" i="8"/>
  <c r="G47" i="8" a="1"/>
  <c r="G47" i="8" s="1"/>
  <c r="H47" i="8" a="1"/>
  <c r="H47" i="8" s="1"/>
  <c r="I47" i="8"/>
  <c r="J47" i="8"/>
  <c r="K47" i="8"/>
  <c r="F48" i="8"/>
  <c r="G48" i="8" a="1"/>
  <c r="G48" i="8" s="1"/>
  <c r="H48" i="8" a="1"/>
  <c r="H48" i="8" s="1"/>
  <c r="I48" i="8"/>
  <c r="J48" i="8"/>
  <c r="K48" i="8"/>
  <c r="F49" i="8"/>
  <c r="G49" i="8" a="1"/>
  <c r="G49" i="8" s="1"/>
  <c r="H49" i="8" a="1"/>
  <c r="H49" i="8" s="1"/>
  <c r="I49" i="8"/>
  <c r="J49" i="8"/>
  <c r="K49" i="8"/>
  <c r="F50" i="8"/>
  <c r="G50" i="8" a="1"/>
  <c r="G50" i="8" s="1"/>
  <c r="H50" i="8" a="1"/>
  <c r="H50" i="8" s="1"/>
  <c r="I50" i="8"/>
  <c r="J50" i="8"/>
  <c r="K50" i="8"/>
  <c r="F51" i="8"/>
  <c r="G51" i="8" a="1"/>
  <c r="G51" i="8" s="1"/>
  <c r="H51" i="8" a="1"/>
  <c r="H51" i="8" s="1"/>
  <c r="I51" i="8"/>
  <c r="J51" i="8"/>
  <c r="K51" i="8"/>
  <c r="F52" i="8"/>
  <c r="G52" i="8" a="1"/>
  <c r="G52" i="8" s="1"/>
  <c r="H52" i="8" a="1"/>
  <c r="H52" i="8" s="1"/>
  <c r="I52" i="8"/>
  <c r="J52" i="8"/>
  <c r="K52" i="8"/>
  <c r="F53" i="8"/>
  <c r="G53" i="8" a="1"/>
  <c r="G53" i="8" s="1"/>
  <c r="H53" i="8" a="1"/>
  <c r="H53" i="8" s="1"/>
  <c r="I53" i="8"/>
  <c r="J53" i="8"/>
  <c r="K53" i="8"/>
  <c r="F54" i="8"/>
  <c r="G54" i="8" a="1"/>
  <c r="G54" i="8" s="1"/>
  <c r="H54" i="8" a="1"/>
  <c r="H54" i="8" s="1"/>
  <c r="I54" i="8"/>
  <c r="J54" i="8"/>
  <c r="K54" i="8"/>
  <c r="F55" i="8"/>
  <c r="G55" i="8" a="1"/>
  <c r="G55" i="8" s="1"/>
  <c r="H55" i="8" a="1"/>
  <c r="H55" i="8" s="1"/>
  <c r="I55" i="8"/>
  <c r="J55" i="8"/>
  <c r="K55" i="8"/>
  <c r="F56" i="8"/>
  <c r="G56" i="8" a="1"/>
  <c r="G56" i="8" s="1"/>
  <c r="H56" i="8" a="1"/>
  <c r="H56" i="8" s="1"/>
  <c r="I56" i="8"/>
  <c r="J56" i="8"/>
  <c r="K56" i="8"/>
  <c r="F57" i="8"/>
  <c r="G57" i="8" a="1"/>
  <c r="G57" i="8" s="1"/>
  <c r="H57" i="8" a="1"/>
  <c r="H57" i="8" s="1"/>
  <c r="I57" i="8"/>
  <c r="J57" i="8"/>
  <c r="K57" i="8"/>
  <c r="F58" i="8"/>
  <c r="G58" i="8" a="1"/>
  <c r="G58" i="8" s="1"/>
  <c r="H58" i="8" a="1"/>
  <c r="H58" i="8" s="1"/>
  <c r="I58" i="8"/>
  <c r="J58" i="8"/>
  <c r="K58" i="8"/>
  <c r="F59" i="8"/>
  <c r="G59" i="8" a="1"/>
  <c r="G59" i="8" s="1"/>
  <c r="H59" i="8" a="1"/>
  <c r="H59" i="8" s="1"/>
  <c r="I59" i="8"/>
  <c r="J59" i="8"/>
  <c r="K59" i="8"/>
  <c r="F60" i="8"/>
  <c r="G60" i="8" a="1"/>
  <c r="G60" i="8" s="1"/>
  <c r="H60" i="8" a="1"/>
  <c r="H60" i="8" s="1"/>
  <c r="I60" i="8"/>
  <c r="J60" i="8"/>
  <c r="K60" i="8"/>
  <c r="F61" i="8"/>
  <c r="G61" i="8" a="1"/>
  <c r="G61" i="8" s="1"/>
  <c r="H61" i="8" a="1"/>
  <c r="H61" i="8" s="1"/>
  <c r="I61" i="8"/>
  <c r="J61" i="8"/>
  <c r="K61" i="8"/>
  <c r="F62" i="8"/>
  <c r="G62" i="8" a="1"/>
  <c r="G62" i="8" s="1"/>
  <c r="H62" i="8" a="1"/>
  <c r="H62" i="8" s="1"/>
  <c r="I62" i="8"/>
  <c r="J62" i="8"/>
  <c r="K62" i="8"/>
  <c r="F63" i="8"/>
  <c r="G63" i="8" a="1"/>
  <c r="G63" i="8" s="1"/>
  <c r="H63" i="8" a="1"/>
  <c r="H63" i="8" s="1"/>
  <c r="I63" i="8"/>
  <c r="J63" i="8"/>
  <c r="K63" i="8"/>
  <c r="F64" i="8"/>
  <c r="G64" i="8" a="1"/>
  <c r="G64" i="8" s="1"/>
  <c r="H64" i="8" a="1"/>
  <c r="H64" i="8" s="1"/>
  <c r="I64" i="8"/>
  <c r="J64" i="8"/>
  <c r="K64" i="8"/>
  <c r="F65" i="8"/>
  <c r="G65" i="8" a="1"/>
  <c r="G65" i="8" s="1"/>
  <c r="H65" i="8" a="1"/>
  <c r="H65" i="8" s="1"/>
  <c r="I65" i="8"/>
  <c r="J65" i="8"/>
  <c r="K65" i="8"/>
  <c r="F66" i="8"/>
  <c r="G66" i="8" a="1"/>
  <c r="G66" i="8" s="1"/>
  <c r="H66" i="8" a="1"/>
  <c r="H66" i="8" s="1"/>
  <c r="I66" i="8"/>
  <c r="J66" i="8"/>
  <c r="K66" i="8"/>
  <c r="F67" i="8"/>
  <c r="G67" i="8" a="1"/>
  <c r="G67" i="8" s="1"/>
  <c r="H67" i="8" a="1"/>
  <c r="H67" i="8" s="1"/>
  <c r="I67" i="8"/>
  <c r="J67" i="8"/>
  <c r="K67" i="8"/>
  <c r="F68" i="8"/>
  <c r="G68" i="8" a="1"/>
  <c r="G68" i="8" s="1"/>
  <c r="H68" i="8" a="1"/>
  <c r="H68" i="8" s="1"/>
  <c r="I68" i="8"/>
  <c r="J68" i="8"/>
  <c r="K68" i="8"/>
  <c r="F69" i="8"/>
  <c r="G69" i="8" a="1"/>
  <c r="G69" i="8" s="1"/>
  <c r="H69" i="8" a="1"/>
  <c r="H69" i="8" s="1"/>
  <c r="I69" i="8"/>
  <c r="J69" i="8"/>
  <c r="K69" i="8"/>
  <c r="F70" i="8"/>
  <c r="G70" i="8" a="1"/>
  <c r="G70" i="8" s="1"/>
  <c r="H70" i="8" a="1"/>
  <c r="H70" i="8" s="1"/>
  <c r="I70" i="8"/>
  <c r="J70" i="8"/>
  <c r="K70" i="8"/>
  <c r="F71" i="8"/>
  <c r="G71" i="8" a="1"/>
  <c r="G71" i="8" s="1"/>
  <c r="H71" i="8" a="1"/>
  <c r="H71" i="8" s="1"/>
  <c r="I71" i="8"/>
  <c r="J71" i="8"/>
  <c r="K71" i="8"/>
  <c r="F72" i="8"/>
  <c r="G72" i="8" a="1"/>
  <c r="G72" i="8" s="1"/>
  <c r="H72" i="8" a="1"/>
  <c r="H72" i="8" s="1"/>
  <c r="I72" i="8"/>
  <c r="J72" i="8"/>
  <c r="K72" i="8"/>
  <c r="F73" i="8"/>
  <c r="G73" i="8" a="1"/>
  <c r="G73" i="8" s="1"/>
  <c r="H73" i="8" a="1"/>
  <c r="H73" i="8" s="1"/>
  <c r="I73" i="8"/>
  <c r="J73" i="8"/>
  <c r="K73" i="8"/>
  <c r="F74" i="8"/>
  <c r="G74" i="8" a="1"/>
  <c r="G74" i="8" s="1"/>
  <c r="H74" i="8" a="1"/>
  <c r="H74" i="8" s="1"/>
  <c r="I74" i="8"/>
  <c r="J74" i="8"/>
  <c r="K74" i="8"/>
  <c r="F75" i="8"/>
  <c r="G75" i="8" a="1"/>
  <c r="G75" i="8" s="1"/>
  <c r="H75" i="8" a="1"/>
  <c r="H75" i="8" s="1"/>
  <c r="I75" i="8"/>
  <c r="J75" i="8"/>
  <c r="K75" i="8"/>
  <c r="F76" i="8"/>
  <c r="G76" i="8" a="1"/>
  <c r="G76" i="8" s="1"/>
  <c r="H76" i="8" a="1"/>
  <c r="H76" i="8" s="1"/>
  <c r="I76" i="8"/>
  <c r="J76" i="8"/>
  <c r="K76" i="8"/>
  <c r="F77" i="8"/>
  <c r="G77" i="8" a="1"/>
  <c r="G77" i="8" s="1"/>
  <c r="H77" i="8" a="1"/>
  <c r="H77" i="8" s="1"/>
  <c r="I77" i="8"/>
  <c r="J77" i="8"/>
  <c r="K77" i="8"/>
  <c r="F78" i="8"/>
  <c r="G78" i="8" a="1"/>
  <c r="G78" i="8" s="1"/>
  <c r="H78" i="8" a="1"/>
  <c r="H78" i="8" s="1"/>
  <c r="I78" i="8"/>
  <c r="J78" i="8"/>
  <c r="K78" i="8"/>
  <c r="F79" i="8"/>
  <c r="G79" i="8" a="1"/>
  <c r="G79" i="8" s="1"/>
  <c r="H79" i="8" a="1"/>
  <c r="H79" i="8" s="1"/>
  <c r="I79" i="8"/>
  <c r="J79" i="8"/>
  <c r="K79" i="8"/>
  <c r="F80" i="8"/>
  <c r="G80" i="8" a="1"/>
  <c r="G80" i="8" s="1"/>
  <c r="H80" i="8" a="1"/>
  <c r="H80" i="8" s="1"/>
  <c r="I80" i="8"/>
  <c r="J80" i="8"/>
  <c r="K80" i="8"/>
  <c r="F81" i="8"/>
  <c r="G81" i="8" a="1"/>
  <c r="G81" i="8" s="1"/>
  <c r="H81" i="8" a="1"/>
  <c r="H81" i="8" s="1"/>
  <c r="I81" i="8"/>
  <c r="J81" i="8"/>
  <c r="K81" i="8"/>
  <c r="F82" i="8"/>
  <c r="G82" i="8" a="1"/>
  <c r="G82" i="8" s="1"/>
  <c r="H82" i="8" a="1"/>
  <c r="H82" i="8" s="1"/>
  <c r="I82" i="8"/>
  <c r="J82" i="8"/>
  <c r="K82" i="8"/>
  <c r="F83" i="8"/>
  <c r="G83" i="8" a="1"/>
  <c r="G83" i="8" s="1"/>
  <c r="H83" i="8" a="1"/>
  <c r="H83" i="8" s="1"/>
  <c r="I83" i="8"/>
  <c r="J83" i="8"/>
  <c r="K83" i="8"/>
  <c r="F84" i="8"/>
  <c r="G84" i="8" a="1"/>
  <c r="G84" i="8" s="1"/>
  <c r="H84" i="8" a="1"/>
  <c r="H84" i="8" s="1"/>
  <c r="I84" i="8"/>
  <c r="J84" i="8"/>
  <c r="K84" i="8"/>
  <c r="F85" i="8"/>
  <c r="G85" i="8" a="1"/>
  <c r="G85" i="8" s="1"/>
  <c r="H85" i="8" a="1"/>
  <c r="H85" i="8" s="1"/>
  <c r="I85" i="8"/>
  <c r="J85" i="8"/>
  <c r="K85" i="8"/>
  <c r="F86" i="8"/>
  <c r="G86" i="8" a="1"/>
  <c r="G86" i="8" s="1"/>
  <c r="H86" i="8" a="1"/>
  <c r="H86" i="8" s="1"/>
  <c r="I86" i="8"/>
  <c r="J86" i="8"/>
  <c r="K86" i="8"/>
  <c r="F87" i="8"/>
  <c r="G87" i="8" a="1"/>
  <c r="G87" i="8" s="1"/>
  <c r="H87" i="8" a="1"/>
  <c r="H87" i="8" s="1"/>
  <c r="I87" i="8"/>
  <c r="J87" i="8"/>
  <c r="K87" i="8"/>
  <c r="F88" i="8"/>
  <c r="G88" i="8" a="1"/>
  <c r="G88" i="8" s="1"/>
  <c r="H88" i="8" a="1"/>
  <c r="H88" i="8" s="1"/>
  <c r="I88" i="8"/>
  <c r="J88" i="8"/>
  <c r="K88" i="8"/>
  <c r="F89" i="8"/>
  <c r="G89" i="8" a="1"/>
  <c r="G89" i="8" s="1"/>
  <c r="H89" i="8" a="1"/>
  <c r="H89" i="8" s="1"/>
  <c r="I89" i="8"/>
  <c r="J89" i="8"/>
  <c r="K89" i="8"/>
  <c r="F90" i="8"/>
  <c r="G90" i="8" a="1"/>
  <c r="G90" i="8" s="1"/>
  <c r="H90" i="8" a="1"/>
  <c r="H90" i="8" s="1"/>
  <c r="I90" i="8"/>
  <c r="J90" i="8"/>
  <c r="K90" i="8"/>
  <c r="F91" i="8"/>
  <c r="G91" i="8" a="1"/>
  <c r="G91" i="8" s="1"/>
  <c r="H91" i="8" a="1"/>
  <c r="H91" i="8" s="1"/>
  <c r="I91" i="8"/>
  <c r="J91" i="8"/>
  <c r="K91" i="8"/>
  <c r="F92" i="8"/>
  <c r="G92" i="8" a="1"/>
  <c r="G92" i="8" s="1"/>
  <c r="H92" i="8" a="1"/>
  <c r="H92" i="8" s="1"/>
  <c r="I92" i="8"/>
  <c r="J92" i="8"/>
  <c r="K92" i="8"/>
  <c r="F93" i="8"/>
  <c r="G93" i="8" a="1"/>
  <c r="G93" i="8" s="1"/>
  <c r="H93" i="8" a="1"/>
  <c r="H93" i="8" s="1"/>
  <c r="I93" i="8"/>
  <c r="J93" i="8"/>
  <c r="K93" i="8"/>
  <c r="F94" i="8"/>
  <c r="G94" i="8" a="1"/>
  <c r="G94" i="8" s="1"/>
  <c r="H94" i="8" a="1"/>
  <c r="H94" i="8" s="1"/>
  <c r="I94" i="8"/>
  <c r="J94" i="8"/>
  <c r="K94" i="8"/>
  <c r="F95" i="8"/>
  <c r="G95" i="8" a="1"/>
  <c r="G95" i="8" s="1"/>
  <c r="H95" i="8" a="1"/>
  <c r="H95" i="8" s="1"/>
  <c r="I95" i="8"/>
  <c r="J95" i="8"/>
  <c r="K95" i="8"/>
  <c r="F96" i="8"/>
  <c r="G96" i="8" a="1"/>
  <c r="G96" i="8" s="1"/>
  <c r="H96" i="8" a="1"/>
  <c r="H96" i="8" s="1"/>
  <c r="I96" i="8"/>
  <c r="J96" i="8"/>
  <c r="K96" i="8"/>
  <c r="F97" i="8"/>
  <c r="G97" i="8" a="1"/>
  <c r="G97" i="8" s="1"/>
  <c r="H97" i="8" a="1"/>
  <c r="H97" i="8" s="1"/>
  <c r="I97" i="8"/>
  <c r="J97" i="8"/>
  <c r="K97" i="8"/>
  <c r="F98" i="8"/>
  <c r="G98" i="8" a="1"/>
  <c r="G98" i="8" s="1"/>
  <c r="H98" i="8" a="1"/>
  <c r="H98" i="8" s="1"/>
  <c r="I98" i="8"/>
  <c r="J98" i="8"/>
  <c r="K98" i="8"/>
  <c r="F99" i="8"/>
  <c r="G99" i="8" a="1"/>
  <c r="G99" i="8" s="1"/>
  <c r="H99" i="8" a="1"/>
  <c r="H99" i="8" s="1"/>
  <c r="I99" i="8"/>
  <c r="J99" i="8"/>
  <c r="K99" i="8"/>
  <c r="F100" i="8"/>
  <c r="G100" i="8" a="1"/>
  <c r="G100" i="8" s="1"/>
  <c r="H100" i="8" a="1"/>
  <c r="H100" i="8" s="1"/>
  <c r="I100" i="8"/>
  <c r="J100" i="8"/>
  <c r="K100" i="8"/>
  <c r="F101" i="8"/>
  <c r="G101" i="8" a="1"/>
  <c r="G101" i="8" s="1"/>
  <c r="H101" i="8" a="1"/>
  <c r="H101" i="8" s="1"/>
  <c r="I101" i="8"/>
  <c r="J101" i="8"/>
  <c r="K101" i="8"/>
  <c r="F102" i="8"/>
  <c r="G102" i="8" a="1"/>
  <c r="G102" i="8" s="1"/>
  <c r="H102" i="8" a="1"/>
  <c r="H102" i="8" s="1"/>
  <c r="I102" i="8"/>
  <c r="J102" i="8"/>
  <c r="K102" i="8"/>
  <c r="F103" i="8"/>
  <c r="G103" i="8" a="1"/>
  <c r="G103" i="8" s="1"/>
  <c r="H103" i="8" a="1"/>
  <c r="H103" i="8" s="1"/>
  <c r="I103" i="8"/>
  <c r="J103" i="8"/>
  <c r="K103" i="8"/>
  <c r="F104" i="8"/>
  <c r="G104" i="8" a="1"/>
  <c r="G104" i="8" s="1"/>
  <c r="H104" i="8" a="1"/>
  <c r="H104" i="8" s="1"/>
  <c r="I104" i="8"/>
  <c r="J104" i="8"/>
  <c r="K104" i="8"/>
  <c r="F105" i="8"/>
  <c r="G105" i="8" a="1"/>
  <c r="G105" i="8" s="1"/>
  <c r="H105" i="8" a="1"/>
  <c r="H105" i="8" s="1"/>
  <c r="I105" i="8"/>
  <c r="J105" i="8"/>
  <c r="K105" i="8"/>
  <c r="F106" i="8"/>
  <c r="G106" i="8" a="1"/>
  <c r="G106" i="8" s="1"/>
  <c r="H106" i="8" a="1"/>
  <c r="H106" i="8" s="1"/>
  <c r="I106" i="8"/>
  <c r="J106" i="8"/>
  <c r="K106" i="8"/>
  <c r="F107" i="8"/>
  <c r="G107" i="8" a="1"/>
  <c r="G107" i="8" s="1"/>
  <c r="H107" i="8" a="1"/>
  <c r="H107" i="8" s="1"/>
  <c r="I107" i="8"/>
  <c r="J107" i="8"/>
  <c r="K107" i="8"/>
  <c r="F108" i="8"/>
  <c r="G108" i="8" a="1"/>
  <c r="G108" i="8" s="1"/>
  <c r="H108" i="8" a="1"/>
  <c r="H108" i="8" s="1"/>
  <c r="I108" i="8"/>
  <c r="J108" i="8"/>
  <c r="K108" i="8"/>
  <c r="F109" i="8"/>
  <c r="G109" i="8" a="1"/>
  <c r="G109" i="8" s="1"/>
  <c r="H109" i="8" a="1"/>
  <c r="H109" i="8" s="1"/>
  <c r="I109" i="8"/>
  <c r="J109" i="8"/>
  <c r="K109" i="8"/>
  <c r="F110" i="8"/>
  <c r="G110" i="8" a="1"/>
  <c r="G110" i="8" s="1"/>
  <c r="H110" i="8" a="1"/>
  <c r="H110" i="8" s="1"/>
  <c r="I110" i="8"/>
  <c r="J110" i="8"/>
  <c r="K110" i="8"/>
  <c r="F111" i="8"/>
  <c r="G111" i="8" a="1"/>
  <c r="G111" i="8" s="1"/>
  <c r="H111" i="8" a="1"/>
  <c r="H111" i="8" s="1"/>
  <c r="I111" i="8"/>
  <c r="J111" i="8"/>
  <c r="K111" i="8"/>
  <c r="F112" i="8"/>
  <c r="G112" i="8" a="1"/>
  <c r="G112" i="8" s="1"/>
  <c r="H112" i="8" a="1"/>
  <c r="H112" i="8" s="1"/>
  <c r="I112" i="8"/>
  <c r="J112" i="8"/>
  <c r="K112" i="8"/>
  <c r="F113" i="8"/>
  <c r="G113" i="8" a="1"/>
  <c r="G113" i="8" s="1"/>
  <c r="H113" i="8" a="1"/>
  <c r="H113" i="8" s="1"/>
  <c r="I113" i="8"/>
  <c r="J113" i="8"/>
  <c r="K113" i="8"/>
  <c r="F114" i="8"/>
  <c r="G114" i="8" a="1"/>
  <c r="G114" i="8" s="1"/>
  <c r="H114" i="8" a="1"/>
  <c r="H114" i="8" s="1"/>
  <c r="I114" i="8"/>
  <c r="J114" i="8"/>
  <c r="K114" i="8"/>
  <c r="F115" i="8"/>
  <c r="G115" i="8" a="1"/>
  <c r="G115" i="8" s="1"/>
  <c r="H115" i="8" a="1"/>
  <c r="H115" i="8" s="1"/>
  <c r="I115" i="8"/>
  <c r="J115" i="8"/>
  <c r="K115" i="8"/>
  <c r="F116" i="8"/>
  <c r="G116" i="8" a="1"/>
  <c r="G116" i="8" s="1"/>
  <c r="H116" i="8" a="1"/>
  <c r="H116" i="8" s="1"/>
  <c r="I116" i="8"/>
  <c r="J116" i="8"/>
  <c r="K116" i="8"/>
  <c r="F117" i="8"/>
  <c r="G117" i="8" a="1"/>
  <c r="G117" i="8" s="1"/>
  <c r="H117" i="8" a="1"/>
  <c r="H117" i="8" s="1"/>
  <c r="I117" i="8"/>
  <c r="J117" i="8"/>
  <c r="K117" i="8"/>
  <c r="F118" i="8"/>
  <c r="G118" i="8" a="1"/>
  <c r="G118" i="8" s="1"/>
  <c r="H118" i="8" a="1"/>
  <c r="H118" i="8" s="1"/>
  <c r="I118" i="8"/>
  <c r="J118" i="8"/>
  <c r="K118" i="8"/>
  <c r="F119" i="8"/>
  <c r="G119" i="8" a="1"/>
  <c r="G119" i="8" s="1"/>
  <c r="H119" i="8" a="1"/>
  <c r="H119" i="8" s="1"/>
  <c r="I119" i="8"/>
  <c r="J119" i="8"/>
  <c r="K119" i="8"/>
  <c r="F120" i="8"/>
  <c r="G120" i="8" a="1"/>
  <c r="G120" i="8" s="1"/>
  <c r="H120" i="8" a="1"/>
  <c r="H120" i="8" s="1"/>
  <c r="I120" i="8"/>
  <c r="J120" i="8"/>
  <c r="K120" i="8"/>
  <c r="F121" i="8"/>
  <c r="G121" i="8" a="1"/>
  <c r="G121" i="8" s="1"/>
  <c r="H121" i="8" a="1"/>
  <c r="H121" i="8" s="1"/>
  <c r="I121" i="8"/>
  <c r="J121" i="8"/>
  <c r="K121" i="8"/>
  <c r="F122" i="8"/>
  <c r="G122" i="8" a="1"/>
  <c r="G122" i="8" s="1"/>
  <c r="H122" i="8" a="1"/>
  <c r="H122" i="8" s="1"/>
  <c r="I122" i="8"/>
  <c r="J122" i="8"/>
  <c r="K122" i="8"/>
  <c r="F123" i="8"/>
  <c r="G123" i="8" a="1"/>
  <c r="G123" i="8" s="1"/>
  <c r="H123" i="8" a="1"/>
  <c r="H123" i="8" s="1"/>
  <c r="I123" i="8"/>
  <c r="J123" i="8"/>
  <c r="K123" i="8"/>
  <c r="F124" i="8"/>
  <c r="G124" i="8" a="1"/>
  <c r="G124" i="8" s="1"/>
  <c r="H124" i="8" a="1"/>
  <c r="H124" i="8" s="1"/>
  <c r="I124" i="8"/>
  <c r="J124" i="8"/>
  <c r="K124" i="8"/>
  <c r="F125" i="8"/>
  <c r="G125" i="8" a="1"/>
  <c r="G125" i="8" s="1"/>
  <c r="H125" i="8" a="1"/>
  <c r="H125" i="8" s="1"/>
  <c r="I125" i="8"/>
  <c r="J125" i="8"/>
  <c r="K125" i="8"/>
  <c r="F126" i="8"/>
  <c r="G126" i="8" a="1"/>
  <c r="G126" i="8" s="1"/>
  <c r="H126" i="8" a="1"/>
  <c r="H126" i="8" s="1"/>
  <c r="I126" i="8"/>
  <c r="J126" i="8"/>
  <c r="K126" i="8"/>
  <c r="F127" i="8"/>
  <c r="G127" i="8" a="1"/>
  <c r="G127" i="8" s="1"/>
  <c r="H127" i="8" a="1"/>
  <c r="H127" i="8" s="1"/>
  <c r="I127" i="8"/>
  <c r="J127" i="8"/>
  <c r="K127" i="8"/>
  <c r="F128" i="8"/>
  <c r="G128" i="8" a="1"/>
  <c r="G128" i="8" s="1"/>
  <c r="H128" i="8" a="1"/>
  <c r="H128" i="8" s="1"/>
  <c r="I128" i="8"/>
  <c r="J128" i="8"/>
  <c r="K128" i="8"/>
  <c r="F129" i="8"/>
  <c r="G129" i="8" a="1"/>
  <c r="G129" i="8" s="1"/>
  <c r="H129" i="8" a="1"/>
  <c r="H129" i="8" s="1"/>
  <c r="I129" i="8"/>
  <c r="J129" i="8"/>
  <c r="K129" i="8"/>
  <c r="F130" i="8"/>
  <c r="G130" i="8" a="1"/>
  <c r="G130" i="8" s="1"/>
  <c r="H130" i="8" a="1"/>
  <c r="H130" i="8" s="1"/>
  <c r="I130" i="8"/>
  <c r="J130" i="8"/>
  <c r="K130" i="8"/>
  <c r="F131" i="8"/>
  <c r="G131" i="8" a="1"/>
  <c r="G131" i="8" s="1"/>
  <c r="H131" i="8" a="1"/>
  <c r="H131" i="8" s="1"/>
  <c r="I131" i="8"/>
  <c r="J131" i="8"/>
  <c r="K131" i="8"/>
  <c r="F132" i="8"/>
  <c r="G132" i="8" a="1"/>
  <c r="G132" i="8" s="1"/>
  <c r="H132" i="8" a="1"/>
  <c r="H132" i="8" s="1"/>
  <c r="I132" i="8"/>
  <c r="J132" i="8"/>
  <c r="K132" i="8"/>
  <c r="F133" i="8"/>
  <c r="G133" i="8" a="1"/>
  <c r="G133" i="8" s="1"/>
  <c r="H133" i="8" a="1"/>
  <c r="H133" i="8" s="1"/>
  <c r="I133" i="8"/>
  <c r="J133" i="8"/>
  <c r="K133" i="8"/>
  <c r="F134" i="8"/>
  <c r="G134" i="8" a="1"/>
  <c r="G134" i="8" s="1"/>
  <c r="H134" i="8" a="1"/>
  <c r="H134" i="8" s="1"/>
  <c r="I134" i="8"/>
  <c r="J134" i="8"/>
  <c r="K134" i="8"/>
  <c r="F135" i="8"/>
  <c r="G135" i="8" a="1"/>
  <c r="G135" i="8" s="1"/>
  <c r="H135" i="8" a="1"/>
  <c r="H135" i="8" s="1"/>
  <c r="I135" i="8"/>
  <c r="J135" i="8"/>
  <c r="K135" i="8"/>
  <c r="F136" i="8"/>
  <c r="G136" i="8" a="1"/>
  <c r="G136" i="8" s="1"/>
  <c r="H136" i="8" a="1"/>
  <c r="H136" i="8" s="1"/>
  <c r="I136" i="8"/>
  <c r="J136" i="8"/>
  <c r="K136" i="8"/>
  <c r="F137" i="8"/>
  <c r="G137" i="8" a="1"/>
  <c r="G137" i="8" s="1"/>
  <c r="H137" i="8" a="1"/>
  <c r="H137" i="8" s="1"/>
  <c r="I137" i="8"/>
  <c r="J137" i="8"/>
  <c r="K137" i="8"/>
  <c r="F138" i="8"/>
  <c r="G138" i="8" a="1"/>
  <c r="G138" i="8" s="1"/>
  <c r="H138" i="8" a="1"/>
  <c r="H138" i="8" s="1"/>
  <c r="I138" i="8"/>
  <c r="J138" i="8"/>
  <c r="K138" i="8"/>
  <c r="F139" i="8"/>
  <c r="G139" i="8" a="1"/>
  <c r="G139" i="8" s="1"/>
  <c r="H139" i="8" a="1"/>
  <c r="H139" i="8" s="1"/>
  <c r="I139" i="8"/>
  <c r="J139" i="8"/>
  <c r="K139" i="8"/>
  <c r="F140" i="8"/>
  <c r="G140" i="8" a="1"/>
  <c r="G140" i="8" s="1"/>
  <c r="H140" i="8" a="1"/>
  <c r="H140" i="8" s="1"/>
  <c r="I140" i="8"/>
  <c r="J140" i="8"/>
  <c r="K140" i="8"/>
  <c r="F141" i="8"/>
  <c r="G141" i="8" a="1"/>
  <c r="G141" i="8" s="1"/>
  <c r="H141" i="8" a="1"/>
  <c r="H141" i="8" s="1"/>
  <c r="I141" i="8"/>
  <c r="J141" i="8"/>
  <c r="K141" i="8"/>
  <c r="F142" i="8"/>
  <c r="G142" i="8" a="1"/>
  <c r="G142" i="8" s="1"/>
  <c r="H142" i="8" a="1"/>
  <c r="H142" i="8" s="1"/>
  <c r="I142" i="8"/>
  <c r="J142" i="8"/>
  <c r="K142" i="8"/>
  <c r="F143" i="8"/>
  <c r="G143" i="8" a="1"/>
  <c r="G143" i="8" s="1"/>
  <c r="H143" i="8" a="1"/>
  <c r="H143" i="8" s="1"/>
  <c r="I143" i="8"/>
  <c r="J143" i="8"/>
  <c r="K143" i="8"/>
  <c r="F144" i="8"/>
  <c r="G144" i="8" a="1"/>
  <c r="G144" i="8" s="1"/>
  <c r="H144" i="8" a="1"/>
  <c r="H144" i="8" s="1"/>
  <c r="I144" i="8"/>
  <c r="J144" i="8"/>
  <c r="K144" i="8"/>
  <c r="F145" i="8"/>
  <c r="G145" i="8" a="1"/>
  <c r="G145" i="8" s="1"/>
  <c r="H145" i="8" a="1"/>
  <c r="H145" i="8" s="1"/>
  <c r="I145" i="8"/>
  <c r="J145" i="8"/>
  <c r="K145" i="8"/>
  <c r="F146" i="8"/>
  <c r="G146" i="8" a="1"/>
  <c r="G146" i="8" s="1"/>
  <c r="H146" i="8" a="1"/>
  <c r="H146" i="8" s="1"/>
  <c r="I146" i="8"/>
  <c r="J146" i="8"/>
  <c r="K146" i="8"/>
  <c r="F147" i="8"/>
  <c r="G147" i="8" a="1"/>
  <c r="G147" i="8" s="1"/>
  <c r="H147" i="8" a="1"/>
  <c r="H147" i="8" s="1"/>
  <c r="I147" i="8"/>
  <c r="J147" i="8"/>
  <c r="K147" i="8"/>
  <c r="F148" i="8"/>
  <c r="G148" i="8" a="1"/>
  <c r="G148" i="8" s="1"/>
  <c r="H148" i="8" a="1"/>
  <c r="H148" i="8" s="1"/>
  <c r="I148" i="8"/>
  <c r="J148" i="8"/>
  <c r="K148" i="8"/>
  <c r="F149" i="8"/>
  <c r="G149" i="8" a="1"/>
  <c r="G149" i="8" s="1"/>
  <c r="H149" i="8" a="1"/>
  <c r="H149" i="8" s="1"/>
  <c r="I149" i="8"/>
  <c r="J149" i="8"/>
  <c r="K149" i="8"/>
  <c r="F150" i="8"/>
  <c r="G150" i="8" a="1"/>
  <c r="G150" i="8" s="1"/>
  <c r="H150" i="8" a="1"/>
  <c r="H150" i="8" s="1"/>
  <c r="I150" i="8"/>
  <c r="J150" i="8"/>
  <c r="K150" i="8"/>
  <c r="F151" i="8"/>
  <c r="G151" i="8" a="1"/>
  <c r="G151" i="8" s="1"/>
  <c r="H151" i="8" a="1"/>
  <c r="H151" i="8" s="1"/>
  <c r="I151" i="8"/>
  <c r="J151" i="8"/>
  <c r="K151" i="8"/>
  <c r="F152" i="8"/>
  <c r="G152" i="8" a="1"/>
  <c r="G152" i="8" s="1"/>
  <c r="H152" i="8" a="1"/>
  <c r="H152" i="8" s="1"/>
  <c r="I152" i="8"/>
  <c r="J152" i="8"/>
  <c r="K152" i="8"/>
  <c r="F153" i="8"/>
  <c r="G153" i="8" a="1"/>
  <c r="G153" i="8" s="1"/>
  <c r="H153" i="8" a="1"/>
  <c r="H153" i="8" s="1"/>
  <c r="I153" i="8"/>
  <c r="J153" i="8"/>
  <c r="K153" i="8"/>
  <c r="F154" i="8"/>
  <c r="G154" i="8" a="1"/>
  <c r="G154" i="8" s="1"/>
  <c r="H154" i="8" a="1"/>
  <c r="H154" i="8" s="1"/>
  <c r="I154" i="8"/>
  <c r="J154" i="8"/>
  <c r="K154" i="8"/>
  <c r="F155" i="8"/>
  <c r="G155" i="8" a="1"/>
  <c r="G155" i="8" s="1"/>
  <c r="H155" i="8" a="1"/>
  <c r="H155" i="8" s="1"/>
  <c r="I155" i="8"/>
  <c r="J155" i="8"/>
  <c r="K155" i="8"/>
  <c r="F156" i="8"/>
  <c r="G156" i="8" a="1"/>
  <c r="G156" i="8" s="1"/>
  <c r="H156" i="8" a="1"/>
  <c r="H156" i="8" s="1"/>
  <c r="I156" i="8"/>
  <c r="J156" i="8"/>
  <c r="K156" i="8"/>
  <c r="F157" i="8"/>
  <c r="G157" i="8" a="1"/>
  <c r="G157" i="8" s="1"/>
  <c r="H157" i="8" a="1"/>
  <c r="H157" i="8" s="1"/>
  <c r="I157" i="8"/>
  <c r="J157" i="8"/>
  <c r="K157" i="8"/>
  <c r="F158" i="8"/>
  <c r="G158" i="8" a="1"/>
  <c r="G158" i="8" s="1"/>
  <c r="H158" i="8" a="1"/>
  <c r="H158" i="8" s="1"/>
  <c r="I158" i="8"/>
  <c r="J158" i="8"/>
  <c r="K158" i="8"/>
  <c r="F159" i="8"/>
  <c r="G159" i="8" a="1"/>
  <c r="G159" i="8" s="1"/>
  <c r="H159" i="8" a="1"/>
  <c r="H159" i="8" s="1"/>
  <c r="I159" i="8"/>
  <c r="J159" i="8"/>
  <c r="K159" i="8"/>
  <c r="F160" i="8"/>
  <c r="G160" i="8" a="1"/>
  <c r="G160" i="8" s="1"/>
  <c r="H160" i="8" a="1"/>
  <c r="H160" i="8" s="1"/>
  <c r="I160" i="8"/>
  <c r="J160" i="8"/>
  <c r="K160" i="8"/>
  <c r="F161" i="8"/>
  <c r="G161" i="8" a="1"/>
  <c r="G161" i="8" s="1"/>
  <c r="H161" i="8" a="1"/>
  <c r="H161" i="8" s="1"/>
  <c r="I161" i="8"/>
  <c r="J161" i="8"/>
  <c r="K161" i="8"/>
  <c r="F162" i="8"/>
  <c r="G162" i="8" a="1"/>
  <c r="G162" i="8" s="1"/>
  <c r="H162" i="8" a="1"/>
  <c r="H162" i="8" s="1"/>
  <c r="I162" i="8"/>
  <c r="J162" i="8"/>
  <c r="K162" i="8"/>
  <c r="F163" i="8"/>
  <c r="G163" i="8" a="1"/>
  <c r="G163" i="8" s="1"/>
  <c r="H163" i="8" a="1"/>
  <c r="H163" i="8" s="1"/>
  <c r="I163" i="8"/>
  <c r="J163" i="8"/>
  <c r="K163" i="8"/>
  <c r="F164" i="8"/>
  <c r="G164" i="8" a="1"/>
  <c r="G164" i="8" s="1"/>
  <c r="H164" i="8" a="1"/>
  <c r="H164" i="8" s="1"/>
  <c r="I164" i="8"/>
  <c r="J164" i="8"/>
  <c r="K164" i="8"/>
  <c r="F165" i="8"/>
  <c r="G165" i="8" a="1"/>
  <c r="G165" i="8" s="1"/>
  <c r="H165" i="8" a="1"/>
  <c r="H165" i="8" s="1"/>
  <c r="I165" i="8"/>
  <c r="J165" i="8"/>
  <c r="K165" i="8"/>
  <c r="F166" i="8"/>
  <c r="G166" i="8" a="1"/>
  <c r="G166" i="8" s="1"/>
  <c r="H166" i="8" a="1"/>
  <c r="H166" i="8" s="1"/>
  <c r="I166" i="8"/>
  <c r="J166" i="8"/>
  <c r="K166" i="8"/>
  <c r="F167" i="8"/>
  <c r="G167" i="8" a="1"/>
  <c r="G167" i="8" s="1"/>
  <c r="H167" i="8" a="1"/>
  <c r="H167" i="8" s="1"/>
  <c r="I167" i="8"/>
  <c r="J167" i="8"/>
  <c r="K167" i="8"/>
  <c r="F168" i="8"/>
  <c r="G168" i="8" a="1"/>
  <c r="G168" i="8" s="1"/>
  <c r="H168" i="8" a="1"/>
  <c r="H168" i="8" s="1"/>
  <c r="I168" i="8"/>
  <c r="J168" i="8"/>
  <c r="K168" i="8"/>
  <c r="F169" i="8"/>
  <c r="G169" i="8" a="1"/>
  <c r="G169" i="8" s="1"/>
  <c r="H169" i="8" a="1"/>
  <c r="H169" i="8" s="1"/>
  <c r="I169" i="8"/>
  <c r="J169" i="8"/>
  <c r="K169" i="8"/>
  <c r="F170" i="8"/>
  <c r="G170" i="8" a="1"/>
  <c r="G170" i="8" s="1"/>
  <c r="H170" i="8" a="1"/>
  <c r="H170" i="8" s="1"/>
  <c r="I170" i="8"/>
  <c r="J170" i="8"/>
  <c r="K170" i="8"/>
  <c r="F171" i="8"/>
  <c r="G171" i="8" a="1"/>
  <c r="G171" i="8" s="1"/>
  <c r="H171" i="8" a="1"/>
  <c r="H171" i="8" s="1"/>
  <c r="I171" i="8"/>
  <c r="J171" i="8"/>
  <c r="K171" i="8"/>
  <c r="F172" i="8"/>
  <c r="G172" i="8" a="1"/>
  <c r="G172" i="8" s="1"/>
  <c r="H172" i="8" a="1"/>
  <c r="H172" i="8" s="1"/>
  <c r="I172" i="8"/>
  <c r="J172" i="8"/>
  <c r="K172" i="8"/>
  <c r="F173" i="8"/>
  <c r="G173" i="8" a="1"/>
  <c r="G173" i="8" s="1"/>
  <c r="H173" i="8" a="1"/>
  <c r="H173" i="8" s="1"/>
  <c r="I173" i="8"/>
  <c r="J173" i="8"/>
  <c r="K173" i="8"/>
  <c r="F174" i="8"/>
  <c r="G174" i="8" a="1"/>
  <c r="G174" i="8" s="1"/>
  <c r="H174" i="8" a="1"/>
  <c r="H174" i="8" s="1"/>
  <c r="I174" i="8"/>
  <c r="J174" i="8"/>
  <c r="K174" i="8"/>
  <c r="F175" i="8"/>
  <c r="G175" i="8" a="1"/>
  <c r="G175" i="8" s="1"/>
  <c r="H175" i="8" a="1"/>
  <c r="H175" i="8" s="1"/>
  <c r="I175" i="8"/>
  <c r="J175" i="8"/>
  <c r="K175" i="8"/>
  <c r="F176" i="8"/>
  <c r="G176" i="8" a="1"/>
  <c r="G176" i="8" s="1"/>
  <c r="H176" i="8" a="1"/>
  <c r="H176" i="8" s="1"/>
  <c r="I176" i="8"/>
  <c r="J176" i="8"/>
  <c r="K176" i="8"/>
  <c r="F177" i="8"/>
  <c r="G177" i="8" a="1"/>
  <c r="G177" i="8" s="1"/>
  <c r="H177" i="8" a="1"/>
  <c r="H177" i="8" s="1"/>
  <c r="I177" i="8"/>
  <c r="J177" i="8"/>
  <c r="K177" i="8"/>
  <c r="F178" i="8"/>
  <c r="G178" i="8" a="1"/>
  <c r="G178" i="8" s="1"/>
  <c r="H178" i="8" a="1"/>
  <c r="H178" i="8" s="1"/>
  <c r="I178" i="8"/>
  <c r="J178" i="8"/>
  <c r="K178" i="8"/>
  <c r="F179" i="8"/>
  <c r="G179" i="8" a="1"/>
  <c r="G179" i="8" s="1"/>
  <c r="H179" i="8" a="1"/>
  <c r="H179" i="8" s="1"/>
  <c r="I179" i="8"/>
  <c r="J179" i="8"/>
  <c r="K179" i="8"/>
  <c r="F180" i="8"/>
  <c r="G180" i="8" a="1"/>
  <c r="G180" i="8" s="1"/>
  <c r="H180" i="8" a="1"/>
  <c r="H180" i="8" s="1"/>
  <c r="I180" i="8"/>
  <c r="J180" i="8"/>
  <c r="K180" i="8"/>
  <c r="F181" i="8"/>
  <c r="G181" i="8" a="1"/>
  <c r="G181" i="8" s="1"/>
  <c r="H181" i="8" a="1"/>
  <c r="H181" i="8" s="1"/>
  <c r="I181" i="8"/>
  <c r="J181" i="8"/>
  <c r="K181" i="8"/>
  <c r="F182" i="8"/>
  <c r="G182" i="8" a="1"/>
  <c r="G182" i="8" s="1"/>
  <c r="H182" i="8" a="1"/>
  <c r="H182" i="8" s="1"/>
  <c r="I182" i="8"/>
  <c r="J182" i="8"/>
  <c r="K182" i="8"/>
  <c r="F183" i="8"/>
  <c r="G183" i="8" a="1"/>
  <c r="G183" i="8" s="1"/>
  <c r="H183" i="8" a="1"/>
  <c r="H183" i="8" s="1"/>
  <c r="I183" i="8"/>
  <c r="J183" i="8"/>
  <c r="K183" i="8"/>
  <c r="F184" i="8"/>
  <c r="G184" i="8" a="1"/>
  <c r="G184" i="8" s="1"/>
  <c r="H184" i="8" a="1"/>
  <c r="H184" i="8" s="1"/>
  <c r="I184" i="8"/>
  <c r="J184" i="8"/>
  <c r="K184" i="8"/>
  <c r="F185" i="8"/>
  <c r="G185" i="8" a="1"/>
  <c r="G185" i="8" s="1"/>
  <c r="H185" i="8" a="1"/>
  <c r="H185" i="8" s="1"/>
  <c r="I185" i="8"/>
  <c r="J185" i="8"/>
  <c r="K185" i="8"/>
  <c r="F186" i="8"/>
  <c r="G186" i="8" a="1"/>
  <c r="G186" i="8" s="1"/>
  <c r="H186" i="8" a="1"/>
  <c r="H186" i="8" s="1"/>
  <c r="I186" i="8"/>
  <c r="J186" i="8"/>
  <c r="K186" i="8"/>
  <c r="F187" i="8"/>
  <c r="G187" i="8" a="1"/>
  <c r="G187" i="8" s="1"/>
  <c r="H187" i="8" a="1"/>
  <c r="H187" i="8" s="1"/>
  <c r="I187" i="8"/>
  <c r="J187" i="8"/>
  <c r="K187" i="8"/>
  <c r="F188" i="8"/>
  <c r="G188" i="8" a="1"/>
  <c r="G188" i="8" s="1"/>
  <c r="H188" i="8" a="1"/>
  <c r="H188" i="8" s="1"/>
  <c r="I188" i="8"/>
  <c r="J188" i="8"/>
  <c r="K188" i="8"/>
  <c r="F189" i="8"/>
  <c r="G189" i="8" a="1"/>
  <c r="G189" i="8" s="1"/>
  <c r="H189" i="8" a="1"/>
  <c r="H189" i="8" s="1"/>
  <c r="I189" i="8"/>
  <c r="J189" i="8"/>
  <c r="K189" i="8"/>
  <c r="F190" i="8"/>
  <c r="G190" i="8" a="1"/>
  <c r="G190" i="8" s="1"/>
  <c r="H190" i="8" a="1"/>
  <c r="H190" i="8" s="1"/>
  <c r="I190" i="8"/>
  <c r="J190" i="8"/>
  <c r="K190" i="8"/>
  <c r="F191" i="8"/>
  <c r="G191" i="8" a="1"/>
  <c r="G191" i="8" s="1"/>
  <c r="H191" i="8" a="1"/>
  <c r="H191" i="8" s="1"/>
  <c r="I191" i="8"/>
  <c r="J191" i="8"/>
  <c r="K191" i="8"/>
  <c r="F192" i="8"/>
  <c r="G192" i="8" a="1"/>
  <c r="G192" i="8" s="1"/>
  <c r="H192" i="8" a="1"/>
  <c r="H192" i="8" s="1"/>
  <c r="I192" i="8"/>
  <c r="J192" i="8"/>
  <c r="K192" i="8"/>
  <c r="F193" i="8"/>
  <c r="G193" i="8" a="1"/>
  <c r="G193" i="8" s="1"/>
  <c r="H193" i="8" a="1"/>
  <c r="H193" i="8" s="1"/>
  <c r="I193" i="8"/>
  <c r="J193" i="8"/>
  <c r="K193" i="8"/>
  <c r="F194" i="8"/>
  <c r="G194" i="8" a="1"/>
  <c r="G194" i="8" s="1"/>
  <c r="H194" i="8" a="1"/>
  <c r="H194" i="8" s="1"/>
  <c r="I194" i="8"/>
  <c r="J194" i="8"/>
  <c r="K194" i="8"/>
  <c r="F195" i="8"/>
  <c r="G195" i="8" a="1"/>
  <c r="G195" i="8" s="1"/>
  <c r="H195" i="8" a="1"/>
  <c r="H195" i="8" s="1"/>
  <c r="I195" i="8"/>
  <c r="J195" i="8"/>
  <c r="K195" i="8"/>
  <c r="F196" i="8"/>
  <c r="G196" i="8" a="1"/>
  <c r="G196" i="8" s="1"/>
  <c r="H196" i="8" a="1"/>
  <c r="H196" i="8" s="1"/>
  <c r="I196" i="8"/>
  <c r="J196" i="8"/>
  <c r="K196" i="8"/>
  <c r="F197" i="8"/>
  <c r="G197" i="8" a="1"/>
  <c r="G197" i="8" s="1"/>
  <c r="H197" i="8" a="1"/>
  <c r="H197" i="8" s="1"/>
  <c r="I197" i="8"/>
  <c r="J197" i="8"/>
  <c r="K197" i="8"/>
  <c r="F198" i="8"/>
  <c r="G198" i="8" a="1"/>
  <c r="G198" i="8" s="1"/>
  <c r="H198" i="8" a="1"/>
  <c r="H198" i="8" s="1"/>
  <c r="I198" i="8"/>
  <c r="J198" i="8"/>
  <c r="K198" i="8"/>
  <c r="F199" i="8"/>
  <c r="G199" i="8" a="1"/>
  <c r="G199" i="8" s="1"/>
  <c r="H199" i="8" a="1"/>
  <c r="H199" i="8" s="1"/>
  <c r="I199" i="8"/>
  <c r="J199" i="8"/>
  <c r="K199" i="8"/>
  <c r="F200" i="8"/>
  <c r="G200" i="8" a="1"/>
  <c r="G200" i="8" s="1"/>
  <c r="H200" i="8" a="1"/>
  <c r="H200" i="8" s="1"/>
  <c r="I200" i="8"/>
  <c r="J200" i="8"/>
  <c r="K200" i="8"/>
  <c r="F201" i="8"/>
  <c r="G201" i="8" a="1"/>
  <c r="G201" i="8" s="1"/>
  <c r="H201" i="8" a="1"/>
  <c r="H201" i="8" s="1"/>
  <c r="I201" i="8"/>
  <c r="J201" i="8"/>
  <c r="K201" i="8"/>
  <c r="F202" i="8"/>
  <c r="G202" i="8" a="1"/>
  <c r="G202" i="8" s="1"/>
  <c r="H202" i="8" a="1"/>
  <c r="H202" i="8" s="1"/>
  <c r="I202" i="8"/>
  <c r="J202" i="8"/>
  <c r="K202" i="8"/>
  <c r="F203" i="8"/>
  <c r="G203" i="8" a="1"/>
  <c r="G203" i="8" s="1"/>
  <c r="H203" i="8" a="1"/>
  <c r="H203" i="8" s="1"/>
  <c r="I203" i="8"/>
  <c r="J203" i="8"/>
  <c r="K203" i="8"/>
  <c r="F204" i="8"/>
  <c r="G204" i="8" a="1"/>
  <c r="G204" i="8" s="1"/>
  <c r="H204" i="8" a="1"/>
  <c r="H204" i="8" s="1"/>
  <c r="I204" i="8"/>
  <c r="J204" i="8"/>
  <c r="K204" i="8"/>
  <c r="F205" i="8"/>
  <c r="G205" i="8" a="1"/>
  <c r="G205" i="8" s="1"/>
  <c r="H205" i="8" a="1"/>
  <c r="H205" i="8" s="1"/>
  <c r="I205" i="8"/>
  <c r="J205" i="8"/>
  <c r="K205" i="8"/>
  <c r="F206" i="8"/>
  <c r="G206" i="8" a="1"/>
  <c r="G206" i="8" s="1"/>
  <c r="H206" i="8" a="1"/>
  <c r="H206" i="8" s="1"/>
  <c r="I206" i="8"/>
  <c r="J206" i="8"/>
  <c r="K206" i="8"/>
  <c r="F207" i="8"/>
  <c r="G207" i="8" a="1"/>
  <c r="G207" i="8" s="1"/>
  <c r="H207" i="8" a="1"/>
  <c r="H207" i="8" s="1"/>
  <c r="I207" i="8"/>
  <c r="J207" i="8"/>
  <c r="K207" i="8"/>
  <c r="F208" i="8"/>
  <c r="G208" i="8" a="1"/>
  <c r="G208" i="8" s="1"/>
  <c r="H208" i="8" a="1"/>
  <c r="H208" i="8" s="1"/>
  <c r="I208" i="8"/>
  <c r="J208" i="8"/>
  <c r="K208" i="8"/>
  <c r="F209" i="8"/>
  <c r="G209" i="8" a="1"/>
  <c r="G209" i="8" s="1"/>
  <c r="H209" i="8" a="1"/>
  <c r="H209" i="8" s="1"/>
  <c r="I209" i="8"/>
  <c r="J209" i="8"/>
  <c r="K209" i="8"/>
  <c r="F210" i="8"/>
  <c r="G210" i="8" a="1"/>
  <c r="G210" i="8" s="1"/>
  <c r="H210" i="8" a="1"/>
  <c r="H210" i="8" s="1"/>
  <c r="I210" i="8"/>
  <c r="J210" i="8"/>
  <c r="K210" i="8"/>
  <c r="F211" i="8"/>
  <c r="G211" i="8" a="1"/>
  <c r="G211" i="8" s="1"/>
  <c r="H211" i="8" a="1"/>
  <c r="H211" i="8" s="1"/>
  <c r="I211" i="8"/>
  <c r="J211" i="8"/>
  <c r="K211" i="8"/>
  <c r="F212" i="8"/>
  <c r="G212" i="8" a="1"/>
  <c r="G212" i="8" s="1"/>
  <c r="H212" i="8" a="1"/>
  <c r="H212" i="8" s="1"/>
  <c r="I212" i="8"/>
  <c r="J212" i="8"/>
  <c r="K212" i="8"/>
  <c r="F213" i="8"/>
  <c r="G213" i="8" a="1"/>
  <c r="G213" i="8" s="1"/>
  <c r="H213" i="8" a="1"/>
  <c r="H213" i="8" s="1"/>
  <c r="I213" i="8"/>
  <c r="J213" i="8"/>
  <c r="K213" i="8"/>
  <c r="F214" i="8"/>
  <c r="G214" i="8" a="1"/>
  <c r="G214" i="8" s="1"/>
  <c r="H214" i="8" a="1"/>
  <c r="H214" i="8" s="1"/>
  <c r="I214" i="8"/>
  <c r="J214" i="8"/>
  <c r="K214" i="8"/>
  <c r="F215" i="8"/>
  <c r="G215" i="8" a="1"/>
  <c r="G215" i="8" s="1"/>
  <c r="H215" i="8" a="1"/>
  <c r="H215" i="8" s="1"/>
  <c r="I215" i="8"/>
  <c r="J215" i="8"/>
  <c r="K215" i="8"/>
  <c r="F216" i="8"/>
  <c r="G216" i="8" a="1"/>
  <c r="G216" i="8" s="1"/>
  <c r="H216" i="8" a="1"/>
  <c r="H216" i="8" s="1"/>
  <c r="I216" i="8"/>
  <c r="J216" i="8"/>
  <c r="K216" i="8"/>
  <c r="F217" i="8"/>
  <c r="G217" i="8" a="1"/>
  <c r="G217" i="8" s="1"/>
  <c r="H217" i="8" a="1"/>
  <c r="H217" i="8" s="1"/>
  <c r="I217" i="8"/>
  <c r="J217" i="8"/>
  <c r="K217" i="8"/>
  <c r="F218" i="8"/>
  <c r="G218" i="8" a="1"/>
  <c r="G218" i="8" s="1"/>
  <c r="H218" i="8" a="1"/>
  <c r="H218" i="8" s="1"/>
  <c r="I218" i="8"/>
  <c r="J218" i="8"/>
  <c r="K218" i="8"/>
  <c r="F219" i="8"/>
  <c r="G219" i="8" a="1"/>
  <c r="G219" i="8" s="1"/>
  <c r="H219" i="8" a="1"/>
  <c r="H219" i="8" s="1"/>
  <c r="I219" i="8"/>
  <c r="J219" i="8"/>
  <c r="K219" i="8"/>
  <c r="F220" i="8"/>
  <c r="G220" i="8" a="1"/>
  <c r="G220" i="8" s="1"/>
  <c r="H220" i="8" a="1"/>
  <c r="H220" i="8" s="1"/>
  <c r="I220" i="8"/>
  <c r="J220" i="8"/>
  <c r="K220" i="8"/>
  <c r="F221" i="8"/>
  <c r="G221" i="8" a="1"/>
  <c r="G221" i="8" s="1"/>
  <c r="H221" i="8" a="1"/>
  <c r="H221" i="8" s="1"/>
  <c r="I221" i="8"/>
  <c r="J221" i="8"/>
  <c r="K221" i="8"/>
  <c r="F222" i="8"/>
  <c r="G222" i="8" a="1"/>
  <c r="G222" i="8" s="1"/>
  <c r="H222" i="8" a="1"/>
  <c r="H222" i="8" s="1"/>
  <c r="I222" i="8"/>
  <c r="J222" i="8"/>
  <c r="K222" i="8"/>
  <c r="F223" i="8"/>
  <c r="G223" i="8" a="1"/>
  <c r="G223" i="8" s="1"/>
  <c r="H223" i="8" a="1"/>
  <c r="H223" i="8" s="1"/>
  <c r="I223" i="8"/>
  <c r="J223" i="8"/>
  <c r="K223" i="8"/>
  <c r="F224" i="8"/>
  <c r="G224" i="8" a="1"/>
  <c r="G224" i="8" s="1"/>
  <c r="H224" i="8" a="1"/>
  <c r="H224" i="8" s="1"/>
  <c r="I224" i="8"/>
  <c r="J224" i="8"/>
  <c r="K224" i="8"/>
  <c r="F225" i="8"/>
  <c r="G225" i="8" a="1"/>
  <c r="G225" i="8" s="1"/>
  <c r="H225" i="8" a="1"/>
  <c r="H225" i="8" s="1"/>
  <c r="I225" i="8"/>
  <c r="J225" i="8"/>
  <c r="K225" i="8"/>
  <c r="F226" i="8"/>
  <c r="G226" i="8" a="1"/>
  <c r="G226" i="8" s="1"/>
  <c r="H226" i="8" a="1"/>
  <c r="H226" i="8" s="1"/>
  <c r="I226" i="8"/>
  <c r="J226" i="8"/>
  <c r="K226" i="8"/>
  <c r="F227" i="8"/>
  <c r="G227" i="8" a="1"/>
  <c r="G227" i="8" s="1"/>
  <c r="H227" i="8" a="1"/>
  <c r="H227" i="8" s="1"/>
  <c r="I227" i="8"/>
  <c r="J227" i="8"/>
  <c r="K227" i="8"/>
  <c r="F228" i="8"/>
  <c r="G228" i="8" a="1"/>
  <c r="G228" i="8" s="1"/>
  <c r="H228" i="8" a="1"/>
  <c r="H228" i="8" s="1"/>
  <c r="I228" i="8"/>
  <c r="J228" i="8"/>
  <c r="K228" i="8"/>
  <c r="F229" i="8"/>
  <c r="G229" i="8" a="1"/>
  <c r="G229" i="8" s="1"/>
  <c r="H229" i="8" a="1"/>
  <c r="H229" i="8" s="1"/>
  <c r="I229" i="8"/>
  <c r="J229" i="8"/>
  <c r="K229" i="8"/>
  <c r="F230" i="8"/>
  <c r="G230" i="8" a="1"/>
  <c r="G230" i="8" s="1"/>
  <c r="H230" i="8" a="1"/>
  <c r="H230" i="8" s="1"/>
  <c r="I230" i="8"/>
  <c r="J230" i="8"/>
  <c r="K230" i="8"/>
  <c r="F231" i="8"/>
  <c r="G231" i="8" a="1"/>
  <c r="G231" i="8" s="1"/>
  <c r="H231" i="8" a="1"/>
  <c r="H231" i="8" s="1"/>
  <c r="I231" i="8"/>
  <c r="J231" i="8"/>
  <c r="K231" i="8"/>
  <c r="F232" i="8"/>
  <c r="G232" i="8" a="1"/>
  <c r="G232" i="8" s="1"/>
  <c r="H232" i="8" a="1"/>
  <c r="H232" i="8" s="1"/>
  <c r="I232" i="8"/>
  <c r="J232" i="8"/>
  <c r="K232" i="8"/>
  <c r="F233" i="8"/>
  <c r="G233" i="8" a="1"/>
  <c r="G233" i="8" s="1"/>
  <c r="H233" i="8" a="1"/>
  <c r="H233" i="8" s="1"/>
  <c r="I233" i="8"/>
  <c r="J233" i="8"/>
  <c r="K233" i="8"/>
  <c r="F234" i="8"/>
  <c r="G234" i="8" a="1"/>
  <c r="G234" i="8" s="1"/>
  <c r="H234" i="8" a="1"/>
  <c r="H234" i="8" s="1"/>
  <c r="I234" i="8"/>
  <c r="J234" i="8"/>
  <c r="K234" i="8"/>
  <c r="F235" i="8"/>
  <c r="G235" i="8" a="1"/>
  <c r="G235" i="8" s="1"/>
  <c r="H235" i="8" a="1"/>
  <c r="H235" i="8" s="1"/>
  <c r="I235" i="8"/>
  <c r="J235" i="8"/>
  <c r="K235" i="8"/>
  <c r="F236" i="8"/>
  <c r="G236" i="8" a="1"/>
  <c r="G236" i="8" s="1"/>
  <c r="H236" i="8" a="1"/>
  <c r="H236" i="8" s="1"/>
  <c r="I236" i="8"/>
  <c r="J236" i="8"/>
  <c r="K236" i="8"/>
  <c r="F237" i="8"/>
  <c r="G237" i="8" a="1"/>
  <c r="G237" i="8" s="1"/>
  <c r="H237" i="8" a="1"/>
  <c r="H237" i="8" s="1"/>
  <c r="I237" i="8"/>
  <c r="J237" i="8"/>
  <c r="K237" i="8"/>
  <c r="F238" i="8"/>
  <c r="G238" i="8" a="1"/>
  <c r="G238" i="8" s="1"/>
  <c r="H238" i="8" a="1"/>
  <c r="H238" i="8" s="1"/>
  <c r="I238" i="8"/>
  <c r="J238" i="8"/>
  <c r="K238" i="8"/>
  <c r="F239" i="8"/>
  <c r="G239" i="8" a="1"/>
  <c r="G239" i="8" s="1"/>
  <c r="H239" i="8" a="1"/>
  <c r="H239" i="8" s="1"/>
  <c r="I239" i="8"/>
  <c r="J239" i="8"/>
  <c r="K239" i="8"/>
  <c r="F240" i="8"/>
  <c r="G240" i="8" a="1"/>
  <c r="G240" i="8" s="1"/>
  <c r="H240" i="8" a="1"/>
  <c r="H240" i="8" s="1"/>
  <c r="I240" i="8"/>
  <c r="J240" i="8"/>
  <c r="K240" i="8"/>
  <c r="F241" i="8"/>
  <c r="G241" i="8" a="1"/>
  <c r="G241" i="8" s="1"/>
  <c r="H241" i="8" a="1"/>
  <c r="H241" i="8" s="1"/>
  <c r="I241" i="8"/>
  <c r="J241" i="8"/>
  <c r="K241" i="8"/>
  <c r="F242" i="8"/>
  <c r="G242" i="8" a="1"/>
  <c r="G242" i="8" s="1"/>
  <c r="H242" i="8" a="1"/>
  <c r="H242" i="8" s="1"/>
  <c r="I242" i="8"/>
  <c r="J242" i="8"/>
  <c r="K242" i="8"/>
  <c r="F243" i="8"/>
  <c r="G243" i="8" a="1"/>
  <c r="G243" i="8" s="1"/>
  <c r="H243" i="8" a="1"/>
  <c r="H243" i="8" s="1"/>
  <c r="I243" i="8"/>
  <c r="J243" i="8"/>
  <c r="K243" i="8"/>
  <c r="F244" i="8"/>
  <c r="G244" i="8" a="1"/>
  <c r="G244" i="8" s="1"/>
  <c r="H244" i="8" a="1"/>
  <c r="H244" i="8" s="1"/>
  <c r="I244" i="8"/>
  <c r="J244" i="8"/>
  <c r="K244" i="8"/>
  <c r="F245" i="8"/>
  <c r="G245" i="8" a="1"/>
  <c r="G245" i="8" s="1"/>
  <c r="H245" i="8" a="1"/>
  <c r="H245" i="8" s="1"/>
  <c r="I245" i="8"/>
  <c r="J245" i="8"/>
  <c r="K245" i="8"/>
  <c r="F246" i="8"/>
  <c r="G246" i="8" a="1"/>
  <c r="G246" i="8" s="1"/>
  <c r="H246" i="8" a="1"/>
  <c r="H246" i="8" s="1"/>
  <c r="I246" i="8"/>
  <c r="J246" i="8"/>
  <c r="K246" i="8"/>
  <c r="F247" i="8"/>
  <c r="G247" i="8" a="1"/>
  <c r="G247" i="8" s="1"/>
  <c r="H247" i="8" a="1"/>
  <c r="H247" i="8" s="1"/>
  <c r="I247" i="8"/>
  <c r="J247" i="8"/>
  <c r="K247" i="8"/>
  <c r="F248" i="8"/>
  <c r="G248" i="8" a="1"/>
  <c r="G248" i="8" s="1"/>
  <c r="H248" i="8" a="1"/>
  <c r="H248" i="8" s="1"/>
  <c r="I248" i="8"/>
  <c r="J248" i="8"/>
  <c r="K248" i="8"/>
  <c r="F249" i="8"/>
  <c r="G249" i="8" a="1"/>
  <c r="G249" i="8" s="1"/>
  <c r="H249" i="8" a="1"/>
  <c r="H249" i="8" s="1"/>
  <c r="I249" i="8"/>
  <c r="J249" i="8"/>
  <c r="K249" i="8"/>
  <c r="F250" i="8"/>
  <c r="G250" i="8" a="1"/>
  <c r="G250" i="8" s="1"/>
  <c r="H250" i="8" a="1"/>
  <c r="H250" i="8" s="1"/>
  <c r="I250" i="8"/>
  <c r="J250" i="8"/>
  <c r="K250" i="8"/>
  <c r="F251" i="8"/>
  <c r="G251" i="8" a="1"/>
  <c r="G251" i="8" s="1"/>
  <c r="H251" i="8" a="1"/>
  <c r="H251" i="8" s="1"/>
  <c r="I251" i="8"/>
  <c r="J251" i="8"/>
  <c r="K251" i="8"/>
  <c r="F252" i="8"/>
  <c r="G252" i="8" a="1"/>
  <c r="G252" i="8" s="1"/>
  <c r="H252" i="8" a="1"/>
  <c r="H252" i="8" s="1"/>
  <c r="I252" i="8"/>
  <c r="J252" i="8"/>
  <c r="K252" i="8"/>
  <c r="F253" i="8"/>
  <c r="G253" i="8" a="1"/>
  <c r="G253" i="8" s="1"/>
  <c r="H253" i="8" a="1"/>
  <c r="H253" i="8" s="1"/>
  <c r="I253" i="8"/>
  <c r="J253" i="8"/>
  <c r="K253" i="8"/>
  <c r="F254" i="8"/>
  <c r="G254" i="8" a="1"/>
  <c r="G254" i="8" s="1"/>
  <c r="H254" i="8" a="1"/>
  <c r="H254" i="8" s="1"/>
  <c r="I254" i="8"/>
  <c r="J254" i="8"/>
  <c r="K254" i="8"/>
  <c r="F255" i="8"/>
  <c r="G255" i="8" a="1"/>
  <c r="G255" i="8" s="1"/>
  <c r="H255" i="8" a="1"/>
  <c r="H255" i="8" s="1"/>
  <c r="I255" i="8"/>
  <c r="J255" i="8"/>
  <c r="K255" i="8"/>
  <c r="F256" i="8"/>
  <c r="G256" i="8" a="1"/>
  <c r="G256" i="8" s="1"/>
  <c r="H256" i="8" a="1"/>
  <c r="H256" i="8" s="1"/>
  <c r="I256" i="8"/>
  <c r="J256" i="8"/>
  <c r="K256" i="8"/>
  <c r="F257" i="8"/>
  <c r="G257" i="8" a="1"/>
  <c r="G257" i="8" s="1"/>
  <c r="H257" i="8" a="1"/>
  <c r="H257" i="8" s="1"/>
  <c r="I257" i="8"/>
  <c r="J257" i="8"/>
  <c r="K257" i="8"/>
  <c r="F258" i="8"/>
  <c r="G258" i="8" a="1"/>
  <c r="G258" i="8" s="1"/>
  <c r="H258" i="8" a="1"/>
  <c r="H258" i="8" s="1"/>
  <c r="I258" i="8"/>
  <c r="J258" i="8"/>
  <c r="K258" i="8"/>
  <c r="F259" i="8"/>
  <c r="G259" i="8" a="1"/>
  <c r="G259" i="8" s="1"/>
  <c r="H259" i="8" a="1"/>
  <c r="H259" i="8" s="1"/>
  <c r="I259" i="8"/>
  <c r="J259" i="8"/>
  <c r="K259" i="8"/>
  <c r="F260" i="8"/>
  <c r="G260" i="8" a="1"/>
  <c r="G260" i="8" s="1"/>
  <c r="H260" i="8" a="1"/>
  <c r="H260" i="8" s="1"/>
  <c r="I260" i="8"/>
  <c r="J260" i="8"/>
  <c r="K260" i="8"/>
  <c r="F261" i="8"/>
  <c r="G261" i="8" a="1"/>
  <c r="G261" i="8" s="1"/>
  <c r="H261" i="8" a="1"/>
  <c r="H261" i="8" s="1"/>
  <c r="I261" i="8"/>
  <c r="J261" i="8"/>
  <c r="K261" i="8"/>
  <c r="F262" i="8"/>
  <c r="G262" i="8" a="1"/>
  <c r="G262" i="8" s="1"/>
  <c r="H262" i="8" a="1"/>
  <c r="H262" i="8" s="1"/>
  <c r="I262" i="8"/>
  <c r="J262" i="8"/>
  <c r="K262" i="8"/>
  <c r="F263" i="8"/>
  <c r="G263" i="8" a="1"/>
  <c r="G263" i="8" s="1"/>
  <c r="H263" i="8" a="1"/>
  <c r="H263" i="8" s="1"/>
  <c r="I263" i="8"/>
  <c r="J263" i="8"/>
  <c r="K263" i="8"/>
  <c r="F264" i="8"/>
  <c r="G264" i="8" a="1"/>
  <c r="G264" i="8" s="1"/>
  <c r="H264" i="8" a="1"/>
  <c r="H264" i="8" s="1"/>
  <c r="I264" i="8"/>
  <c r="J264" i="8"/>
  <c r="K264" i="8"/>
  <c r="F265" i="8"/>
  <c r="G265" i="8" a="1"/>
  <c r="G265" i="8" s="1"/>
  <c r="H265" i="8" a="1"/>
  <c r="H265" i="8" s="1"/>
  <c r="I265" i="8"/>
  <c r="J265" i="8"/>
  <c r="K265" i="8"/>
  <c r="F266" i="8"/>
  <c r="G266" i="8" a="1"/>
  <c r="G266" i="8" s="1"/>
  <c r="H266" i="8" a="1"/>
  <c r="H266" i="8" s="1"/>
  <c r="I266" i="8"/>
  <c r="J266" i="8"/>
  <c r="K266" i="8"/>
  <c r="F267" i="8"/>
  <c r="G267" i="8" a="1"/>
  <c r="G267" i="8" s="1"/>
  <c r="H267" i="8" a="1"/>
  <c r="H267" i="8" s="1"/>
  <c r="I267" i="8"/>
  <c r="J267" i="8"/>
  <c r="K267" i="8"/>
  <c r="F268" i="8"/>
  <c r="G268" i="8" a="1"/>
  <c r="G268" i="8" s="1"/>
  <c r="H268" i="8" a="1"/>
  <c r="H268" i="8" s="1"/>
  <c r="I268" i="8"/>
  <c r="J268" i="8"/>
  <c r="K268" i="8"/>
  <c r="F269" i="8"/>
  <c r="G269" i="8" a="1"/>
  <c r="G269" i="8" s="1"/>
  <c r="H269" i="8" a="1"/>
  <c r="H269" i="8" s="1"/>
  <c r="I269" i="8"/>
  <c r="J269" i="8"/>
  <c r="K269" i="8"/>
  <c r="F270" i="8"/>
  <c r="G270" i="8" a="1"/>
  <c r="G270" i="8" s="1"/>
  <c r="H270" i="8" a="1"/>
  <c r="H270" i="8" s="1"/>
  <c r="I270" i="8"/>
  <c r="J270" i="8"/>
  <c r="K270" i="8"/>
  <c r="F271" i="8"/>
  <c r="G271" i="8" a="1"/>
  <c r="G271" i="8" s="1"/>
  <c r="H271" i="8" a="1"/>
  <c r="H271" i="8" s="1"/>
  <c r="I271" i="8"/>
  <c r="J271" i="8"/>
  <c r="K271" i="8"/>
  <c r="F272" i="8"/>
  <c r="G272" i="8" a="1"/>
  <c r="G272" i="8" s="1"/>
  <c r="H272" i="8" a="1"/>
  <c r="H272" i="8" s="1"/>
  <c r="I272" i="8"/>
  <c r="J272" i="8"/>
  <c r="K272" i="8"/>
  <c r="F273" i="8"/>
  <c r="G273" i="8" a="1"/>
  <c r="G273" i="8" s="1"/>
  <c r="H273" i="8" a="1"/>
  <c r="H273" i="8" s="1"/>
  <c r="I273" i="8"/>
  <c r="J273" i="8"/>
  <c r="K273" i="8"/>
  <c r="F274" i="8"/>
  <c r="G274" i="8" a="1"/>
  <c r="G274" i="8" s="1"/>
  <c r="H274" i="8" a="1"/>
  <c r="H274" i="8" s="1"/>
  <c r="I274" i="8"/>
  <c r="J274" i="8"/>
  <c r="K274" i="8"/>
  <c r="F275" i="8"/>
  <c r="G275" i="8" a="1"/>
  <c r="G275" i="8" s="1"/>
  <c r="H275" i="8" a="1"/>
  <c r="H275" i="8" s="1"/>
  <c r="I275" i="8"/>
  <c r="J275" i="8"/>
  <c r="K275" i="8"/>
  <c r="F276" i="8"/>
  <c r="G276" i="8" a="1"/>
  <c r="G276" i="8" s="1"/>
  <c r="H276" i="8" a="1"/>
  <c r="H276" i="8" s="1"/>
  <c r="I276" i="8"/>
  <c r="J276" i="8"/>
  <c r="K276" i="8"/>
  <c r="F277" i="8"/>
  <c r="G277" i="8" a="1"/>
  <c r="G277" i="8" s="1"/>
  <c r="H277" i="8" a="1"/>
  <c r="H277" i="8" s="1"/>
  <c r="I277" i="8"/>
  <c r="J277" i="8"/>
  <c r="K277" i="8"/>
  <c r="F278" i="8"/>
  <c r="G278" i="8" a="1"/>
  <c r="G278" i="8" s="1"/>
  <c r="H278" i="8" a="1"/>
  <c r="H278" i="8" s="1"/>
  <c r="I278" i="8"/>
  <c r="J278" i="8"/>
  <c r="K278" i="8"/>
  <c r="F279" i="8"/>
  <c r="G279" i="8" a="1"/>
  <c r="G279" i="8" s="1"/>
  <c r="H279" i="8" a="1"/>
  <c r="H279" i="8" s="1"/>
  <c r="I279" i="8"/>
  <c r="J279" i="8"/>
  <c r="K279" i="8"/>
  <c r="F280" i="8"/>
  <c r="G280" i="8" a="1"/>
  <c r="G280" i="8" s="1"/>
  <c r="H280" i="8" a="1"/>
  <c r="H280" i="8" s="1"/>
  <c r="I280" i="8"/>
  <c r="J280" i="8"/>
  <c r="K280" i="8"/>
  <c r="F281" i="8"/>
  <c r="G281" i="8" a="1"/>
  <c r="G281" i="8" s="1"/>
  <c r="H281" i="8" a="1"/>
  <c r="H281" i="8" s="1"/>
  <c r="I281" i="8"/>
  <c r="J281" i="8"/>
  <c r="K281" i="8"/>
  <c r="F282" i="8"/>
  <c r="G282" i="8" a="1"/>
  <c r="G282" i="8" s="1"/>
  <c r="H282" i="8" a="1"/>
  <c r="H282" i="8" s="1"/>
  <c r="I282" i="8"/>
  <c r="J282" i="8"/>
  <c r="K282" i="8"/>
  <c r="F283" i="8"/>
  <c r="G283" i="8" a="1"/>
  <c r="G283" i="8" s="1"/>
  <c r="H283" i="8" a="1"/>
  <c r="H283" i="8" s="1"/>
  <c r="I283" i="8"/>
  <c r="J283" i="8"/>
  <c r="K283" i="8"/>
  <c r="F284" i="8"/>
  <c r="G284" i="8" a="1"/>
  <c r="G284" i="8" s="1"/>
  <c r="H284" i="8" a="1"/>
  <c r="H284" i="8" s="1"/>
  <c r="I284" i="8"/>
  <c r="J284" i="8"/>
  <c r="K284" i="8"/>
  <c r="F285" i="8"/>
  <c r="G285" i="8" a="1"/>
  <c r="G285" i="8" s="1"/>
  <c r="H285" i="8" a="1"/>
  <c r="H285" i="8" s="1"/>
  <c r="I285" i="8"/>
  <c r="J285" i="8"/>
  <c r="K285" i="8"/>
  <c r="F286" i="8"/>
  <c r="G286" i="8" a="1"/>
  <c r="G286" i="8" s="1"/>
  <c r="H286" i="8" a="1"/>
  <c r="H286" i="8" s="1"/>
  <c r="I286" i="8"/>
  <c r="J286" i="8"/>
  <c r="K286" i="8"/>
  <c r="F287" i="8"/>
  <c r="G287" i="8" a="1"/>
  <c r="G287" i="8" s="1"/>
  <c r="H287" i="8" a="1"/>
  <c r="H287" i="8" s="1"/>
  <c r="I287" i="8"/>
  <c r="J287" i="8"/>
  <c r="K287" i="8"/>
  <c r="F288" i="8"/>
  <c r="G288" i="8" a="1"/>
  <c r="G288" i="8" s="1"/>
  <c r="H288" i="8" a="1"/>
  <c r="H288" i="8" s="1"/>
  <c r="I288" i="8"/>
  <c r="J288" i="8"/>
  <c r="K288" i="8"/>
  <c r="F289" i="8"/>
  <c r="G289" i="8" a="1"/>
  <c r="G289" i="8" s="1"/>
  <c r="H289" i="8" a="1"/>
  <c r="H289" i="8" s="1"/>
  <c r="I289" i="8"/>
  <c r="J289" i="8"/>
  <c r="K289" i="8"/>
  <c r="F290" i="8"/>
  <c r="G290" i="8" a="1"/>
  <c r="G290" i="8" s="1"/>
  <c r="H290" i="8" a="1"/>
  <c r="H290" i="8" s="1"/>
  <c r="I290" i="8"/>
  <c r="J290" i="8"/>
  <c r="K290" i="8"/>
  <c r="F291" i="8"/>
  <c r="G291" i="8" a="1"/>
  <c r="G291" i="8" s="1"/>
  <c r="H291" i="8" a="1"/>
  <c r="H291" i="8" s="1"/>
  <c r="I291" i="8"/>
  <c r="J291" i="8"/>
  <c r="K291" i="8"/>
  <c r="F292" i="8"/>
  <c r="G292" i="8" a="1"/>
  <c r="G292" i="8" s="1"/>
  <c r="H292" i="8" a="1"/>
  <c r="H292" i="8" s="1"/>
  <c r="I292" i="8"/>
  <c r="J292" i="8"/>
  <c r="K292" i="8"/>
  <c r="F293" i="8"/>
  <c r="G293" i="8" a="1"/>
  <c r="G293" i="8" s="1"/>
  <c r="H293" i="8" a="1"/>
  <c r="H293" i="8" s="1"/>
  <c r="I293" i="8"/>
  <c r="J293" i="8"/>
  <c r="K293" i="8"/>
  <c r="F294" i="8"/>
  <c r="G294" i="8" a="1"/>
  <c r="G294" i="8" s="1"/>
  <c r="H294" i="8" a="1"/>
  <c r="H294" i="8" s="1"/>
  <c r="I294" i="8"/>
  <c r="J294" i="8"/>
  <c r="K294" i="8"/>
  <c r="F295" i="8"/>
  <c r="G295" i="8" a="1"/>
  <c r="G295" i="8" s="1"/>
  <c r="H295" i="8" a="1"/>
  <c r="H295" i="8" s="1"/>
  <c r="I295" i="8"/>
  <c r="J295" i="8"/>
  <c r="K295" i="8"/>
  <c r="F296" i="8"/>
  <c r="G296" i="8" a="1"/>
  <c r="G296" i="8" s="1"/>
  <c r="H296" i="8" a="1"/>
  <c r="H296" i="8" s="1"/>
  <c r="I296" i="8"/>
  <c r="J296" i="8"/>
  <c r="K296" i="8"/>
  <c r="F297" i="8"/>
  <c r="G297" i="8" a="1"/>
  <c r="G297" i="8" s="1"/>
  <c r="H297" i="8" a="1"/>
  <c r="H297" i="8" s="1"/>
  <c r="I297" i="8"/>
  <c r="J297" i="8"/>
  <c r="K297" i="8"/>
  <c r="F298" i="8"/>
  <c r="G298" i="8" a="1"/>
  <c r="G298" i="8" s="1"/>
  <c r="H298" i="8" a="1"/>
  <c r="H298" i="8" s="1"/>
  <c r="I298" i="8"/>
  <c r="J298" i="8"/>
  <c r="K298" i="8"/>
  <c r="F299" i="8"/>
  <c r="G299" i="8" a="1"/>
  <c r="G299" i="8" s="1"/>
  <c r="H299" i="8" a="1"/>
  <c r="H299" i="8" s="1"/>
  <c r="I299" i="8"/>
  <c r="J299" i="8"/>
  <c r="K299" i="8"/>
  <c r="F300" i="8"/>
  <c r="G300" i="8" a="1"/>
  <c r="G300" i="8" s="1"/>
  <c r="H300" i="8" a="1"/>
  <c r="H300" i="8" s="1"/>
  <c r="I300" i="8"/>
  <c r="J300" i="8"/>
  <c r="K300" i="8"/>
  <c r="F301" i="8"/>
  <c r="G301" i="8" a="1"/>
  <c r="G301" i="8" s="1"/>
  <c r="H301" i="8" a="1"/>
  <c r="H301" i="8" s="1"/>
  <c r="I301" i="8"/>
  <c r="J301" i="8"/>
  <c r="K301" i="8"/>
  <c r="F302" i="8"/>
  <c r="G302" i="8" a="1"/>
  <c r="G302" i="8" s="1"/>
  <c r="H302" i="8" a="1"/>
  <c r="H302" i="8" s="1"/>
  <c r="I302" i="8"/>
  <c r="J302" i="8"/>
  <c r="K302" i="8"/>
  <c r="F303" i="8"/>
  <c r="G303" i="8" a="1"/>
  <c r="G303" i="8" s="1"/>
  <c r="H303" i="8" a="1"/>
  <c r="H303" i="8" s="1"/>
  <c r="I303" i="8"/>
  <c r="J303" i="8"/>
  <c r="K303" i="8"/>
  <c r="F304" i="8"/>
  <c r="G304" i="8" a="1"/>
  <c r="G304" i="8" s="1"/>
  <c r="H304" i="8" a="1"/>
  <c r="H304" i="8" s="1"/>
  <c r="I304" i="8"/>
  <c r="J304" i="8"/>
  <c r="K304" i="8"/>
  <c r="F305" i="8"/>
  <c r="G305" i="8" a="1"/>
  <c r="G305" i="8" s="1"/>
  <c r="H305" i="8" a="1"/>
  <c r="H305" i="8" s="1"/>
  <c r="I305" i="8"/>
  <c r="J305" i="8"/>
  <c r="K305" i="8"/>
  <c r="F306" i="8"/>
  <c r="G306" i="8" a="1"/>
  <c r="G306" i="8" s="1"/>
  <c r="H306" i="8" a="1"/>
  <c r="H306" i="8" s="1"/>
  <c r="I306" i="8"/>
  <c r="J306" i="8"/>
  <c r="K306" i="8"/>
  <c r="F307" i="8"/>
  <c r="G307" i="8" a="1"/>
  <c r="G307" i="8" s="1"/>
  <c r="H307" i="8" a="1"/>
  <c r="H307" i="8" s="1"/>
  <c r="I307" i="8"/>
  <c r="J307" i="8"/>
  <c r="K307" i="8"/>
  <c r="F308" i="8"/>
  <c r="G308" i="8" a="1"/>
  <c r="G308" i="8" s="1"/>
  <c r="H308" i="8" a="1"/>
  <c r="H308" i="8" s="1"/>
  <c r="I308" i="8"/>
  <c r="J308" i="8"/>
  <c r="K308" i="8"/>
  <c r="F309" i="8"/>
  <c r="G309" i="8" a="1"/>
  <c r="G309" i="8" s="1"/>
  <c r="H309" i="8" a="1"/>
  <c r="H309" i="8" s="1"/>
  <c r="I309" i="8"/>
  <c r="J309" i="8"/>
  <c r="K309" i="8"/>
  <c r="F310" i="8"/>
  <c r="G310" i="8" a="1"/>
  <c r="G310" i="8" s="1"/>
  <c r="H310" i="8" a="1"/>
  <c r="H310" i="8" s="1"/>
  <c r="I310" i="8"/>
  <c r="J310" i="8"/>
  <c r="K310" i="8"/>
  <c r="F311" i="8"/>
  <c r="G311" i="8" a="1"/>
  <c r="G311" i="8" s="1"/>
  <c r="H311" i="8" a="1"/>
  <c r="H311" i="8" s="1"/>
  <c r="I311" i="8"/>
  <c r="J311" i="8"/>
  <c r="K311" i="8"/>
  <c r="F312" i="8"/>
  <c r="G312" i="8" a="1"/>
  <c r="G312" i="8" s="1"/>
  <c r="H312" i="8" a="1"/>
  <c r="H312" i="8" s="1"/>
  <c r="I312" i="8"/>
  <c r="J312" i="8"/>
  <c r="K312" i="8"/>
  <c r="F313" i="8"/>
  <c r="G313" i="8" a="1"/>
  <c r="G313" i="8" s="1"/>
  <c r="H313" i="8" a="1"/>
  <c r="H313" i="8" s="1"/>
  <c r="I313" i="8"/>
  <c r="J313" i="8"/>
  <c r="K313" i="8"/>
  <c r="F314" i="8"/>
  <c r="G314" i="8" a="1"/>
  <c r="G314" i="8" s="1"/>
  <c r="H314" i="8" a="1"/>
  <c r="H314" i="8" s="1"/>
  <c r="I314" i="8"/>
  <c r="J314" i="8"/>
  <c r="K314" i="8"/>
  <c r="F315" i="8"/>
  <c r="G315" i="8" a="1"/>
  <c r="G315" i="8" s="1"/>
  <c r="H315" i="8" a="1"/>
  <c r="H315" i="8" s="1"/>
  <c r="I315" i="8"/>
  <c r="J315" i="8"/>
  <c r="K315" i="8"/>
  <c r="F316" i="8"/>
  <c r="G316" i="8" a="1"/>
  <c r="G316" i="8" s="1"/>
  <c r="H316" i="8" a="1"/>
  <c r="H316" i="8" s="1"/>
  <c r="I316" i="8"/>
  <c r="J316" i="8"/>
  <c r="K316" i="8"/>
  <c r="F317" i="8"/>
  <c r="G317" i="8" a="1"/>
  <c r="G317" i="8" s="1"/>
  <c r="H317" i="8" a="1"/>
  <c r="H317" i="8" s="1"/>
  <c r="I317" i="8"/>
  <c r="J317" i="8"/>
  <c r="K317" i="8"/>
  <c r="F318" i="8"/>
  <c r="G318" i="8" a="1"/>
  <c r="G318" i="8" s="1"/>
  <c r="H318" i="8" a="1"/>
  <c r="H318" i="8" s="1"/>
  <c r="I318" i="8"/>
  <c r="J318" i="8"/>
  <c r="K318" i="8"/>
  <c r="F319" i="8"/>
  <c r="G319" i="8" a="1"/>
  <c r="G319" i="8" s="1"/>
  <c r="H319" i="8" a="1"/>
  <c r="H319" i="8" s="1"/>
  <c r="I319" i="8"/>
  <c r="J319" i="8"/>
  <c r="K319" i="8"/>
  <c r="F320" i="8"/>
  <c r="G320" i="8" a="1"/>
  <c r="G320" i="8" s="1"/>
  <c r="H320" i="8" a="1"/>
  <c r="H320" i="8" s="1"/>
  <c r="I320" i="8"/>
  <c r="J320" i="8"/>
  <c r="K320" i="8"/>
  <c r="F321" i="8"/>
  <c r="G321" i="8" a="1"/>
  <c r="G321" i="8" s="1"/>
  <c r="H321" i="8" a="1"/>
  <c r="H321" i="8" s="1"/>
  <c r="I321" i="8"/>
  <c r="J321" i="8"/>
  <c r="K321" i="8"/>
  <c r="F322" i="8"/>
  <c r="G322" i="8" a="1"/>
  <c r="G322" i="8" s="1"/>
  <c r="H322" i="8" a="1"/>
  <c r="H322" i="8" s="1"/>
  <c r="I322" i="8"/>
  <c r="J322" i="8"/>
  <c r="K322" i="8"/>
  <c r="F323" i="8"/>
  <c r="G323" i="8" a="1"/>
  <c r="G323" i="8" s="1"/>
  <c r="H323" i="8" a="1"/>
  <c r="H323" i="8" s="1"/>
  <c r="I323" i="8"/>
  <c r="J323" i="8"/>
  <c r="K323" i="8"/>
  <c r="F324" i="8"/>
  <c r="G324" i="8" a="1"/>
  <c r="G324" i="8" s="1"/>
  <c r="H324" i="8" a="1"/>
  <c r="H324" i="8" s="1"/>
  <c r="I324" i="8"/>
  <c r="J324" i="8"/>
  <c r="K324" i="8"/>
  <c r="F325" i="8"/>
  <c r="G325" i="8" a="1"/>
  <c r="G325" i="8" s="1"/>
  <c r="H325" i="8" a="1"/>
  <c r="H325" i="8" s="1"/>
  <c r="I325" i="8"/>
  <c r="J325" i="8"/>
  <c r="K325" i="8"/>
  <c r="F326" i="8"/>
  <c r="G326" i="8" a="1"/>
  <c r="G326" i="8" s="1"/>
  <c r="H326" i="8" a="1"/>
  <c r="H326" i="8" s="1"/>
  <c r="I326" i="8"/>
  <c r="J326" i="8"/>
  <c r="K326" i="8"/>
  <c r="F327" i="8"/>
  <c r="G327" i="8" a="1"/>
  <c r="G327" i="8" s="1"/>
  <c r="H327" i="8" a="1"/>
  <c r="H327" i="8" s="1"/>
  <c r="I327" i="8"/>
  <c r="J327" i="8"/>
  <c r="K327" i="8"/>
  <c r="F328" i="8"/>
  <c r="G328" i="8" a="1"/>
  <c r="G328" i="8" s="1"/>
  <c r="H328" i="8" a="1"/>
  <c r="H328" i="8" s="1"/>
  <c r="I328" i="8"/>
  <c r="J328" i="8"/>
  <c r="K328" i="8"/>
  <c r="F329" i="8"/>
  <c r="G329" i="8" a="1"/>
  <c r="G329" i="8" s="1"/>
  <c r="H329" i="8" a="1"/>
  <c r="H329" i="8" s="1"/>
  <c r="I329" i="8"/>
  <c r="J329" i="8"/>
  <c r="K329" i="8"/>
  <c r="F330" i="8"/>
  <c r="G330" i="8" a="1"/>
  <c r="G330" i="8" s="1"/>
  <c r="H330" i="8" a="1"/>
  <c r="H330" i="8" s="1"/>
  <c r="I330" i="8"/>
  <c r="J330" i="8"/>
  <c r="K330" i="8"/>
  <c r="F331" i="8"/>
  <c r="G331" i="8" a="1"/>
  <c r="G331" i="8" s="1"/>
  <c r="H331" i="8" a="1"/>
  <c r="H331" i="8" s="1"/>
  <c r="I331" i="8"/>
  <c r="J331" i="8"/>
  <c r="K331" i="8"/>
  <c r="F332" i="8"/>
  <c r="G332" i="8" a="1"/>
  <c r="G332" i="8" s="1"/>
  <c r="H332" i="8" a="1"/>
  <c r="H332" i="8" s="1"/>
  <c r="I332" i="8"/>
  <c r="J332" i="8"/>
  <c r="K332" i="8"/>
  <c r="F333" i="8"/>
  <c r="G333" i="8" a="1"/>
  <c r="G333" i="8" s="1"/>
  <c r="H333" i="8" a="1"/>
  <c r="H333" i="8" s="1"/>
  <c r="I333" i="8"/>
  <c r="J333" i="8"/>
  <c r="K333" i="8"/>
  <c r="F334" i="8"/>
  <c r="G334" i="8" a="1"/>
  <c r="G334" i="8" s="1"/>
  <c r="H334" i="8" a="1"/>
  <c r="H334" i="8" s="1"/>
  <c r="I334" i="8"/>
  <c r="J334" i="8"/>
  <c r="K334" i="8"/>
  <c r="F335" i="8"/>
  <c r="G335" i="8" a="1"/>
  <c r="G335" i="8" s="1"/>
  <c r="H335" i="8" a="1"/>
  <c r="H335" i="8" s="1"/>
  <c r="I335" i="8"/>
  <c r="J335" i="8"/>
  <c r="K335" i="8"/>
  <c r="F336" i="8"/>
  <c r="G336" i="8" a="1"/>
  <c r="G336" i="8" s="1"/>
  <c r="H336" i="8" a="1"/>
  <c r="H336" i="8" s="1"/>
  <c r="I336" i="8"/>
  <c r="J336" i="8"/>
  <c r="K336" i="8"/>
  <c r="F337" i="8"/>
  <c r="G337" i="8" a="1"/>
  <c r="G337" i="8" s="1"/>
  <c r="H337" i="8" a="1"/>
  <c r="H337" i="8" s="1"/>
  <c r="I337" i="8"/>
  <c r="J337" i="8"/>
  <c r="K337" i="8"/>
  <c r="F338" i="8"/>
  <c r="G338" i="8" a="1"/>
  <c r="G338" i="8" s="1"/>
  <c r="H338" i="8" a="1"/>
  <c r="H338" i="8" s="1"/>
  <c r="I338" i="8"/>
  <c r="J338" i="8"/>
  <c r="K338" i="8"/>
  <c r="F339" i="8"/>
  <c r="G339" i="8" a="1"/>
  <c r="G339" i="8" s="1"/>
  <c r="H339" i="8" a="1"/>
  <c r="H339" i="8" s="1"/>
  <c r="I339" i="8"/>
  <c r="J339" i="8"/>
  <c r="K339" i="8"/>
  <c r="F340" i="8"/>
  <c r="G340" i="8" a="1"/>
  <c r="G340" i="8" s="1"/>
  <c r="H340" i="8" a="1"/>
  <c r="H340" i="8" s="1"/>
  <c r="I340" i="8"/>
  <c r="J340" i="8"/>
  <c r="K340" i="8"/>
  <c r="F341" i="8"/>
  <c r="G341" i="8" a="1"/>
  <c r="G341" i="8" s="1"/>
  <c r="H341" i="8" a="1"/>
  <c r="H341" i="8" s="1"/>
  <c r="I341" i="8"/>
  <c r="J341" i="8"/>
  <c r="K341" i="8"/>
  <c r="F342" i="8"/>
  <c r="G342" i="8" a="1"/>
  <c r="G342" i="8" s="1"/>
  <c r="H342" i="8" a="1"/>
  <c r="H342" i="8" s="1"/>
  <c r="I342" i="8"/>
  <c r="J342" i="8"/>
  <c r="K342" i="8"/>
  <c r="F343" i="8"/>
  <c r="G343" i="8" a="1"/>
  <c r="G343" i="8" s="1"/>
  <c r="H343" i="8" a="1"/>
  <c r="H343" i="8" s="1"/>
  <c r="I343" i="8"/>
  <c r="J343" i="8"/>
  <c r="K343" i="8"/>
  <c r="F344" i="8"/>
  <c r="G344" i="8" a="1"/>
  <c r="G344" i="8" s="1"/>
  <c r="H344" i="8" a="1"/>
  <c r="H344" i="8" s="1"/>
  <c r="I344" i="8"/>
  <c r="J344" i="8"/>
  <c r="K344" i="8"/>
  <c r="F345" i="8"/>
  <c r="G345" i="8" a="1"/>
  <c r="G345" i="8" s="1"/>
  <c r="H345" i="8" a="1"/>
  <c r="H345" i="8" s="1"/>
  <c r="I345" i="8"/>
  <c r="J345" i="8"/>
  <c r="K345" i="8"/>
  <c r="F346" i="8"/>
  <c r="G346" i="8" a="1"/>
  <c r="G346" i="8" s="1"/>
  <c r="H346" i="8" a="1"/>
  <c r="H346" i="8" s="1"/>
  <c r="I346" i="8"/>
  <c r="J346" i="8"/>
  <c r="K346" i="8"/>
  <c r="F347" i="8"/>
  <c r="G347" i="8" a="1"/>
  <c r="G347" i="8" s="1"/>
  <c r="H347" i="8" a="1"/>
  <c r="H347" i="8" s="1"/>
  <c r="I347" i="8"/>
  <c r="J347" i="8"/>
  <c r="K347" i="8"/>
  <c r="F348" i="8"/>
  <c r="G348" i="8" a="1"/>
  <c r="G348" i="8" s="1"/>
  <c r="H348" i="8" a="1"/>
  <c r="H348" i="8" s="1"/>
  <c r="I348" i="8"/>
  <c r="J348" i="8"/>
  <c r="K348" i="8"/>
  <c r="F349" i="8"/>
  <c r="G349" i="8" a="1"/>
  <c r="G349" i="8" s="1"/>
  <c r="H349" i="8" a="1"/>
  <c r="H349" i="8" s="1"/>
  <c r="I349" i="8"/>
  <c r="J349" i="8"/>
  <c r="K349" i="8"/>
  <c r="F350" i="8"/>
  <c r="G350" i="8" a="1"/>
  <c r="G350" i="8" s="1"/>
  <c r="H350" i="8" a="1"/>
  <c r="H350" i="8" s="1"/>
  <c r="I350" i="8"/>
  <c r="J350" i="8"/>
  <c r="K350" i="8"/>
  <c r="F351" i="8"/>
  <c r="G351" i="8" a="1"/>
  <c r="G351" i="8" s="1"/>
  <c r="H351" i="8" a="1"/>
  <c r="H351" i="8" s="1"/>
  <c r="I351" i="8"/>
  <c r="J351" i="8"/>
  <c r="K351" i="8"/>
  <c r="F352" i="8"/>
  <c r="G352" i="8" a="1"/>
  <c r="G352" i="8" s="1"/>
  <c r="H352" i="8" a="1"/>
  <c r="H352" i="8" s="1"/>
  <c r="I352" i="8"/>
  <c r="J352" i="8"/>
  <c r="K352" i="8"/>
  <c r="F353" i="8"/>
  <c r="G353" i="8" a="1"/>
  <c r="G353" i="8" s="1"/>
  <c r="H353" i="8" a="1"/>
  <c r="H353" i="8" s="1"/>
  <c r="I353" i="8"/>
  <c r="J353" i="8"/>
  <c r="K353" i="8"/>
  <c r="F354" i="8"/>
  <c r="G354" i="8" a="1"/>
  <c r="G354" i="8" s="1"/>
  <c r="H354" i="8" a="1"/>
  <c r="H354" i="8" s="1"/>
  <c r="I354" i="8"/>
  <c r="J354" i="8"/>
  <c r="K354" i="8"/>
  <c r="F355" i="8"/>
  <c r="G355" i="8" a="1"/>
  <c r="G355" i="8" s="1"/>
  <c r="H355" i="8" a="1"/>
  <c r="H355" i="8" s="1"/>
  <c r="I355" i="8"/>
  <c r="J355" i="8"/>
  <c r="K355" i="8"/>
  <c r="F356" i="8"/>
  <c r="G356" i="8" a="1"/>
  <c r="G356" i="8" s="1"/>
  <c r="H356" i="8" a="1"/>
  <c r="H356" i="8" s="1"/>
  <c r="I356" i="8"/>
  <c r="J356" i="8"/>
  <c r="K356" i="8"/>
  <c r="F357" i="8"/>
  <c r="G357" i="8" a="1"/>
  <c r="G357" i="8" s="1"/>
  <c r="H357" i="8" a="1"/>
  <c r="H357" i="8" s="1"/>
  <c r="I357" i="8"/>
  <c r="J357" i="8"/>
  <c r="K357" i="8"/>
  <c r="F358" i="8"/>
  <c r="G358" i="8" a="1"/>
  <c r="G358" i="8" s="1"/>
  <c r="H358" i="8" a="1"/>
  <c r="H358" i="8" s="1"/>
  <c r="I358" i="8"/>
  <c r="J358" i="8"/>
  <c r="K358" i="8"/>
  <c r="F359" i="8"/>
  <c r="G359" i="8" a="1"/>
  <c r="G359" i="8" s="1"/>
  <c r="H359" i="8" a="1"/>
  <c r="H359" i="8" s="1"/>
  <c r="I359" i="8"/>
  <c r="J359" i="8"/>
  <c r="K359" i="8"/>
  <c r="F360" i="8"/>
  <c r="G360" i="8" a="1"/>
  <c r="G360" i="8" s="1"/>
  <c r="H360" i="8" a="1"/>
  <c r="H360" i="8" s="1"/>
  <c r="I360" i="8"/>
  <c r="J360" i="8"/>
  <c r="K360" i="8"/>
  <c r="F361" i="8"/>
  <c r="G361" i="8" a="1"/>
  <c r="G361" i="8" s="1"/>
  <c r="H361" i="8" a="1"/>
  <c r="H361" i="8" s="1"/>
  <c r="I361" i="8"/>
  <c r="J361" i="8"/>
  <c r="K361" i="8"/>
  <c r="F362" i="8"/>
  <c r="G362" i="8" a="1"/>
  <c r="G362" i="8" s="1"/>
  <c r="H362" i="8" a="1"/>
  <c r="H362" i="8" s="1"/>
  <c r="I362" i="8"/>
  <c r="J362" i="8"/>
  <c r="K362" i="8"/>
  <c r="F363" i="8"/>
  <c r="G363" i="8" a="1"/>
  <c r="G363" i="8" s="1"/>
  <c r="H363" i="8" a="1"/>
  <c r="H363" i="8" s="1"/>
  <c r="I363" i="8"/>
  <c r="J363" i="8"/>
  <c r="K363" i="8"/>
  <c r="F364" i="8"/>
  <c r="G364" i="8" a="1"/>
  <c r="G364" i="8" s="1"/>
  <c r="H364" i="8" a="1"/>
  <c r="H364" i="8" s="1"/>
  <c r="I364" i="8"/>
  <c r="J364" i="8"/>
  <c r="K364" i="8"/>
  <c r="F365" i="8"/>
  <c r="G365" i="8" a="1"/>
  <c r="G365" i="8" s="1"/>
  <c r="H365" i="8" a="1"/>
  <c r="H365" i="8" s="1"/>
  <c r="I365" i="8"/>
  <c r="J365" i="8"/>
  <c r="K365" i="8"/>
  <c r="F366" i="8"/>
  <c r="G366" i="8" a="1"/>
  <c r="G366" i="8" s="1"/>
  <c r="H366" i="8" a="1"/>
  <c r="H366" i="8" s="1"/>
  <c r="I366" i="8"/>
  <c r="J366" i="8"/>
  <c r="K366" i="8"/>
  <c r="F367" i="8"/>
  <c r="G367" i="8" a="1"/>
  <c r="G367" i="8" s="1"/>
  <c r="H367" i="8" a="1"/>
  <c r="H367" i="8" s="1"/>
  <c r="I367" i="8"/>
  <c r="J367" i="8"/>
  <c r="K367" i="8"/>
  <c r="F368" i="8"/>
  <c r="G368" i="8" a="1"/>
  <c r="G368" i="8" s="1"/>
  <c r="H368" i="8" a="1"/>
  <c r="H368" i="8" s="1"/>
  <c r="I368" i="8"/>
  <c r="J368" i="8"/>
  <c r="K368" i="8"/>
  <c r="F369" i="8"/>
  <c r="G369" i="8" a="1"/>
  <c r="G369" i="8" s="1"/>
  <c r="H369" i="8" a="1"/>
  <c r="H369" i="8" s="1"/>
  <c r="I369" i="8"/>
  <c r="J369" i="8"/>
  <c r="K369" i="8"/>
  <c r="F370" i="8"/>
  <c r="G370" i="8" a="1"/>
  <c r="G370" i="8" s="1"/>
  <c r="H370" i="8" a="1"/>
  <c r="H370" i="8" s="1"/>
  <c r="I370" i="8"/>
  <c r="J370" i="8"/>
  <c r="K370" i="8"/>
  <c r="F371" i="8"/>
  <c r="G371" i="8" a="1"/>
  <c r="G371" i="8" s="1"/>
  <c r="H371" i="8" a="1"/>
  <c r="H371" i="8" s="1"/>
  <c r="I371" i="8"/>
  <c r="J371" i="8"/>
  <c r="K371" i="8"/>
  <c r="F372" i="8"/>
  <c r="G372" i="8" a="1"/>
  <c r="G372" i="8" s="1"/>
  <c r="H372" i="8" a="1"/>
  <c r="H372" i="8" s="1"/>
  <c r="I372" i="8"/>
  <c r="J372" i="8"/>
  <c r="K372" i="8"/>
  <c r="F373" i="8"/>
  <c r="G373" i="8" a="1"/>
  <c r="G373" i="8" s="1"/>
  <c r="H373" i="8" a="1"/>
  <c r="H373" i="8" s="1"/>
  <c r="I373" i="8"/>
  <c r="J373" i="8"/>
  <c r="K373" i="8"/>
  <c r="F374" i="8"/>
  <c r="G374" i="8" a="1"/>
  <c r="G374" i="8" s="1"/>
  <c r="H374" i="8" a="1"/>
  <c r="H374" i="8" s="1"/>
  <c r="I374" i="8"/>
  <c r="J374" i="8"/>
  <c r="K374" i="8"/>
  <c r="F375" i="8"/>
  <c r="G375" i="8" a="1"/>
  <c r="G375" i="8" s="1"/>
  <c r="H375" i="8" a="1"/>
  <c r="H375" i="8" s="1"/>
  <c r="I375" i="8"/>
  <c r="J375" i="8"/>
  <c r="K375" i="8"/>
  <c r="F376" i="8"/>
  <c r="G376" i="8" a="1"/>
  <c r="G376" i="8" s="1"/>
  <c r="H376" i="8" a="1"/>
  <c r="H376" i="8" s="1"/>
  <c r="I376" i="8"/>
  <c r="J376" i="8"/>
  <c r="K376" i="8"/>
  <c r="F377" i="8"/>
  <c r="G377" i="8" a="1"/>
  <c r="G377" i="8" s="1"/>
  <c r="H377" i="8" a="1"/>
  <c r="H377" i="8" s="1"/>
  <c r="I377" i="8"/>
  <c r="J377" i="8"/>
  <c r="K377" i="8"/>
  <c r="F378" i="8"/>
  <c r="G378" i="8" a="1"/>
  <c r="G378" i="8" s="1"/>
  <c r="H378" i="8" a="1"/>
  <c r="H378" i="8" s="1"/>
  <c r="I378" i="8"/>
  <c r="J378" i="8"/>
  <c r="K378" i="8"/>
  <c r="F379" i="8"/>
  <c r="G379" i="8" a="1"/>
  <c r="G379" i="8" s="1"/>
  <c r="H379" i="8" a="1"/>
  <c r="H379" i="8" s="1"/>
  <c r="I379" i="8"/>
  <c r="J379" i="8"/>
  <c r="K379" i="8"/>
  <c r="F380" i="8"/>
  <c r="G380" i="8" a="1"/>
  <c r="G380" i="8" s="1"/>
  <c r="H380" i="8" a="1"/>
  <c r="H380" i="8" s="1"/>
  <c r="I380" i="8"/>
  <c r="J380" i="8"/>
  <c r="K380" i="8"/>
  <c r="F381" i="8"/>
  <c r="G381" i="8" a="1"/>
  <c r="G381" i="8" s="1"/>
  <c r="H381" i="8" a="1"/>
  <c r="H381" i="8" s="1"/>
  <c r="I381" i="8"/>
  <c r="J381" i="8"/>
  <c r="K381" i="8"/>
  <c r="F382" i="8"/>
  <c r="G382" i="8" a="1"/>
  <c r="G382" i="8" s="1"/>
  <c r="H382" i="8" a="1"/>
  <c r="H382" i="8" s="1"/>
  <c r="I382" i="8"/>
  <c r="J382" i="8"/>
  <c r="K382" i="8"/>
  <c r="F383" i="8"/>
  <c r="G383" i="8" a="1"/>
  <c r="G383" i="8" s="1"/>
  <c r="H383" i="8" a="1"/>
  <c r="H383" i="8" s="1"/>
  <c r="I383" i="8"/>
  <c r="J383" i="8"/>
  <c r="K383" i="8"/>
  <c r="F384" i="8"/>
  <c r="G384" i="8" a="1"/>
  <c r="G384" i="8" s="1"/>
  <c r="H384" i="8" a="1"/>
  <c r="H384" i="8" s="1"/>
  <c r="I384" i="8"/>
  <c r="J384" i="8"/>
  <c r="K384" i="8"/>
  <c r="F385" i="8"/>
  <c r="G385" i="8" a="1"/>
  <c r="G385" i="8" s="1"/>
  <c r="H385" i="8" a="1"/>
  <c r="H385" i="8" s="1"/>
  <c r="I385" i="8"/>
  <c r="J385" i="8"/>
  <c r="K385" i="8"/>
  <c r="F386" i="8"/>
  <c r="G386" i="8" a="1"/>
  <c r="G386" i="8" s="1"/>
  <c r="H386" i="8" a="1"/>
  <c r="H386" i="8" s="1"/>
  <c r="I386" i="8"/>
  <c r="J386" i="8"/>
  <c r="K386" i="8"/>
  <c r="F387" i="8"/>
  <c r="G387" i="8" a="1"/>
  <c r="G387" i="8" s="1"/>
  <c r="H387" i="8" a="1"/>
  <c r="H387" i="8" s="1"/>
  <c r="I387" i="8"/>
  <c r="J387" i="8"/>
  <c r="K387" i="8"/>
  <c r="F388" i="8"/>
  <c r="G388" i="8" a="1"/>
  <c r="G388" i="8" s="1"/>
  <c r="H388" i="8" a="1"/>
  <c r="H388" i="8" s="1"/>
  <c r="I388" i="8"/>
  <c r="J388" i="8"/>
  <c r="K388" i="8"/>
  <c r="F389" i="8"/>
  <c r="G389" i="8" a="1"/>
  <c r="G389" i="8" s="1"/>
  <c r="H389" i="8" a="1"/>
  <c r="H389" i="8" s="1"/>
  <c r="I389" i="8"/>
  <c r="J389" i="8"/>
  <c r="K389" i="8"/>
  <c r="F390" i="8"/>
  <c r="G390" i="8" a="1"/>
  <c r="G390" i="8" s="1"/>
  <c r="H390" i="8" a="1"/>
  <c r="H390" i="8" s="1"/>
  <c r="I390" i="8"/>
  <c r="J390" i="8"/>
  <c r="K390" i="8"/>
  <c r="F391" i="8"/>
  <c r="G391" i="8" a="1"/>
  <c r="G391" i="8" s="1"/>
  <c r="H391" i="8" a="1"/>
  <c r="H391" i="8" s="1"/>
  <c r="I391" i="8"/>
  <c r="J391" i="8"/>
  <c r="K391" i="8"/>
  <c r="F392" i="8"/>
  <c r="G392" i="8" a="1"/>
  <c r="G392" i="8" s="1"/>
  <c r="H392" i="8" a="1"/>
  <c r="H392" i="8" s="1"/>
  <c r="I392" i="8"/>
  <c r="J392" i="8"/>
  <c r="K392" i="8"/>
  <c r="F393" i="8"/>
  <c r="G393" i="8" a="1"/>
  <c r="G393" i="8" s="1"/>
  <c r="H393" i="8" a="1"/>
  <c r="H393" i="8" s="1"/>
  <c r="I393" i="8"/>
  <c r="J393" i="8"/>
  <c r="K393" i="8"/>
  <c r="F394" i="8"/>
  <c r="G394" i="8" a="1"/>
  <c r="G394" i="8" s="1"/>
  <c r="H394" i="8" a="1"/>
  <c r="H394" i="8" s="1"/>
  <c r="I394" i="8"/>
  <c r="J394" i="8"/>
  <c r="K394" i="8"/>
  <c r="F395" i="8"/>
  <c r="G395" i="8" a="1"/>
  <c r="G395" i="8" s="1"/>
  <c r="H395" i="8" a="1"/>
  <c r="H395" i="8" s="1"/>
  <c r="I395" i="8"/>
  <c r="J395" i="8"/>
  <c r="K395" i="8"/>
  <c r="F396" i="8"/>
  <c r="G396" i="8" a="1"/>
  <c r="G396" i="8" s="1"/>
  <c r="H396" i="8" a="1"/>
  <c r="H396" i="8" s="1"/>
  <c r="I396" i="8"/>
  <c r="J396" i="8"/>
  <c r="K396" i="8"/>
  <c r="F397" i="8"/>
  <c r="G397" i="8" a="1"/>
  <c r="G397" i="8" s="1"/>
  <c r="H397" i="8" a="1"/>
  <c r="H397" i="8" s="1"/>
  <c r="I397" i="8"/>
  <c r="J397" i="8"/>
  <c r="K397" i="8"/>
  <c r="F398" i="8"/>
  <c r="G398" i="8" a="1"/>
  <c r="G398" i="8" s="1"/>
  <c r="H398" i="8" a="1"/>
  <c r="H398" i="8" s="1"/>
  <c r="I398" i="8"/>
  <c r="J398" i="8"/>
  <c r="K398" i="8"/>
  <c r="F399" i="8"/>
  <c r="G399" i="8" a="1"/>
  <c r="G399" i="8" s="1"/>
  <c r="H399" i="8" a="1"/>
  <c r="H399" i="8" s="1"/>
  <c r="I399" i="8"/>
  <c r="J399" i="8"/>
  <c r="K399" i="8"/>
  <c r="F400" i="8"/>
  <c r="G400" i="8" a="1"/>
  <c r="G400" i="8" s="1"/>
  <c r="H400" i="8" a="1"/>
  <c r="H400" i="8" s="1"/>
  <c r="I400" i="8"/>
  <c r="J400" i="8"/>
  <c r="K400" i="8"/>
  <c r="F401" i="8"/>
  <c r="G401" i="8" a="1"/>
  <c r="G401" i="8" s="1"/>
  <c r="H401" i="8" a="1"/>
  <c r="H401" i="8" s="1"/>
  <c r="I401" i="8"/>
  <c r="J401" i="8"/>
  <c r="K401" i="8"/>
  <c r="F402" i="8"/>
  <c r="G402" i="8" a="1"/>
  <c r="G402" i="8" s="1"/>
  <c r="H402" i="8" a="1"/>
  <c r="H402" i="8" s="1"/>
  <c r="I402" i="8"/>
  <c r="J402" i="8"/>
  <c r="K402" i="8"/>
  <c r="F403" i="8"/>
  <c r="G403" i="8" a="1"/>
  <c r="G403" i="8" s="1"/>
  <c r="H403" i="8" a="1"/>
  <c r="H403" i="8" s="1"/>
  <c r="I403" i="8"/>
  <c r="J403" i="8"/>
  <c r="K403" i="8"/>
  <c r="F404" i="8"/>
  <c r="G404" i="8" a="1"/>
  <c r="G404" i="8" s="1"/>
  <c r="H404" i="8" a="1"/>
  <c r="H404" i="8" s="1"/>
  <c r="I404" i="8"/>
  <c r="J404" i="8"/>
  <c r="K404" i="8"/>
  <c r="F405" i="8"/>
  <c r="G405" i="8" a="1"/>
  <c r="G405" i="8" s="1"/>
  <c r="H405" i="8" a="1"/>
  <c r="H405" i="8" s="1"/>
  <c r="I405" i="8"/>
  <c r="J405" i="8"/>
  <c r="K405" i="8"/>
  <c r="F406" i="8"/>
  <c r="G406" i="8" a="1"/>
  <c r="G406" i="8" s="1"/>
  <c r="H406" i="8" a="1"/>
  <c r="H406" i="8" s="1"/>
  <c r="I406" i="8"/>
  <c r="J406" i="8"/>
  <c r="K406" i="8"/>
  <c r="F407" i="8"/>
  <c r="G407" i="8" a="1"/>
  <c r="G407" i="8" s="1"/>
  <c r="H407" i="8" a="1"/>
  <c r="H407" i="8" s="1"/>
  <c r="I407" i="8"/>
  <c r="J407" i="8"/>
  <c r="K407" i="8"/>
  <c r="F408" i="8"/>
  <c r="G408" i="8" a="1"/>
  <c r="G408" i="8" s="1"/>
  <c r="H408" i="8" a="1"/>
  <c r="H408" i="8" s="1"/>
  <c r="I408" i="8"/>
  <c r="J408" i="8"/>
  <c r="K408" i="8"/>
  <c r="F409" i="8"/>
  <c r="G409" i="8" a="1"/>
  <c r="G409" i="8" s="1"/>
  <c r="H409" i="8" a="1"/>
  <c r="H409" i="8" s="1"/>
  <c r="I409" i="8"/>
  <c r="J409" i="8"/>
  <c r="K409" i="8"/>
  <c r="F410" i="8"/>
  <c r="G410" i="8" a="1"/>
  <c r="G410" i="8" s="1"/>
  <c r="H410" i="8" a="1"/>
  <c r="H410" i="8" s="1"/>
  <c r="I410" i="8"/>
  <c r="J410" i="8"/>
  <c r="K410" i="8"/>
  <c r="F411" i="8"/>
  <c r="G411" i="8" a="1"/>
  <c r="G411" i="8" s="1"/>
  <c r="H411" i="8" a="1"/>
  <c r="H411" i="8" s="1"/>
  <c r="I411" i="8"/>
  <c r="J411" i="8"/>
  <c r="K411" i="8"/>
  <c r="F412" i="8"/>
  <c r="G412" i="8" a="1"/>
  <c r="G412" i="8" s="1"/>
  <c r="H412" i="8" a="1"/>
  <c r="H412" i="8" s="1"/>
  <c r="I412" i="8"/>
  <c r="J412" i="8"/>
  <c r="K412" i="8"/>
  <c r="F413" i="8"/>
  <c r="G413" i="8" a="1"/>
  <c r="G413" i="8" s="1"/>
  <c r="H413" i="8" a="1"/>
  <c r="H413" i="8" s="1"/>
  <c r="I413" i="8"/>
  <c r="J413" i="8"/>
  <c r="K413" i="8"/>
  <c r="F414" i="8"/>
  <c r="G414" i="8" a="1"/>
  <c r="G414" i="8" s="1"/>
  <c r="H414" i="8" a="1"/>
  <c r="H414" i="8" s="1"/>
  <c r="I414" i="8"/>
  <c r="J414" i="8"/>
  <c r="K414" i="8"/>
  <c r="F415" i="8"/>
  <c r="G415" i="8" a="1"/>
  <c r="G415" i="8" s="1"/>
  <c r="H415" i="8" a="1"/>
  <c r="H415" i="8" s="1"/>
  <c r="I415" i="8"/>
  <c r="J415" i="8"/>
  <c r="K415" i="8"/>
  <c r="F416" i="8"/>
  <c r="G416" i="8" a="1"/>
  <c r="G416" i="8" s="1"/>
  <c r="H416" i="8" a="1"/>
  <c r="H416" i="8" s="1"/>
  <c r="I416" i="8"/>
  <c r="J416" i="8"/>
  <c r="K416" i="8"/>
  <c r="F417" i="8"/>
  <c r="G417" i="8" a="1"/>
  <c r="G417" i="8" s="1"/>
  <c r="H417" i="8" a="1"/>
  <c r="H417" i="8" s="1"/>
  <c r="I417" i="8"/>
  <c r="J417" i="8"/>
  <c r="K417" i="8"/>
  <c r="F418" i="8"/>
  <c r="G418" i="8" a="1"/>
  <c r="G418" i="8" s="1"/>
  <c r="H418" i="8" a="1"/>
  <c r="H418" i="8" s="1"/>
  <c r="I418" i="8"/>
  <c r="J418" i="8"/>
  <c r="K418" i="8"/>
  <c r="F419" i="8"/>
  <c r="G419" i="8" a="1"/>
  <c r="G419" i="8" s="1"/>
  <c r="H419" i="8" a="1"/>
  <c r="H419" i="8" s="1"/>
  <c r="I419" i="8"/>
  <c r="J419" i="8"/>
  <c r="K419" i="8"/>
  <c r="F420" i="8"/>
  <c r="G420" i="8" a="1"/>
  <c r="G420" i="8" s="1"/>
  <c r="H420" i="8" a="1"/>
  <c r="H420" i="8" s="1"/>
  <c r="I420" i="8"/>
  <c r="J420" i="8"/>
  <c r="K420" i="8"/>
  <c r="F421" i="8"/>
  <c r="G421" i="8" a="1"/>
  <c r="G421" i="8" s="1"/>
  <c r="H421" i="8" a="1"/>
  <c r="H421" i="8" s="1"/>
  <c r="I421" i="8"/>
  <c r="J421" i="8"/>
  <c r="K421" i="8"/>
  <c r="F422" i="8"/>
  <c r="G422" i="8" a="1"/>
  <c r="G422" i="8" s="1"/>
  <c r="H422" i="8" a="1"/>
  <c r="H422" i="8" s="1"/>
  <c r="I422" i="8"/>
  <c r="J422" i="8"/>
  <c r="K422" i="8"/>
  <c r="F423" i="8"/>
  <c r="G423" i="8" a="1"/>
  <c r="G423" i="8" s="1"/>
  <c r="H423" i="8" a="1"/>
  <c r="H423" i="8" s="1"/>
  <c r="I423" i="8"/>
  <c r="J423" i="8"/>
  <c r="K423" i="8"/>
  <c r="F424" i="8"/>
  <c r="G424" i="8" a="1"/>
  <c r="G424" i="8" s="1"/>
  <c r="H424" i="8" a="1"/>
  <c r="H424" i="8" s="1"/>
  <c r="I424" i="8"/>
  <c r="J424" i="8"/>
  <c r="K424" i="8"/>
  <c r="F425" i="8"/>
  <c r="G425" i="8" a="1"/>
  <c r="G425" i="8" s="1"/>
  <c r="H425" i="8" a="1"/>
  <c r="H425" i="8" s="1"/>
  <c r="I425" i="8"/>
  <c r="J425" i="8"/>
  <c r="K425" i="8"/>
  <c r="F426" i="8"/>
  <c r="G426" i="8" a="1"/>
  <c r="G426" i="8" s="1"/>
  <c r="H426" i="8" a="1"/>
  <c r="H426" i="8" s="1"/>
  <c r="I426" i="8"/>
  <c r="J426" i="8"/>
  <c r="K426" i="8"/>
  <c r="F427" i="8"/>
  <c r="G427" i="8" a="1"/>
  <c r="G427" i="8" s="1"/>
  <c r="H427" i="8" a="1"/>
  <c r="H427" i="8" s="1"/>
  <c r="I427" i="8"/>
  <c r="J427" i="8"/>
  <c r="K427" i="8"/>
  <c r="F428" i="8"/>
  <c r="G428" i="8" a="1"/>
  <c r="G428" i="8" s="1"/>
  <c r="H428" i="8" a="1"/>
  <c r="H428" i="8" s="1"/>
  <c r="I428" i="8"/>
  <c r="J428" i="8"/>
  <c r="K428" i="8"/>
  <c r="F429" i="8"/>
  <c r="G429" i="8" a="1"/>
  <c r="G429" i="8" s="1"/>
  <c r="H429" i="8" a="1"/>
  <c r="H429" i="8" s="1"/>
  <c r="I429" i="8"/>
  <c r="J429" i="8"/>
  <c r="K429" i="8"/>
  <c r="F430" i="8"/>
  <c r="G430" i="8" a="1"/>
  <c r="G430" i="8" s="1"/>
  <c r="H430" i="8" a="1"/>
  <c r="H430" i="8" s="1"/>
  <c r="I430" i="8"/>
  <c r="J430" i="8"/>
  <c r="K430" i="8"/>
  <c r="F431" i="8"/>
  <c r="G431" i="8" a="1"/>
  <c r="G431" i="8" s="1"/>
  <c r="H431" i="8" a="1"/>
  <c r="H431" i="8" s="1"/>
  <c r="I431" i="8"/>
  <c r="J431" i="8"/>
  <c r="K431" i="8"/>
  <c r="F432" i="8"/>
  <c r="G432" i="8" a="1"/>
  <c r="G432" i="8" s="1"/>
  <c r="H432" i="8" a="1"/>
  <c r="H432" i="8" s="1"/>
  <c r="I432" i="8"/>
  <c r="J432" i="8"/>
  <c r="K432" i="8"/>
  <c r="F433" i="8"/>
  <c r="G433" i="8" a="1"/>
  <c r="G433" i="8" s="1"/>
  <c r="H433" i="8" a="1"/>
  <c r="H433" i="8" s="1"/>
  <c r="I433" i="8"/>
  <c r="J433" i="8"/>
  <c r="K433" i="8"/>
  <c r="F434" i="8"/>
  <c r="G434" i="8" a="1"/>
  <c r="G434" i="8" s="1"/>
  <c r="H434" i="8" a="1"/>
  <c r="H434" i="8" s="1"/>
  <c r="I434" i="8"/>
  <c r="J434" i="8"/>
  <c r="K434" i="8"/>
  <c r="F435" i="8"/>
  <c r="G435" i="8" a="1"/>
  <c r="G435" i="8" s="1"/>
  <c r="H435" i="8" a="1"/>
  <c r="H435" i="8" s="1"/>
  <c r="I435" i="8"/>
  <c r="J435" i="8"/>
  <c r="K435" i="8"/>
  <c r="F436" i="8"/>
  <c r="G436" i="8" a="1"/>
  <c r="G436" i="8" s="1"/>
  <c r="H436" i="8" a="1"/>
  <c r="H436" i="8" s="1"/>
  <c r="I436" i="8"/>
  <c r="J436" i="8"/>
  <c r="K436" i="8"/>
  <c r="F437" i="8"/>
  <c r="G437" i="8" a="1"/>
  <c r="G437" i="8" s="1"/>
  <c r="H437" i="8" a="1"/>
  <c r="H437" i="8" s="1"/>
  <c r="I437" i="8"/>
  <c r="J437" i="8"/>
  <c r="K437" i="8"/>
  <c r="F438" i="8"/>
  <c r="G438" i="8" a="1"/>
  <c r="G438" i="8" s="1"/>
  <c r="H438" i="8" a="1"/>
  <c r="H438" i="8" s="1"/>
  <c r="I438" i="8"/>
  <c r="J438" i="8"/>
  <c r="K438" i="8"/>
  <c r="F439" i="8"/>
  <c r="G439" i="8" a="1"/>
  <c r="G439" i="8" s="1"/>
  <c r="H439" i="8" a="1"/>
  <c r="H439" i="8" s="1"/>
  <c r="I439" i="8"/>
  <c r="J439" i="8"/>
  <c r="K439" i="8"/>
  <c r="F440" i="8"/>
  <c r="G440" i="8" a="1"/>
  <c r="G440" i="8" s="1"/>
  <c r="H440" i="8" a="1"/>
  <c r="H440" i="8" s="1"/>
  <c r="I440" i="8"/>
  <c r="J440" i="8"/>
  <c r="K440" i="8"/>
  <c r="F441" i="8"/>
  <c r="G441" i="8" a="1"/>
  <c r="G441" i="8" s="1"/>
  <c r="H441" i="8" a="1"/>
  <c r="H441" i="8" s="1"/>
  <c r="I441" i="8"/>
  <c r="J441" i="8"/>
  <c r="K441" i="8"/>
  <c r="F442" i="8"/>
  <c r="G442" i="8" a="1"/>
  <c r="G442" i="8" s="1"/>
  <c r="H442" i="8" a="1"/>
  <c r="H442" i="8" s="1"/>
  <c r="I442" i="8"/>
  <c r="J442" i="8"/>
  <c r="K442" i="8"/>
  <c r="F443" i="8"/>
  <c r="G443" i="8" a="1"/>
  <c r="G443" i="8" s="1"/>
  <c r="H443" i="8" a="1"/>
  <c r="H443" i="8" s="1"/>
  <c r="I443" i="8"/>
  <c r="J443" i="8"/>
  <c r="K443" i="8"/>
  <c r="F444" i="8"/>
  <c r="G444" i="8" a="1"/>
  <c r="G444" i="8" s="1"/>
  <c r="H444" i="8" a="1"/>
  <c r="H444" i="8" s="1"/>
  <c r="I444" i="8"/>
  <c r="J444" i="8"/>
  <c r="K444" i="8"/>
  <c r="F445" i="8"/>
  <c r="G445" i="8" a="1"/>
  <c r="G445" i="8" s="1"/>
  <c r="H445" i="8" a="1"/>
  <c r="H445" i="8" s="1"/>
  <c r="I445" i="8"/>
  <c r="J445" i="8"/>
  <c r="K445" i="8"/>
  <c r="F446" i="8"/>
  <c r="G446" i="8" a="1"/>
  <c r="G446" i="8" s="1"/>
  <c r="H446" i="8" a="1"/>
  <c r="H446" i="8" s="1"/>
  <c r="I446" i="8"/>
  <c r="J446" i="8"/>
  <c r="K446" i="8"/>
  <c r="F447" i="8"/>
  <c r="G447" i="8" a="1"/>
  <c r="G447" i="8" s="1"/>
  <c r="H447" i="8" a="1"/>
  <c r="H447" i="8" s="1"/>
  <c r="I447" i="8"/>
  <c r="J447" i="8"/>
  <c r="K447" i="8"/>
  <c r="F448" i="8"/>
  <c r="G448" i="8" a="1"/>
  <c r="G448" i="8" s="1"/>
  <c r="H448" i="8" a="1"/>
  <c r="H448" i="8" s="1"/>
  <c r="I448" i="8"/>
  <c r="J448" i="8"/>
  <c r="K448" i="8"/>
  <c r="F449" i="8"/>
  <c r="G449" i="8" a="1"/>
  <c r="G449" i="8" s="1"/>
  <c r="H449" i="8" a="1"/>
  <c r="H449" i="8" s="1"/>
  <c r="I449" i="8"/>
  <c r="J449" i="8"/>
  <c r="K449" i="8"/>
  <c r="F450" i="8"/>
  <c r="G450" i="8" a="1"/>
  <c r="G450" i="8" s="1"/>
  <c r="H450" i="8" a="1"/>
  <c r="H450" i="8" s="1"/>
  <c r="I450" i="8"/>
  <c r="J450" i="8"/>
  <c r="K450" i="8"/>
  <c r="F451" i="8"/>
  <c r="G451" i="8" a="1"/>
  <c r="G451" i="8" s="1"/>
  <c r="H451" i="8" a="1"/>
  <c r="H451" i="8" s="1"/>
  <c r="I451" i="8"/>
  <c r="J451" i="8"/>
  <c r="K451" i="8"/>
  <c r="F452" i="8"/>
  <c r="G452" i="8" a="1"/>
  <c r="G452" i="8" s="1"/>
  <c r="H452" i="8" a="1"/>
  <c r="H452" i="8" s="1"/>
  <c r="I452" i="8"/>
  <c r="J452" i="8"/>
  <c r="K452" i="8"/>
  <c r="F453" i="8"/>
  <c r="G453" i="8" a="1"/>
  <c r="G453" i="8" s="1"/>
  <c r="H453" i="8" a="1"/>
  <c r="H453" i="8" s="1"/>
  <c r="I453" i="8"/>
  <c r="J453" i="8"/>
  <c r="K453" i="8"/>
  <c r="F454" i="8"/>
  <c r="G454" i="8" a="1"/>
  <c r="G454" i="8" s="1"/>
  <c r="H454" i="8" a="1"/>
  <c r="H454" i="8" s="1"/>
  <c r="I454" i="8"/>
  <c r="J454" i="8"/>
  <c r="K454" i="8"/>
  <c r="F455" i="8"/>
  <c r="G455" i="8" a="1"/>
  <c r="G455" i="8" s="1"/>
  <c r="H455" i="8" a="1"/>
  <c r="H455" i="8" s="1"/>
  <c r="I455" i="8"/>
  <c r="J455" i="8"/>
  <c r="K455" i="8"/>
  <c r="F456" i="8"/>
  <c r="G456" i="8" a="1"/>
  <c r="G456" i="8" s="1"/>
  <c r="H456" i="8" a="1"/>
  <c r="H456" i="8" s="1"/>
  <c r="I456" i="8"/>
  <c r="J456" i="8"/>
  <c r="K456" i="8"/>
  <c r="F457" i="8"/>
  <c r="G457" i="8" a="1"/>
  <c r="G457" i="8" s="1"/>
  <c r="H457" i="8" a="1"/>
  <c r="H457" i="8" s="1"/>
  <c r="I457" i="8"/>
  <c r="J457" i="8"/>
  <c r="K457" i="8"/>
  <c r="F458" i="8"/>
  <c r="G458" i="8" a="1"/>
  <c r="G458" i="8" s="1"/>
  <c r="H458" i="8" a="1"/>
  <c r="H458" i="8" s="1"/>
  <c r="I458" i="8"/>
  <c r="J458" i="8"/>
  <c r="K458" i="8"/>
  <c r="F459" i="8"/>
  <c r="G459" i="8" a="1"/>
  <c r="G459" i="8" s="1"/>
  <c r="H459" i="8" a="1"/>
  <c r="H459" i="8" s="1"/>
  <c r="I459" i="8"/>
  <c r="J459" i="8"/>
  <c r="K459" i="8"/>
  <c r="F460" i="8"/>
  <c r="G460" i="8" a="1"/>
  <c r="G460" i="8" s="1"/>
  <c r="H460" i="8" a="1"/>
  <c r="H460" i="8" s="1"/>
  <c r="I460" i="8"/>
  <c r="J460" i="8"/>
  <c r="K460" i="8"/>
  <c r="F461" i="8"/>
  <c r="G461" i="8" a="1"/>
  <c r="G461" i="8" s="1"/>
  <c r="H461" i="8" a="1"/>
  <c r="H461" i="8" s="1"/>
  <c r="I461" i="8"/>
  <c r="J461" i="8"/>
  <c r="K461" i="8"/>
  <c r="F462" i="8"/>
  <c r="G462" i="8" a="1"/>
  <c r="G462" i="8" s="1"/>
  <c r="H462" i="8" a="1"/>
  <c r="H462" i="8" s="1"/>
  <c r="I462" i="8"/>
  <c r="J462" i="8"/>
  <c r="K462" i="8"/>
  <c r="F463" i="8"/>
  <c r="G463" i="8" a="1"/>
  <c r="G463" i="8" s="1"/>
  <c r="H463" i="8" a="1"/>
  <c r="H463" i="8" s="1"/>
  <c r="I463" i="8"/>
  <c r="J463" i="8"/>
  <c r="K463" i="8"/>
  <c r="F464" i="8"/>
  <c r="G464" i="8" a="1"/>
  <c r="G464" i="8" s="1"/>
  <c r="H464" i="8" a="1"/>
  <c r="H464" i="8" s="1"/>
  <c r="I464" i="8"/>
  <c r="J464" i="8"/>
  <c r="K464" i="8"/>
  <c r="F465" i="8"/>
  <c r="G465" i="8" a="1"/>
  <c r="G465" i="8" s="1"/>
  <c r="H465" i="8" a="1"/>
  <c r="H465" i="8" s="1"/>
  <c r="I465" i="8"/>
  <c r="J465" i="8"/>
  <c r="K465" i="8"/>
  <c r="F466" i="8"/>
  <c r="G466" i="8" a="1"/>
  <c r="G466" i="8" s="1"/>
  <c r="H466" i="8" a="1"/>
  <c r="H466" i="8" s="1"/>
  <c r="I466" i="8"/>
  <c r="J466" i="8"/>
  <c r="K466" i="8"/>
  <c r="F467" i="8"/>
  <c r="G467" i="8" a="1"/>
  <c r="G467" i="8" s="1"/>
  <c r="H467" i="8" a="1"/>
  <c r="H467" i="8" s="1"/>
  <c r="I467" i="8"/>
  <c r="J467" i="8"/>
  <c r="K467" i="8"/>
  <c r="F468" i="8"/>
  <c r="G468" i="8" a="1"/>
  <c r="G468" i="8" s="1"/>
  <c r="H468" i="8" a="1"/>
  <c r="H468" i="8" s="1"/>
  <c r="I468" i="8"/>
  <c r="J468" i="8"/>
  <c r="K468" i="8"/>
  <c r="F469" i="8"/>
  <c r="G469" i="8" a="1"/>
  <c r="G469" i="8" s="1"/>
  <c r="H469" i="8" a="1"/>
  <c r="H469" i="8" s="1"/>
  <c r="I469" i="8"/>
  <c r="J469" i="8"/>
  <c r="K469" i="8"/>
  <c r="F470" i="8"/>
  <c r="G470" i="8" a="1"/>
  <c r="G470" i="8" s="1"/>
  <c r="H470" i="8" a="1"/>
  <c r="H470" i="8" s="1"/>
  <c r="I470" i="8"/>
  <c r="J470" i="8"/>
  <c r="K470" i="8"/>
  <c r="F471" i="8"/>
  <c r="G471" i="8" a="1"/>
  <c r="G471" i="8" s="1"/>
  <c r="H471" i="8" a="1"/>
  <c r="H471" i="8" s="1"/>
  <c r="I471" i="8"/>
  <c r="J471" i="8"/>
  <c r="K471" i="8"/>
  <c r="F472" i="8"/>
  <c r="G472" i="8" a="1"/>
  <c r="G472" i="8" s="1"/>
  <c r="H472" i="8" a="1"/>
  <c r="H472" i="8" s="1"/>
  <c r="I472" i="8"/>
  <c r="J472" i="8"/>
  <c r="K472" i="8"/>
  <c r="F473" i="8"/>
  <c r="G473" i="8" a="1"/>
  <c r="G473" i="8" s="1"/>
  <c r="H473" i="8" a="1"/>
  <c r="H473" i="8" s="1"/>
  <c r="I473" i="8"/>
  <c r="J473" i="8"/>
  <c r="K473" i="8"/>
  <c r="F474" i="8"/>
  <c r="G474" i="8" a="1"/>
  <c r="G474" i="8" s="1"/>
  <c r="H474" i="8" a="1"/>
  <c r="H474" i="8" s="1"/>
  <c r="I474" i="8"/>
  <c r="J474" i="8"/>
  <c r="K474" i="8"/>
  <c r="F475" i="8"/>
  <c r="G475" i="8" a="1"/>
  <c r="G475" i="8" s="1"/>
  <c r="H475" i="8" a="1"/>
  <c r="H475" i="8" s="1"/>
  <c r="I475" i="8"/>
  <c r="J475" i="8"/>
  <c r="K475" i="8"/>
  <c r="F476" i="8"/>
  <c r="G476" i="8" a="1"/>
  <c r="G476" i="8" s="1"/>
  <c r="H476" i="8" a="1"/>
  <c r="H476" i="8" s="1"/>
  <c r="I476" i="8"/>
  <c r="J476" i="8"/>
  <c r="K476" i="8"/>
  <c r="F477" i="8"/>
  <c r="G477" i="8" a="1"/>
  <c r="G477" i="8" s="1"/>
  <c r="H477" i="8" a="1"/>
  <c r="H477" i="8" s="1"/>
  <c r="I477" i="8"/>
  <c r="J477" i="8"/>
  <c r="K477" i="8"/>
  <c r="F478" i="8"/>
  <c r="G478" i="8" a="1"/>
  <c r="G478" i="8" s="1"/>
  <c r="H478" i="8" a="1"/>
  <c r="H478" i="8" s="1"/>
  <c r="I478" i="8"/>
  <c r="J478" i="8"/>
  <c r="K478" i="8"/>
  <c r="F479" i="8"/>
  <c r="G479" i="8" a="1"/>
  <c r="G479" i="8" s="1"/>
  <c r="H479" i="8" a="1"/>
  <c r="H479" i="8" s="1"/>
  <c r="I479" i="8"/>
  <c r="J479" i="8"/>
  <c r="K479" i="8"/>
  <c r="F480" i="8"/>
  <c r="G480" i="8" a="1"/>
  <c r="G480" i="8" s="1"/>
  <c r="H480" i="8" a="1"/>
  <c r="H480" i="8" s="1"/>
  <c r="I480" i="8"/>
  <c r="J480" i="8"/>
  <c r="K480" i="8"/>
  <c r="F481" i="8"/>
  <c r="G481" i="8" a="1"/>
  <c r="G481" i="8" s="1"/>
  <c r="H481" i="8" a="1"/>
  <c r="H481" i="8" s="1"/>
  <c r="I481" i="8"/>
  <c r="J481" i="8"/>
  <c r="K481" i="8"/>
  <c r="F482" i="8"/>
  <c r="G482" i="8" a="1"/>
  <c r="G482" i="8" s="1"/>
  <c r="H482" i="8" a="1"/>
  <c r="H482" i="8" s="1"/>
  <c r="I482" i="8"/>
  <c r="J482" i="8"/>
  <c r="K482" i="8"/>
  <c r="F483" i="8"/>
  <c r="G483" i="8" a="1"/>
  <c r="G483" i="8" s="1"/>
  <c r="H483" i="8" a="1"/>
  <c r="H483" i="8" s="1"/>
  <c r="I483" i="8"/>
  <c r="J483" i="8"/>
  <c r="K483" i="8"/>
  <c r="F484" i="8"/>
  <c r="G484" i="8" a="1"/>
  <c r="G484" i="8" s="1"/>
  <c r="H484" i="8" a="1"/>
  <c r="H484" i="8" s="1"/>
  <c r="I484" i="8"/>
  <c r="J484" i="8"/>
  <c r="K484" i="8"/>
  <c r="F485" i="8"/>
  <c r="G485" i="8" a="1"/>
  <c r="G485" i="8" s="1"/>
  <c r="H485" i="8" a="1"/>
  <c r="H485" i="8" s="1"/>
  <c r="I485" i="8"/>
  <c r="J485" i="8"/>
  <c r="K485" i="8"/>
  <c r="F486" i="8"/>
  <c r="G486" i="8" a="1"/>
  <c r="G486" i="8" s="1"/>
  <c r="H486" i="8" a="1"/>
  <c r="H486" i="8" s="1"/>
  <c r="I486" i="8"/>
  <c r="J486" i="8"/>
  <c r="K486" i="8"/>
  <c r="F487" i="8"/>
  <c r="G487" i="8" a="1"/>
  <c r="G487" i="8" s="1"/>
  <c r="H487" i="8" a="1"/>
  <c r="H487" i="8" s="1"/>
  <c r="I487" i="8"/>
  <c r="J487" i="8"/>
  <c r="K487" i="8"/>
  <c r="F488" i="8"/>
  <c r="G488" i="8" a="1"/>
  <c r="G488" i="8" s="1"/>
  <c r="H488" i="8" a="1"/>
  <c r="H488" i="8" s="1"/>
  <c r="I488" i="8"/>
  <c r="J488" i="8"/>
  <c r="K488" i="8"/>
  <c r="F489" i="8"/>
  <c r="G489" i="8" a="1"/>
  <c r="G489" i="8" s="1"/>
  <c r="H489" i="8" a="1"/>
  <c r="H489" i="8" s="1"/>
  <c r="I489" i="8"/>
  <c r="J489" i="8"/>
  <c r="K489" i="8"/>
  <c r="F490" i="8"/>
  <c r="G490" i="8" a="1"/>
  <c r="G490" i="8" s="1"/>
  <c r="H490" i="8" a="1"/>
  <c r="H490" i="8" s="1"/>
  <c r="I490" i="8"/>
  <c r="J490" i="8"/>
  <c r="K490" i="8"/>
  <c r="F491" i="8"/>
  <c r="G491" i="8" a="1"/>
  <c r="G491" i="8" s="1"/>
  <c r="H491" i="8" a="1"/>
  <c r="H491" i="8" s="1"/>
  <c r="I491" i="8"/>
  <c r="J491" i="8"/>
  <c r="K491" i="8"/>
  <c r="F492" i="8"/>
  <c r="G492" i="8" a="1"/>
  <c r="G492" i="8" s="1"/>
  <c r="H492" i="8" a="1"/>
  <c r="H492" i="8" s="1"/>
  <c r="I492" i="8"/>
  <c r="J492" i="8"/>
  <c r="K492" i="8"/>
  <c r="F493" i="8"/>
  <c r="G493" i="8" a="1"/>
  <c r="G493" i="8" s="1"/>
  <c r="H493" i="8" a="1"/>
  <c r="H493" i="8" s="1"/>
  <c r="I493" i="8"/>
  <c r="J493" i="8"/>
  <c r="K493" i="8"/>
  <c r="F494" i="8"/>
  <c r="G494" i="8" a="1"/>
  <c r="G494" i="8" s="1"/>
  <c r="H494" i="8" a="1"/>
  <c r="H494" i="8" s="1"/>
  <c r="I494" i="8"/>
  <c r="J494" i="8"/>
  <c r="K494" i="8"/>
  <c r="F495" i="8"/>
  <c r="G495" i="8" a="1"/>
  <c r="G495" i="8" s="1"/>
  <c r="H495" i="8" a="1"/>
  <c r="H495" i="8" s="1"/>
  <c r="I495" i="8"/>
  <c r="J495" i="8"/>
  <c r="K495" i="8"/>
  <c r="F496" i="8"/>
  <c r="G496" i="8" a="1"/>
  <c r="G496" i="8" s="1"/>
  <c r="H496" i="8" a="1"/>
  <c r="H496" i="8" s="1"/>
  <c r="I496" i="8"/>
  <c r="J496" i="8"/>
  <c r="K496" i="8"/>
  <c r="F497" i="8"/>
  <c r="G497" i="8" a="1"/>
  <c r="G497" i="8" s="1"/>
  <c r="H497" i="8" a="1"/>
  <c r="H497" i="8" s="1"/>
  <c r="I497" i="8"/>
  <c r="J497" i="8"/>
  <c r="K497" i="8"/>
  <c r="F498" i="8"/>
  <c r="G498" i="8" a="1"/>
  <c r="G498" i="8" s="1"/>
  <c r="H498" i="8" a="1"/>
  <c r="H498" i="8" s="1"/>
  <c r="I498" i="8"/>
  <c r="J498" i="8"/>
  <c r="K498" i="8"/>
  <c r="F499" i="8"/>
  <c r="G499" i="8" a="1"/>
  <c r="G499" i="8" s="1"/>
  <c r="H499" i="8" a="1"/>
  <c r="H499" i="8" s="1"/>
  <c r="I499" i="8"/>
  <c r="J499" i="8"/>
  <c r="K499" i="8"/>
  <c r="F500" i="8"/>
  <c r="G500" i="8" a="1"/>
  <c r="G500" i="8" s="1"/>
  <c r="H500" i="8" a="1"/>
  <c r="H500" i="8" s="1"/>
  <c r="I500" i="8"/>
  <c r="J500" i="8"/>
  <c r="K500" i="8"/>
  <c r="F501" i="8"/>
  <c r="G501" i="8" a="1"/>
  <c r="G501" i="8" s="1"/>
  <c r="H501" i="8" a="1"/>
  <c r="H501" i="8" s="1"/>
  <c r="I501" i="8"/>
  <c r="J501" i="8"/>
  <c r="K501" i="8"/>
  <c r="F502" i="8"/>
  <c r="G502" i="8" a="1"/>
  <c r="G502" i="8" s="1"/>
  <c r="H502" i="8" a="1"/>
  <c r="H502" i="8" s="1"/>
  <c r="I502" i="8"/>
  <c r="J502" i="8"/>
  <c r="K502" i="8"/>
  <c r="F503" i="8"/>
  <c r="G503" i="8" a="1"/>
  <c r="G503" i="8" s="1"/>
  <c r="H503" i="8" a="1"/>
  <c r="H503" i="8" s="1"/>
  <c r="I503" i="8"/>
  <c r="J503" i="8"/>
  <c r="K503" i="8"/>
  <c r="F504" i="8"/>
  <c r="G504" i="8" a="1"/>
  <c r="G504" i="8" s="1"/>
  <c r="H504" i="8" a="1"/>
  <c r="H504" i="8" s="1"/>
  <c r="I504" i="8"/>
  <c r="J504" i="8"/>
  <c r="K504" i="8"/>
  <c r="F505" i="8"/>
  <c r="G505" i="8" a="1"/>
  <c r="G505" i="8" s="1"/>
  <c r="H505" i="8" a="1"/>
  <c r="H505" i="8" s="1"/>
  <c r="I505" i="8"/>
  <c r="J505" i="8"/>
  <c r="K505" i="8"/>
  <c r="F506" i="8"/>
  <c r="G506" i="8" a="1"/>
  <c r="G506" i="8" s="1"/>
  <c r="H506" i="8" a="1"/>
  <c r="H506" i="8" s="1"/>
  <c r="I506" i="8"/>
  <c r="J506" i="8"/>
  <c r="K506" i="8"/>
  <c r="F507" i="8"/>
  <c r="G507" i="8" a="1"/>
  <c r="G507" i="8" s="1"/>
  <c r="H507" i="8" a="1"/>
  <c r="H507" i="8" s="1"/>
  <c r="I507" i="8"/>
  <c r="J507" i="8"/>
  <c r="K507" i="8"/>
  <c r="F508" i="8"/>
  <c r="G508" i="8" a="1"/>
  <c r="G508" i="8" s="1"/>
  <c r="H508" i="8" a="1"/>
  <c r="H508" i="8" s="1"/>
  <c r="I508" i="8"/>
  <c r="J508" i="8"/>
  <c r="K508" i="8"/>
  <c r="F509" i="8"/>
  <c r="G509" i="8" a="1"/>
  <c r="G509" i="8" s="1"/>
  <c r="H509" i="8" a="1"/>
  <c r="H509" i="8" s="1"/>
  <c r="I509" i="8"/>
  <c r="J509" i="8"/>
  <c r="K509" i="8"/>
  <c r="F510" i="8"/>
  <c r="G510" i="8" a="1"/>
  <c r="G510" i="8" s="1"/>
  <c r="H510" i="8" a="1"/>
  <c r="H510" i="8" s="1"/>
  <c r="I510" i="8"/>
  <c r="J510" i="8"/>
  <c r="K510" i="8"/>
  <c r="F511" i="8"/>
  <c r="G511" i="8" a="1"/>
  <c r="G511" i="8" s="1"/>
  <c r="H511" i="8" a="1"/>
  <c r="H511" i="8" s="1"/>
  <c r="I511" i="8"/>
  <c r="J511" i="8"/>
  <c r="K511" i="8"/>
  <c r="F512" i="8"/>
  <c r="G512" i="8" a="1"/>
  <c r="G512" i="8" s="1"/>
  <c r="H512" i="8" a="1"/>
  <c r="H512" i="8" s="1"/>
  <c r="I512" i="8"/>
  <c r="J512" i="8"/>
  <c r="K512" i="8"/>
  <c r="F513" i="8"/>
  <c r="G513" i="8" a="1"/>
  <c r="G513" i="8" s="1"/>
  <c r="H513" i="8" a="1"/>
  <c r="H513" i="8" s="1"/>
  <c r="I513" i="8"/>
  <c r="J513" i="8"/>
  <c r="K513" i="8"/>
  <c r="F514" i="8"/>
  <c r="G514" i="8" a="1"/>
  <c r="G514" i="8" s="1"/>
  <c r="H514" i="8" a="1"/>
  <c r="H514" i="8" s="1"/>
  <c r="I514" i="8"/>
  <c r="J514" i="8"/>
  <c r="K514" i="8"/>
  <c r="F515" i="8"/>
  <c r="G515" i="8" a="1"/>
  <c r="G515" i="8" s="1"/>
  <c r="H515" i="8" a="1"/>
  <c r="H515" i="8" s="1"/>
  <c r="I515" i="8"/>
  <c r="J515" i="8"/>
  <c r="K515" i="8"/>
  <c r="F516" i="8"/>
  <c r="G516" i="8" a="1"/>
  <c r="G516" i="8" s="1"/>
  <c r="H516" i="8" a="1"/>
  <c r="H516" i="8" s="1"/>
  <c r="I516" i="8"/>
  <c r="J516" i="8"/>
  <c r="K516" i="8"/>
  <c r="F517" i="8"/>
  <c r="G517" i="8" a="1"/>
  <c r="G517" i="8" s="1"/>
  <c r="H517" i="8" a="1"/>
  <c r="H517" i="8" s="1"/>
  <c r="I517" i="8"/>
  <c r="J517" i="8"/>
  <c r="K517" i="8"/>
  <c r="F518" i="8"/>
  <c r="G518" i="8" a="1"/>
  <c r="G518" i="8" s="1"/>
  <c r="H518" i="8" a="1"/>
  <c r="H518" i="8" s="1"/>
  <c r="I518" i="8"/>
  <c r="J518" i="8"/>
  <c r="K518" i="8"/>
  <c r="F519" i="8"/>
  <c r="G519" i="8" a="1"/>
  <c r="G519" i="8" s="1"/>
  <c r="H519" i="8" a="1"/>
  <c r="H519" i="8" s="1"/>
  <c r="I519" i="8"/>
  <c r="J519" i="8"/>
  <c r="K519" i="8"/>
  <c r="F520" i="8"/>
  <c r="G520" i="8" a="1"/>
  <c r="G520" i="8" s="1"/>
  <c r="H520" i="8" a="1"/>
  <c r="H520" i="8" s="1"/>
  <c r="I520" i="8"/>
  <c r="J520" i="8"/>
  <c r="K520" i="8"/>
  <c r="F521" i="8"/>
  <c r="G521" i="8" a="1"/>
  <c r="G521" i="8" s="1"/>
  <c r="H521" i="8" a="1"/>
  <c r="H521" i="8" s="1"/>
  <c r="I521" i="8"/>
  <c r="J521" i="8"/>
  <c r="K521" i="8"/>
  <c r="F522" i="8"/>
  <c r="G522" i="8" a="1"/>
  <c r="G522" i="8" s="1"/>
  <c r="H522" i="8" a="1"/>
  <c r="H522" i="8" s="1"/>
  <c r="I522" i="8"/>
  <c r="J522" i="8"/>
  <c r="K522" i="8"/>
  <c r="F523" i="8"/>
  <c r="G523" i="8" a="1"/>
  <c r="G523" i="8" s="1"/>
  <c r="H523" i="8" a="1"/>
  <c r="H523" i="8" s="1"/>
  <c r="I523" i="8"/>
  <c r="J523" i="8"/>
  <c r="K523" i="8"/>
  <c r="F524" i="8"/>
  <c r="G524" i="8" a="1"/>
  <c r="G524" i="8" s="1"/>
  <c r="H524" i="8" a="1"/>
  <c r="H524" i="8" s="1"/>
  <c r="I524" i="8"/>
  <c r="J524" i="8"/>
  <c r="K524" i="8"/>
  <c r="F525" i="8"/>
  <c r="G525" i="8" a="1"/>
  <c r="G525" i="8" s="1"/>
  <c r="H525" i="8" a="1"/>
  <c r="H525" i="8" s="1"/>
  <c r="I525" i="8"/>
  <c r="J525" i="8"/>
  <c r="K525" i="8"/>
  <c r="F526" i="8"/>
  <c r="G526" i="8" a="1"/>
  <c r="G526" i="8" s="1"/>
  <c r="H526" i="8" a="1"/>
  <c r="H526" i="8" s="1"/>
  <c r="I526" i="8"/>
  <c r="J526" i="8"/>
  <c r="K526" i="8"/>
  <c r="F527" i="8"/>
  <c r="G527" i="8" a="1"/>
  <c r="G527" i="8" s="1"/>
  <c r="H527" i="8" a="1"/>
  <c r="H527" i="8" s="1"/>
  <c r="I527" i="8"/>
  <c r="J527" i="8"/>
  <c r="K527" i="8"/>
  <c r="F528" i="8"/>
  <c r="G528" i="8" a="1"/>
  <c r="G528" i="8" s="1"/>
  <c r="H528" i="8" a="1"/>
  <c r="H528" i="8" s="1"/>
  <c r="I528" i="8"/>
  <c r="J528" i="8"/>
  <c r="K528" i="8"/>
  <c r="F529" i="8"/>
  <c r="G529" i="8" a="1"/>
  <c r="G529" i="8" s="1"/>
  <c r="H529" i="8" a="1"/>
  <c r="H529" i="8" s="1"/>
  <c r="I529" i="8"/>
  <c r="J529" i="8"/>
  <c r="K529" i="8"/>
  <c r="F530" i="8"/>
  <c r="G530" i="8" a="1"/>
  <c r="G530" i="8" s="1"/>
  <c r="H530" i="8" a="1"/>
  <c r="H530" i="8" s="1"/>
  <c r="I530" i="8"/>
  <c r="J530" i="8"/>
  <c r="K530" i="8"/>
  <c r="F531" i="8"/>
  <c r="G531" i="8" a="1"/>
  <c r="G531" i="8" s="1"/>
  <c r="H531" i="8" a="1"/>
  <c r="H531" i="8" s="1"/>
  <c r="I531" i="8"/>
  <c r="J531" i="8"/>
  <c r="K531" i="8"/>
  <c r="F532" i="8"/>
  <c r="G532" i="8" a="1"/>
  <c r="G532" i="8" s="1"/>
  <c r="H532" i="8" a="1"/>
  <c r="H532" i="8" s="1"/>
  <c r="I532" i="8"/>
  <c r="J532" i="8"/>
  <c r="K532" i="8"/>
  <c r="F533" i="8"/>
  <c r="G533" i="8" a="1"/>
  <c r="G533" i="8" s="1"/>
  <c r="H533" i="8" a="1"/>
  <c r="H533" i="8" s="1"/>
  <c r="I533" i="8"/>
  <c r="J533" i="8"/>
  <c r="K533" i="8"/>
  <c r="F534" i="8"/>
  <c r="G534" i="8" a="1"/>
  <c r="G534" i="8" s="1"/>
  <c r="H534" i="8" a="1"/>
  <c r="H534" i="8" s="1"/>
  <c r="I534" i="8"/>
  <c r="J534" i="8"/>
  <c r="K534" i="8"/>
  <c r="F535" i="8"/>
  <c r="G535" i="8" a="1"/>
  <c r="G535" i="8" s="1"/>
  <c r="H535" i="8" a="1"/>
  <c r="H535" i="8" s="1"/>
  <c r="I535" i="8"/>
  <c r="J535" i="8"/>
  <c r="K535" i="8"/>
  <c r="F536" i="8"/>
  <c r="G536" i="8" a="1"/>
  <c r="G536" i="8" s="1"/>
  <c r="H536" i="8" a="1"/>
  <c r="H536" i="8" s="1"/>
  <c r="I536" i="8"/>
  <c r="J536" i="8"/>
  <c r="K536" i="8"/>
  <c r="F537" i="8"/>
  <c r="G537" i="8" a="1"/>
  <c r="G537" i="8" s="1"/>
  <c r="H537" i="8" a="1"/>
  <c r="H537" i="8" s="1"/>
  <c r="I537" i="8"/>
  <c r="J537" i="8"/>
  <c r="K537" i="8"/>
  <c r="F538" i="8"/>
  <c r="G538" i="8" a="1"/>
  <c r="G538" i="8" s="1"/>
  <c r="H538" i="8" a="1"/>
  <c r="H538" i="8" s="1"/>
  <c r="I538" i="8"/>
  <c r="J538" i="8"/>
  <c r="K538" i="8"/>
  <c r="F539" i="8"/>
  <c r="G539" i="8" a="1"/>
  <c r="G539" i="8" s="1"/>
  <c r="H539" i="8" a="1"/>
  <c r="H539" i="8" s="1"/>
  <c r="I539" i="8"/>
  <c r="J539" i="8"/>
  <c r="K539" i="8"/>
  <c r="F540" i="8"/>
  <c r="G540" i="8" a="1"/>
  <c r="G540" i="8" s="1"/>
  <c r="H540" i="8" a="1"/>
  <c r="H540" i="8" s="1"/>
  <c r="I540" i="8"/>
  <c r="J540" i="8"/>
  <c r="K540" i="8"/>
  <c r="F541" i="8"/>
  <c r="G541" i="8" a="1"/>
  <c r="G541" i="8" s="1"/>
  <c r="H541" i="8" a="1"/>
  <c r="H541" i="8" s="1"/>
  <c r="I541" i="8"/>
  <c r="J541" i="8"/>
  <c r="K541" i="8"/>
  <c r="F542" i="8"/>
  <c r="G542" i="8" a="1"/>
  <c r="G542" i="8" s="1"/>
  <c r="H542" i="8" a="1"/>
  <c r="H542" i="8" s="1"/>
  <c r="I542" i="8"/>
  <c r="J542" i="8"/>
  <c r="K542" i="8"/>
  <c r="F543" i="8"/>
  <c r="G543" i="8" a="1"/>
  <c r="G543" i="8" s="1"/>
  <c r="H543" i="8" a="1"/>
  <c r="H543" i="8" s="1"/>
  <c r="I543" i="8"/>
  <c r="J543" i="8"/>
  <c r="K543" i="8"/>
  <c r="F544" i="8"/>
  <c r="G544" i="8" a="1"/>
  <c r="G544" i="8" s="1"/>
  <c r="H544" i="8" a="1"/>
  <c r="H544" i="8" s="1"/>
  <c r="I544" i="8"/>
  <c r="J544" i="8"/>
  <c r="K544" i="8"/>
  <c r="F545" i="8"/>
  <c r="G545" i="8" a="1"/>
  <c r="G545" i="8" s="1"/>
  <c r="H545" i="8" a="1"/>
  <c r="H545" i="8" s="1"/>
  <c r="I545" i="8"/>
  <c r="J545" i="8"/>
  <c r="K545" i="8"/>
  <c r="F546" i="8"/>
  <c r="G546" i="8" a="1"/>
  <c r="G546" i="8" s="1"/>
  <c r="H546" i="8" a="1"/>
  <c r="H546" i="8" s="1"/>
  <c r="I546" i="8"/>
  <c r="J546" i="8"/>
  <c r="K546" i="8"/>
  <c r="F547" i="8"/>
  <c r="G547" i="8" a="1"/>
  <c r="G547" i="8" s="1"/>
  <c r="H547" i="8" a="1"/>
  <c r="H547" i="8" s="1"/>
  <c r="I547" i="8"/>
  <c r="J547" i="8"/>
  <c r="K547" i="8"/>
  <c r="F548" i="8"/>
  <c r="G548" i="8" a="1"/>
  <c r="G548" i="8" s="1"/>
  <c r="H548" i="8" a="1"/>
  <c r="H548" i="8" s="1"/>
  <c r="I548" i="8"/>
  <c r="J548" i="8"/>
  <c r="K548" i="8"/>
  <c r="F549" i="8"/>
  <c r="G549" i="8" a="1"/>
  <c r="G549" i="8" s="1"/>
  <c r="H549" i="8" a="1"/>
  <c r="H549" i="8" s="1"/>
  <c r="I549" i="8"/>
  <c r="J549" i="8"/>
  <c r="K549" i="8"/>
  <c r="F550" i="8"/>
  <c r="G550" i="8" a="1"/>
  <c r="G550" i="8" s="1"/>
  <c r="H550" i="8" a="1"/>
  <c r="H550" i="8" s="1"/>
  <c r="I550" i="8"/>
  <c r="J550" i="8"/>
  <c r="K550" i="8"/>
  <c r="F551" i="8"/>
  <c r="G551" i="8" a="1"/>
  <c r="G551" i="8" s="1"/>
  <c r="H551" i="8" a="1"/>
  <c r="H551" i="8" s="1"/>
  <c r="I551" i="8"/>
  <c r="J551" i="8"/>
  <c r="K551" i="8"/>
  <c r="F552" i="8"/>
  <c r="G552" i="8" a="1"/>
  <c r="G552" i="8" s="1"/>
  <c r="H552" i="8" a="1"/>
  <c r="H552" i="8" s="1"/>
  <c r="I552" i="8"/>
  <c r="J552" i="8"/>
  <c r="K552" i="8"/>
  <c r="F553" i="8"/>
  <c r="G553" i="8" a="1"/>
  <c r="G553" i="8" s="1"/>
  <c r="H553" i="8" a="1"/>
  <c r="H553" i="8" s="1"/>
  <c r="I553" i="8"/>
  <c r="J553" i="8"/>
  <c r="K553" i="8"/>
  <c r="F554" i="8"/>
  <c r="G554" i="8" a="1"/>
  <c r="G554" i="8" s="1"/>
  <c r="H554" i="8" a="1"/>
  <c r="H554" i="8" s="1"/>
  <c r="I554" i="8"/>
  <c r="J554" i="8"/>
  <c r="K554" i="8"/>
  <c r="F555" i="8"/>
  <c r="G555" i="8" a="1"/>
  <c r="G555" i="8" s="1"/>
  <c r="H555" i="8" a="1"/>
  <c r="H555" i="8" s="1"/>
  <c r="I555" i="8"/>
  <c r="J555" i="8"/>
  <c r="K555" i="8"/>
  <c r="F556" i="8"/>
  <c r="G556" i="8" a="1"/>
  <c r="G556" i="8" s="1"/>
  <c r="H556" i="8" a="1"/>
  <c r="H556" i="8" s="1"/>
  <c r="I556" i="8"/>
  <c r="J556" i="8"/>
  <c r="K556" i="8"/>
  <c r="F557" i="8"/>
  <c r="G557" i="8" a="1"/>
  <c r="G557" i="8" s="1"/>
  <c r="H557" i="8" a="1"/>
  <c r="H557" i="8" s="1"/>
  <c r="I557" i="8"/>
  <c r="J557" i="8"/>
  <c r="K557" i="8"/>
  <c r="F558" i="8"/>
  <c r="G558" i="8" a="1"/>
  <c r="G558" i="8" s="1"/>
  <c r="H558" i="8" a="1"/>
  <c r="H558" i="8" s="1"/>
  <c r="I558" i="8"/>
  <c r="J558" i="8"/>
  <c r="K558" i="8"/>
  <c r="F559" i="8"/>
  <c r="G559" i="8" a="1"/>
  <c r="G559" i="8" s="1"/>
  <c r="H559" i="8" a="1"/>
  <c r="H559" i="8" s="1"/>
  <c r="I559" i="8"/>
  <c r="J559" i="8"/>
  <c r="K559" i="8"/>
  <c r="F560" i="8"/>
  <c r="G560" i="8" a="1"/>
  <c r="G560" i="8" s="1"/>
  <c r="H560" i="8" a="1"/>
  <c r="H560" i="8" s="1"/>
  <c r="I560" i="8"/>
  <c r="J560" i="8"/>
  <c r="K560" i="8"/>
  <c r="F561" i="8"/>
  <c r="G561" i="8" a="1"/>
  <c r="G561" i="8" s="1"/>
  <c r="H561" i="8" a="1"/>
  <c r="H561" i="8" s="1"/>
  <c r="I561" i="8"/>
  <c r="J561" i="8"/>
  <c r="K561" i="8"/>
  <c r="F562" i="8"/>
  <c r="G562" i="8" a="1"/>
  <c r="G562" i="8" s="1"/>
  <c r="H562" i="8" a="1"/>
  <c r="H562" i="8" s="1"/>
  <c r="I562" i="8"/>
  <c r="J562" i="8"/>
  <c r="K562" i="8"/>
  <c r="F563" i="8"/>
  <c r="G563" i="8" a="1"/>
  <c r="G563" i="8" s="1"/>
  <c r="H563" i="8" a="1"/>
  <c r="H563" i="8" s="1"/>
  <c r="I563" i="8"/>
  <c r="J563" i="8"/>
  <c r="K563" i="8"/>
  <c r="F564" i="8"/>
  <c r="G564" i="8" a="1"/>
  <c r="G564" i="8" s="1"/>
  <c r="H564" i="8" a="1"/>
  <c r="H564" i="8" s="1"/>
  <c r="I564" i="8"/>
  <c r="J564" i="8"/>
  <c r="K564" i="8"/>
  <c r="F565" i="8"/>
  <c r="G565" i="8" a="1"/>
  <c r="G565" i="8" s="1"/>
  <c r="H565" i="8" a="1"/>
  <c r="H565" i="8" s="1"/>
  <c r="I565" i="8"/>
  <c r="J565" i="8"/>
  <c r="K565" i="8"/>
  <c r="F566" i="8"/>
  <c r="G566" i="8" a="1"/>
  <c r="G566" i="8" s="1"/>
  <c r="H566" i="8" a="1"/>
  <c r="H566" i="8" s="1"/>
  <c r="I566" i="8"/>
  <c r="J566" i="8"/>
  <c r="K566" i="8"/>
  <c r="F567" i="8"/>
  <c r="G567" i="8" a="1"/>
  <c r="G567" i="8" s="1"/>
  <c r="H567" i="8" a="1"/>
  <c r="H567" i="8" s="1"/>
  <c r="I567" i="8"/>
  <c r="J567" i="8"/>
  <c r="K567" i="8"/>
  <c r="F568" i="8"/>
  <c r="G568" i="8" a="1"/>
  <c r="G568" i="8" s="1"/>
  <c r="H568" i="8" a="1"/>
  <c r="H568" i="8" s="1"/>
  <c r="I568" i="8"/>
  <c r="J568" i="8"/>
  <c r="K568" i="8"/>
  <c r="F569" i="8"/>
  <c r="G569" i="8" a="1"/>
  <c r="G569" i="8" s="1"/>
  <c r="H569" i="8" a="1"/>
  <c r="H569" i="8" s="1"/>
  <c r="I569" i="8"/>
  <c r="J569" i="8"/>
  <c r="K569" i="8"/>
  <c r="F570" i="8"/>
  <c r="G570" i="8" a="1"/>
  <c r="G570" i="8" s="1"/>
  <c r="H570" i="8" a="1"/>
  <c r="H570" i="8" s="1"/>
  <c r="I570" i="8"/>
  <c r="J570" i="8"/>
  <c r="K570" i="8"/>
  <c r="F571" i="8"/>
  <c r="G571" i="8" a="1"/>
  <c r="G571" i="8" s="1"/>
  <c r="H571" i="8" a="1"/>
  <c r="H571" i="8" s="1"/>
  <c r="I571" i="8"/>
  <c r="J571" i="8"/>
  <c r="K571" i="8"/>
  <c r="F572" i="8"/>
  <c r="G572" i="8" a="1"/>
  <c r="G572" i="8" s="1"/>
  <c r="H572" i="8" a="1"/>
  <c r="H572" i="8" s="1"/>
  <c r="I572" i="8"/>
  <c r="J572" i="8"/>
  <c r="K572" i="8"/>
  <c r="F573" i="8"/>
  <c r="G573" i="8" a="1"/>
  <c r="G573" i="8" s="1"/>
  <c r="H573" i="8" a="1"/>
  <c r="H573" i="8" s="1"/>
  <c r="I573" i="8"/>
  <c r="J573" i="8"/>
  <c r="K573" i="8"/>
  <c r="F574" i="8"/>
  <c r="G574" i="8" a="1"/>
  <c r="G574" i="8" s="1"/>
  <c r="H574" i="8" a="1"/>
  <c r="H574" i="8" s="1"/>
  <c r="I574" i="8"/>
  <c r="J574" i="8"/>
  <c r="K574" i="8"/>
  <c r="F575" i="8"/>
  <c r="G575" i="8" a="1"/>
  <c r="G575" i="8" s="1"/>
  <c r="H575" i="8" a="1"/>
  <c r="H575" i="8" s="1"/>
  <c r="I575" i="8"/>
  <c r="J575" i="8"/>
  <c r="K575" i="8"/>
  <c r="F576" i="8"/>
  <c r="G576" i="8" a="1"/>
  <c r="G576" i="8" s="1"/>
  <c r="H576" i="8" a="1"/>
  <c r="H576" i="8" s="1"/>
  <c r="I576" i="8"/>
  <c r="J576" i="8"/>
  <c r="K576" i="8"/>
  <c r="F577" i="8"/>
  <c r="G577" i="8" a="1"/>
  <c r="G577" i="8" s="1"/>
  <c r="H577" i="8" a="1"/>
  <c r="H577" i="8" s="1"/>
  <c r="I577" i="8"/>
  <c r="J577" i="8"/>
  <c r="K577" i="8"/>
  <c r="F578" i="8"/>
  <c r="G578" i="8" a="1"/>
  <c r="G578" i="8" s="1"/>
  <c r="H578" i="8" a="1"/>
  <c r="H578" i="8" s="1"/>
  <c r="I578" i="8"/>
  <c r="J578" i="8"/>
  <c r="K578" i="8"/>
  <c r="F579" i="8"/>
  <c r="G579" i="8" a="1"/>
  <c r="G579" i="8" s="1"/>
  <c r="H579" i="8" a="1"/>
  <c r="H579" i="8" s="1"/>
  <c r="I579" i="8"/>
  <c r="J579" i="8"/>
  <c r="K579" i="8"/>
  <c r="F580" i="8"/>
  <c r="G580" i="8" a="1"/>
  <c r="G580" i="8" s="1"/>
  <c r="H580" i="8" a="1"/>
  <c r="H580" i="8" s="1"/>
  <c r="I580" i="8"/>
  <c r="J580" i="8"/>
  <c r="K580" i="8"/>
  <c r="F581" i="8"/>
  <c r="G581" i="8" a="1"/>
  <c r="G581" i="8" s="1"/>
  <c r="H581" i="8" a="1"/>
  <c r="H581" i="8" s="1"/>
  <c r="I581" i="8"/>
  <c r="J581" i="8"/>
  <c r="K581" i="8"/>
  <c r="F582" i="8"/>
  <c r="G582" i="8" a="1"/>
  <c r="G582" i="8" s="1"/>
  <c r="H582" i="8" a="1"/>
  <c r="H582" i="8" s="1"/>
  <c r="I582" i="8"/>
  <c r="J582" i="8"/>
  <c r="K582" i="8"/>
  <c r="F583" i="8"/>
  <c r="G583" i="8" a="1"/>
  <c r="G583" i="8" s="1"/>
  <c r="H583" i="8" a="1"/>
  <c r="H583" i="8" s="1"/>
  <c r="I583" i="8"/>
  <c r="J583" i="8"/>
  <c r="K583" i="8"/>
  <c r="F584" i="8"/>
  <c r="G584" i="8" a="1"/>
  <c r="G584" i="8" s="1"/>
  <c r="H584" i="8" a="1"/>
  <c r="H584" i="8" s="1"/>
  <c r="I584" i="8"/>
  <c r="J584" i="8"/>
  <c r="K584" i="8"/>
  <c r="F585" i="8"/>
  <c r="G585" i="8" a="1"/>
  <c r="G585" i="8" s="1"/>
  <c r="H585" i="8" a="1"/>
  <c r="H585" i="8" s="1"/>
  <c r="I585" i="8"/>
  <c r="J585" i="8"/>
  <c r="K585" i="8"/>
  <c r="F586" i="8"/>
  <c r="G586" i="8" a="1"/>
  <c r="G586" i="8" s="1"/>
  <c r="H586" i="8" a="1"/>
  <c r="H586" i="8" s="1"/>
  <c r="I586" i="8"/>
  <c r="J586" i="8"/>
  <c r="K586" i="8"/>
  <c r="F587" i="8"/>
  <c r="G587" i="8" a="1"/>
  <c r="G587" i="8" s="1"/>
  <c r="H587" i="8" a="1"/>
  <c r="H587" i="8" s="1"/>
  <c r="I587" i="8"/>
  <c r="J587" i="8"/>
  <c r="K587" i="8"/>
  <c r="F588" i="8"/>
  <c r="G588" i="8" a="1"/>
  <c r="G588" i="8" s="1"/>
  <c r="H588" i="8" a="1"/>
  <c r="H588" i="8" s="1"/>
  <c r="I588" i="8"/>
  <c r="J588" i="8"/>
  <c r="K588" i="8"/>
  <c r="F589" i="8"/>
  <c r="G589" i="8" a="1"/>
  <c r="G589" i="8" s="1"/>
  <c r="H589" i="8" a="1"/>
  <c r="H589" i="8" s="1"/>
  <c r="I589" i="8"/>
  <c r="J589" i="8"/>
  <c r="K589" i="8"/>
  <c r="F590" i="8"/>
  <c r="G590" i="8" a="1"/>
  <c r="G590" i="8" s="1"/>
  <c r="H590" i="8" a="1"/>
  <c r="H590" i="8" s="1"/>
  <c r="I590" i="8"/>
  <c r="J590" i="8"/>
  <c r="K590" i="8"/>
  <c r="F591" i="8"/>
  <c r="G591" i="8" a="1"/>
  <c r="G591" i="8" s="1"/>
  <c r="H591" i="8" a="1"/>
  <c r="H591" i="8" s="1"/>
  <c r="I591" i="8"/>
  <c r="J591" i="8"/>
  <c r="K591" i="8"/>
  <c r="F592" i="8"/>
  <c r="G592" i="8" a="1"/>
  <c r="G592" i="8" s="1"/>
  <c r="H592" i="8" a="1"/>
  <c r="H592" i="8" s="1"/>
  <c r="I592" i="8"/>
  <c r="J592" i="8"/>
  <c r="K592" i="8"/>
  <c r="F593" i="8"/>
  <c r="G593" i="8" a="1"/>
  <c r="G593" i="8" s="1"/>
  <c r="H593" i="8" a="1"/>
  <c r="H593" i="8" s="1"/>
  <c r="I593" i="8"/>
  <c r="J593" i="8"/>
  <c r="K593" i="8"/>
  <c r="F594" i="8"/>
  <c r="G594" i="8" a="1"/>
  <c r="G594" i="8" s="1"/>
  <c r="H594" i="8" a="1"/>
  <c r="H594" i="8" s="1"/>
  <c r="I594" i="8"/>
  <c r="J594" i="8"/>
  <c r="K594" i="8"/>
  <c r="F595" i="8"/>
  <c r="G595" i="8" a="1"/>
  <c r="G595" i="8" s="1"/>
  <c r="H595" i="8" a="1"/>
  <c r="H595" i="8" s="1"/>
  <c r="I595" i="8"/>
  <c r="J595" i="8"/>
  <c r="K595" i="8"/>
  <c r="F596" i="8"/>
  <c r="G596" i="8" a="1"/>
  <c r="G596" i="8" s="1"/>
  <c r="H596" i="8" a="1"/>
  <c r="H596" i="8" s="1"/>
  <c r="I596" i="8"/>
  <c r="J596" i="8"/>
  <c r="K596" i="8"/>
  <c r="F597" i="8"/>
  <c r="G597" i="8" a="1"/>
  <c r="G597" i="8" s="1"/>
  <c r="H597" i="8" a="1"/>
  <c r="H597" i="8" s="1"/>
  <c r="I597" i="8"/>
  <c r="J597" i="8"/>
  <c r="K597" i="8"/>
  <c r="F598" i="8"/>
  <c r="G598" i="8" a="1"/>
  <c r="G598" i="8" s="1"/>
  <c r="H598" i="8" a="1"/>
  <c r="H598" i="8" s="1"/>
  <c r="I598" i="8"/>
  <c r="J598" i="8"/>
  <c r="K598" i="8"/>
  <c r="F599" i="8"/>
  <c r="G599" i="8" a="1"/>
  <c r="G599" i="8" s="1"/>
  <c r="H599" i="8" a="1"/>
  <c r="H599" i="8" s="1"/>
  <c r="I599" i="8"/>
  <c r="J599" i="8"/>
  <c r="K599" i="8"/>
  <c r="F600" i="8"/>
  <c r="G600" i="8" a="1"/>
  <c r="G600" i="8" s="1"/>
  <c r="H600" i="8" a="1"/>
  <c r="H600" i="8" s="1"/>
  <c r="I600" i="8"/>
  <c r="J600" i="8"/>
  <c r="K600" i="8"/>
  <c r="F601" i="8"/>
  <c r="G601" i="8" a="1"/>
  <c r="G601" i="8" s="1"/>
  <c r="H601" i="8" a="1"/>
  <c r="H601" i="8" s="1"/>
  <c r="I601" i="8"/>
  <c r="J601" i="8"/>
  <c r="K601" i="8"/>
  <c r="F602" i="8"/>
  <c r="G602" i="8" a="1"/>
  <c r="G602" i="8" s="1"/>
  <c r="H602" i="8" a="1"/>
  <c r="H602" i="8" s="1"/>
  <c r="I602" i="8"/>
  <c r="J602" i="8"/>
  <c r="K602" i="8"/>
  <c r="F603" i="8"/>
  <c r="G603" i="8" a="1"/>
  <c r="G603" i="8" s="1"/>
  <c r="H603" i="8" a="1"/>
  <c r="H603" i="8" s="1"/>
  <c r="I603" i="8"/>
  <c r="J603" i="8"/>
  <c r="K603" i="8"/>
  <c r="F604" i="8"/>
  <c r="G604" i="8" a="1"/>
  <c r="G604" i="8" s="1"/>
  <c r="H604" i="8" a="1"/>
  <c r="H604" i="8" s="1"/>
  <c r="I604" i="8"/>
  <c r="J604" i="8"/>
  <c r="K604" i="8"/>
  <c r="F605" i="8"/>
  <c r="G605" i="8" a="1"/>
  <c r="G605" i="8" s="1"/>
  <c r="H605" i="8" a="1"/>
  <c r="H605" i="8" s="1"/>
  <c r="I605" i="8"/>
  <c r="J605" i="8"/>
  <c r="K605" i="8"/>
  <c r="F606" i="8"/>
  <c r="G606" i="8" a="1"/>
  <c r="G606" i="8" s="1"/>
  <c r="H606" i="8" a="1"/>
  <c r="H606" i="8" s="1"/>
  <c r="I606" i="8"/>
  <c r="J606" i="8"/>
  <c r="K606" i="8"/>
  <c r="F607" i="8"/>
  <c r="G607" i="8" a="1"/>
  <c r="G607" i="8" s="1"/>
  <c r="H607" i="8" a="1"/>
  <c r="H607" i="8" s="1"/>
  <c r="I607" i="8"/>
  <c r="J607" i="8"/>
  <c r="K607" i="8"/>
  <c r="F608" i="8"/>
  <c r="G608" i="8" a="1"/>
  <c r="G608" i="8" s="1"/>
  <c r="H608" i="8" a="1"/>
  <c r="H608" i="8" s="1"/>
  <c r="I608" i="8"/>
  <c r="J608" i="8"/>
  <c r="K608" i="8"/>
  <c r="F609" i="8"/>
  <c r="G609" i="8" a="1"/>
  <c r="G609" i="8" s="1"/>
  <c r="H609" i="8" a="1"/>
  <c r="H609" i="8" s="1"/>
  <c r="I609" i="8"/>
  <c r="J609" i="8"/>
  <c r="K609" i="8"/>
  <c r="F610" i="8"/>
  <c r="G610" i="8" a="1"/>
  <c r="G610" i="8" s="1"/>
  <c r="H610" i="8" a="1"/>
  <c r="H610" i="8" s="1"/>
  <c r="I610" i="8"/>
  <c r="J610" i="8"/>
  <c r="K610" i="8"/>
  <c r="F611" i="8"/>
  <c r="G611" i="8" a="1"/>
  <c r="G611" i="8" s="1"/>
  <c r="H611" i="8" a="1"/>
  <c r="H611" i="8" s="1"/>
  <c r="I611" i="8"/>
  <c r="J611" i="8"/>
  <c r="K611" i="8"/>
  <c r="F612" i="8"/>
  <c r="G612" i="8" a="1"/>
  <c r="G612" i="8" s="1"/>
  <c r="H612" i="8" a="1"/>
  <c r="H612" i="8" s="1"/>
  <c r="I612" i="8"/>
  <c r="J612" i="8"/>
  <c r="K612" i="8"/>
  <c r="F613" i="8"/>
  <c r="G613" i="8" a="1"/>
  <c r="G613" i="8" s="1"/>
  <c r="H613" i="8" a="1"/>
  <c r="H613" i="8" s="1"/>
  <c r="I613" i="8"/>
  <c r="J613" i="8"/>
  <c r="K613" i="8"/>
  <c r="F614" i="8"/>
  <c r="G614" i="8" a="1"/>
  <c r="G614" i="8" s="1"/>
  <c r="H614" i="8" a="1"/>
  <c r="H614" i="8" s="1"/>
  <c r="I614" i="8"/>
  <c r="J614" i="8"/>
  <c r="K614" i="8"/>
  <c r="F615" i="8"/>
  <c r="G615" i="8" a="1"/>
  <c r="G615" i="8" s="1"/>
  <c r="H615" i="8" a="1"/>
  <c r="H615" i="8" s="1"/>
  <c r="I615" i="8"/>
  <c r="J615" i="8"/>
  <c r="K615" i="8"/>
  <c r="F616" i="8"/>
  <c r="G616" i="8" a="1"/>
  <c r="G616" i="8" s="1"/>
  <c r="H616" i="8" a="1"/>
  <c r="H616" i="8" s="1"/>
  <c r="I616" i="8"/>
  <c r="J616" i="8"/>
  <c r="K616" i="8"/>
  <c r="F617" i="8"/>
  <c r="G617" i="8" a="1"/>
  <c r="G617" i="8" s="1"/>
  <c r="H617" i="8" a="1"/>
  <c r="H617" i="8" s="1"/>
  <c r="I617" i="8"/>
  <c r="J617" i="8"/>
  <c r="K617" i="8"/>
  <c r="F618" i="8"/>
  <c r="G618" i="8" a="1"/>
  <c r="G618" i="8" s="1"/>
  <c r="H618" i="8" a="1"/>
  <c r="H618" i="8" s="1"/>
  <c r="I618" i="8"/>
  <c r="J618" i="8"/>
  <c r="K618" i="8"/>
  <c r="F619" i="8"/>
  <c r="G619" i="8" a="1"/>
  <c r="G619" i="8" s="1"/>
  <c r="H619" i="8" a="1"/>
  <c r="H619" i="8" s="1"/>
  <c r="I619" i="8"/>
  <c r="J619" i="8"/>
  <c r="K619" i="8"/>
  <c r="F620" i="8"/>
  <c r="G620" i="8" a="1"/>
  <c r="G620" i="8" s="1"/>
  <c r="H620" i="8" a="1"/>
  <c r="H620" i="8" s="1"/>
  <c r="I620" i="8"/>
  <c r="J620" i="8"/>
  <c r="K620" i="8"/>
  <c r="F621" i="8"/>
  <c r="G621" i="8" a="1"/>
  <c r="G621" i="8" s="1"/>
  <c r="H621" i="8" a="1"/>
  <c r="H621" i="8" s="1"/>
  <c r="I621" i="8"/>
  <c r="J621" i="8"/>
  <c r="K621" i="8"/>
  <c r="F622" i="8"/>
  <c r="G622" i="8" a="1"/>
  <c r="G622" i="8" s="1"/>
  <c r="H622" i="8" a="1"/>
  <c r="H622" i="8" s="1"/>
  <c r="I622" i="8"/>
  <c r="J622" i="8"/>
  <c r="K622" i="8"/>
  <c r="F623" i="8"/>
  <c r="G623" i="8" a="1"/>
  <c r="G623" i="8" s="1"/>
  <c r="H623" i="8" a="1"/>
  <c r="H623" i="8" s="1"/>
  <c r="I623" i="8"/>
  <c r="J623" i="8"/>
  <c r="K623" i="8"/>
  <c r="F624" i="8"/>
  <c r="G624" i="8" a="1"/>
  <c r="G624" i="8" s="1"/>
  <c r="H624" i="8" a="1"/>
  <c r="H624" i="8" s="1"/>
  <c r="I624" i="8"/>
  <c r="J624" i="8"/>
  <c r="K624" i="8"/>
  <c r="F625" i="8"/>
  <c r="G625" i="8" a="1"/>
  <c r="G625" i="8" s="1"/>
  <c r="H625" i="8" a="1"/>
  <c r="H625" i="8" s="1"/>
  <c r="I625" i="8"/>
  <c r="J625" i="8"/>
  <c r="K625" i="8"/>
  <c r="F626" i="8"/>
  <c r="G626" i="8" a="1"/>
  <c r="G626" i="8" s="1"/>
  <c r="H626" i="8" a="1"/>
  <c r="H626" i="8" s="1"/>
  <c r="I626" i="8"/>
  <c r="J626" i="8"/>
  <c r="K626" i="8"/>
  <c r="F627" i="8"/>
  <c r="G627" i="8" a="1"/>
  <c r="G627" i="8" s="1"/>
  <c r="H627" i="8" a="1"/>
  <c r="H627" i="8" s="1"/>
  <c r="I627" i="8"/>
  <c r="J627" i="8"/>
  <c r="K627" i="8"/>
  <c r="F628" i="8"/>
  <c r="G628" i="8" a="1"/>
  <c r="G628" i="8" s="1"/>
  <c r="H628" i="8" a="1"/>
  <c r="H628" i="8" s="1"/>
  <c r="I628" i="8"/>
  <c r="J628" i="8"/>
  <c r="K628" i="8"/>
  <c r="F629" i="8"/>
  <c r="G629" i="8" a="1"/>
  <c r="G629" i="8" s="1"/>
  <c r="H629" i="8" a="1"/>
  <c r="H629" i="8" s="1"/>
  <c r="I629" i="8"/>
  <c r="J629" i="8"/>
  <c r="K629" i="8"/>
  <c r="F630" i="8"/>
  <c r="G630" i="8" a="1"/>
  <c r="G630" i="8" s="1"/>
  <c r="H630" i="8" a="1"/>
  <c r="H630" i="8" s="1"/>
  <c r="I630" i="8"/>
  <c r="J630" i="8"/>
  <c r="K630" i="8"/>
  <c r="F631" i="8"/>
  <c r="G631" i="8" a="1"/>
  <c r="G631" i="8" s="1"/>
  <c r="H631" i="8" a="1"/>
  <c r="H631" i="8" s="1"/>
  <c r="I631" i="8"/>
  <c r="J631" i="8"/>
  <c r="K631" i="8"/>
  <c r="F632" i="8"/>
  <c r="G632" i="8" a="1"/>
  <c r="G632" i="8" s="1"/>
  <c r="H632" i="8" a="1"/>
  <c r="H632" i="8" s="1"/>
  <c r="I632" i="8"/>
  <c r="J632" i="8"/>
  <c r="K632" i="8"/>
  <c r="F633" i="8"/>
  <c r="G633" i="8" a="1"/>
  <c r="G633" i="8" s="1"/>
  <c r="H633" i="8" a="1"/>
  <c r="H633" i="8" s="1"/>
  <c r="I633" i="8"/>
  <c r="J633" i="8"/>
  <c r="K633" i="8"/>
  <c r="F634" i="8"/>
  <c r="G634" i="8" a="1"/>
  <c r="G634" i="8" s="1"/>
  <c r="H634" i="8" a="1"/>
  <c r="H634" i="8" s="1"/>
  <c r="I634" i="8"/>
  <c r="J634" i="8"/>
  <c r="K634" i="8"/>
  <c r="F635" i="8"/>
  <c r="G635" i="8" a="1"/>
  <c r="G635" i="8" s="1"/>
  <c r="H635" i="8" a="1"/>
  <c r="H635" i="8" s="1"/>
  <c r="I635" i="8"/>
  <c r="J635" i="8"/>
  <c r="K635" i="8"/>
  <c r="F636" i="8"/>
  <c r="G636" i="8" a="1"/>
  <c r="G636" i="8" s="1"/>
  <c r="H636" i="8" a="1"/>
  <c r="H636" i="8" s="1"/>
  <c r="I636" i="8"/>
  <c r="J636" i="8"/>
  <c r="K636" i="8"/>
  <c r="F637" i="8"/>
  <c r="G637" i="8" a="1"/>
  <c r="G637" i="8" s="1"/>
  <c r="H637" i="8" a="1"/>
  <c r="H637" i="8" s="1"/>
  <c r="I637" i="8"/>
  <c r="J637" i="8"/>
  <c r="K637" i="8"/>
  <c r="F638" i="8"/>
  <c r="G638" i="8" a="1"/>
  <c r="G638" i="8" s="1"/>
  <c r="H638" i="8" a="1"/>
  <c r="H638" i="8" s="1"/>
  <c r="I638" i="8"/>
  <c r="J638" i="8"/>
  <c r="K638" i="8"/>
  <c r="F639" i="8"/>
  <c r="G639" i="8" a="1"/>
  <c r="G639" i="8" s="1"/>
  <c r="H639" i="8" a="1"/>
  <c r="H639" i="8" s="1"/>
  <c r="I639" i="8"/>
  <c r="J639" i="8"/>
  <c r="K639" i="8"/>
  <c r="F640" i="8"/>
  <c r="G640" i="8" a="1"/>
  <c r="G640" i="8" s="1"/>
  <c r="H640" i="8" a="1"/>
  <c r="H640" i="8" s="1"/>
  <c r="I640" i="8"/>
  <c r="J640" i="8"/>
  <c r="K640" i="8"/>
  <c r="F641" i="8"/>
  <c r="G641" i="8" a="1"/>
  <c r="G641" i="8" s="1"/>
  <c r="H641" i="8" a="1"/>
  <c r="H641" i="8" s="1"/>
  <c r="I641" i="8"/>
  <c r="J641" i="8"/>
  <c r="K641" i="8"/>
  <c r="F642" i="8"/>
  <c r="G642" i="8" a="1"/>
  <c r="G642" i="8" s="1"/>
  <c r="H642" i="8" a="1"/>
  <c r="H642" i="8" s="1"/>
  <c r="I642" i="8"/>
  <c r="J642" i="8"/>
  <c r="K642" i="8"/>
  <c r="F643" i="8"/>
  <c r="G643" i="8" a="1"/>
  <c r="G643" i="8" s="1"/>
  <c r="H643" i="8" a="1"/>
  <c r="H643" i="8" s="1"/>
  <c r="I643" i="8"/>
  <c r="J643" i="8"/>
  <c r="K643" i="8"/>
  <c r="F644" i="8"/>
  <c r="G644" i="8" a="1"/>
  <c r="G644" i="8" s="1"/>
  <c r="H644" i="8" a="1"/>
  <c r="H644" i="8" s="1"/>
  <c r="I644" i="8"/>
  <c r="J644" i="8"/>
  <c r="K644" i="8"/>
  <c r="F645" i="8"/>
  <c r="G645" i="8" a="1"/>
  <c r="G645" i="8" s="1"/>
  <c r="H645" i="8" a="1"/>
  <c r="H645" i="8" s="1"/>
  <c r="I645" i="8"/>
  <c r="J645" i="8"/>
  <c r="K645" i="8"/>
  <c r="F646" i="8"/>
  <c r="G646" i="8" a="1"/>
  <c r="G646" i="8" s="1"/>
  <c r="H646" i="8" a="1"/>
  <c r="H646" i="8" s="1"/>
  <c r="I646" i="8"/>
  <c r="J646" i="8"/>
  <c r="K646" i="8"/>
  <c r="F647" i="8"/>
  <c r="G647" i="8" a="1"/>
  <c r="G647" i="8" s="1"/>
  <c r="H647" i="8" a="1"/>
  <c r="H647" i="8" s="1"/>
  <c r="I647" i="8"/>
  <c r="J647" i="8"/>
  <c r="K647" i="8"/>
  <c r="F648" i="8"/>
  <c r="G648" i="8" a="1"/>
  <c r="G648" i="8" s="1"/>
  <c r="H648" i="8" a="1"/>
  <c r="H648" i="8" s="1"/>
  <c r="I648" i="8"/>
  <c r="J648" i="8"/>
  <c r="K648" i="8"/>
  <c r="F649" i="8"/>
  <c r="G649" i="8" a="1"/>
  <c r="G649" i="8" s="1"/>
  <c r="H649" i="8" a="1"/>
  <c r="H649" i="8" s="1"/>
  <c r="I649" i="8"/>
  <c r="J649" i="8"/>
  <c r="K649" i="8"/>
  <c r="F650" i="8"/>
  <c r="G650" i="8" a="1"/>
  <c r="G650" i="8" s="1"/>
  <c r="H650" i="8" a="1"/>
  <c r="H650" i="8" s="1"/>
  <c r="I650" i="8"/>
  <c r="J650" i="8"/>
  <c r="K650" i="8"/>
  <c r="F651" i="8"/>
  <c r="G651" i="8" a="1"/>
  <c r="G651" i="8" s="1"/>
  <c r="H651" i="8" a="1"/>
  <c r="H651" i="8" s="1"/>
  <c r="I651" i="8"/>
  <c r="J651" i="8"/>
  <c r="K651" i="8"/>
  <c r="F652" i="8"/>
  <c r="G652" i="8" a="1"/>
  <c r="G652" i="8" s="1"/>
  <c r="H652" i="8" a="1"/>
  <c r="H652" i="8" s="1"/>
  <c r="I652" i="8"/>
  <c r="J652" i="8"/>
  <c r="K652" i="8"/>
  <c r="F653" i="8"/>
  <c r="G653" i="8" a="1"/>
  <c r="G653" i="8" s="1"/>
  <c r="H653" i="8" a="1"/>
  <c r="H653" i="8" s="1"/>
  <c r="I653" i="8"/>
  <c r="J653" i="8"/>
  <c r="K653" i="8"/>
  <c r="F654" i="8"/>
  <c r="G654" i="8" a="1"/>
  <c r="G654" i="8" s="1"/>
  <c r="H654" i="8" a="1"/>
  <c r="H654" i="8" s="1"/>
  <c r="I654" i="8"/>
  <c r="J654" i="8"/>
  <c r="K654" i="8"/>
  <c r="F655" i="8"/>
  <c r="G655" i="8" a="1"/>
  <c r="G655" i="8" s="1"/>
  <c r="H655" i="8" a="1"/>
  <c r="H655" i="8" s="1"/>
  <c r="I655" i="8"/>
  <c r="J655" i="8"/>
  <c r="K655" i="8"/>
  <c r="F656" i="8"/>
  <c r="G656" i="8" a="1"/>
  <c r="G656" i="8" s="1"/>
  <c r="H656" i="8" a="1"/>
  <c r="H656" i="8" s="1"/>
  <c r="I656" i="8"/>
  <c r="J656" i="8"/>
  <c r="K656" i="8"/>
  <c r="F657" i="8"/>
  <c r="G657" i="8" a="1"/>
  <c r="G657" i="8" s="1"/>
  <c r="H657" i="8" a="1"/>
  <c r="H657" i="8" s="1"/>
  <c r="I657" i="8"/>
  <c r="J657" i="8"/>
  <c r="K657" i="8"/>
  <c r="F658" i="8"/>
  <c r="G658" i="8" a="1"/>
  <c r="G658" i="8" s="1"/>
  <c r="H658" i="8" a="1"/>
  <c r="H658" i="8" s="1"/>
  <c r="I658" i="8"/>
  <c r="J658" i="8"/>
  <c r="K658" i="8"/>
  <c r="F659" i="8"/>
  <c r="G659" i="8" a="1"/>
  <c r="G659" i="8" s="1"/>
  <c r="H659" i="8" a="1"/>
  <c r="H659" i="8" s="1"/>
  <c r="I659" i="8"/>
  <c r="J659" i="8"/>
  <c r="K659" i="8"/>
  <c r="F660" i="8"/>
  <c r="G660" i="8" a="1"/>
  <c r="G660" i="8" s="1"/>
  <c r="H660" i="8" a="1"/>
  <c r="H660" i="8" s="1"/>
  <c r="I660" i="8"/>
  <c r="J660" i="8"/>
  <c r="K660" i="8"/>
  <c r="F661" i="8"/>
  <c r="G661" i="8" a="1"/>
  <c r="G661" i="8" s="1"/>
  <c r="H661" i="8" a="1"/>
  <c r="H661" i="8" s="1"/>
  <c r="I661" i="8"/>
  <c r="J661" i="8"/>
  <c r="K661" i="8"/>
  <c r="F662" i="8"/>
  <c r="G662" i="8" a="1"/>
  <c r="G662" i="8" s="1"/>
  <c r="H662" i="8" a="1"/>
  <c r="H662" i="8" s="1"/>
  <c r="I662" i="8"/>
  <c r="J662" i="8"/>
  <c r="K662" i="8"/>
  <c r="F663" i="8"/>
  <c r="G663" i="8" a="1"/>
  <c r="G663" i="8" s="1"/>
  <c r="H663" i="8" a="1"/>
  <c r="H663" i="8" s="1"/>
  <c r="I663" i="8"/>
  <c r="J663" i="8"/>
  <c r="K663" i="8"/>
  <c r="F664" i="8"/>
  <c r="G664" i="8" a="1"/>
  <c r="G664" i="8" s="1"/>
  <c r="H664" i="8" a="1"/>
  <c r="H664" i="8" s="1"/>
  <c r="I664" i="8"/>
  <c r="J664" i="8"/>
  <c r="K664" i="8"/>
  <c r="F665" i="8"/>
  <c r="G665" i="8" a="1"/>
  <c r="G665" i="8" s="1"/>
  <c r="H665" i="8" a="1"/>
  <c r="H665" i="8" s="1"/>
  <c r="I665" i="8"/>
  <c r="J665" i="8"/>
  <c r="K665" i="8"/>
  <c r="F666" i="8"/>
  <c r="G666" i="8" a="1"/>
  <c r="G666" i="8" s="1"/>
  <c r="H666" i="8" a="1"/>
  <c r="H666" i="8" s="1"/>
  <c r="I666" i="8"/>
  <c r="J666" i="8"/>
  <c r="K666" i="8"/>
  <c r="F667" i="8"/>
  <c r="G667" i="8" a="1"/>
  <c r="G667" i="8" s="1"/>
  <c r="H667" i="8" a="1"/>
  <c r="H667" i="8" s="1"/>
  <c r="I667" i="8"/>
  <c r="J667" i="8"/>
  <c r="K667" i="8"/>
  <c r="F668" i="8"/>
  <c r="G668" i="8" a="1"/>
  <c r="G668" i="8" s="1"/>
  <c r="H668" i="8" a="1"/>
  <c r="H668" i="8" s="1"/>
  <c r="I668" i="8"/>
  <c r="J668" i="8"/>
  <c r="K668" i="8"/>
  <c r="F669" i="8"/>
  <c r="G669" i="8" a="1"/>
  <c r="G669" i="8" s="1"/>
  <c r="H669" i="8" a="1"/>
  <c r="H669" i="8" s="1"/>
  <c r="I669" i="8"/>
  <c r="J669" i="8"/>
  <c r="K669" i="8"/>
  <c r="F670" i="8"/>
  <c r="G670" i="8" a="1"/>
  <c r="G670" i="8" s="1"/>
  <c r="H670" i="8" a="1"/>
  <c r="H670" i="8" s="1"/>
  <c r="I670" i="8"/>
  <c r="J670" i="8"/>
  <c r="K670" i="8"/>
  <c r="F671" i="8"/>
  <c r="G671" i="8" a="1"/>
  <c r="G671" i="8" s="1"/>
  <c r="H671" i="8" a="1"/>
  <c r="H671" i="8" s="1"/>
  <c r="I671" i="8"/>
  <c r="J671" i="8"/>
  <c r="K671" i="8"/>
  <c r="F672" i="8"/>
  <c r="G672" i="8" a="1"/>
  <c r="G672" i="8" s="1"/>
  <c r="H672" i="8" a="1"/>
  <c r="H672" i="8" s="1"/>
  <c r="I672" i="8"/>
  <c r="J672" i="8"/>
  <c r="K672" i="8"/>
  <c r="F673" i="8"/>
  <c r="G673" i="8" a="1"/>
  <c r="G673" i="8" s="1"/>
  <c r="H673" i="8" a="1"/>
  <c r="H673" i="8" s="1"/>
  <c r="I673" i="8"/>
  <c r="J673" i="8"/>
  <c r="K673" i="8"/>
  <c r="F674" i="8"/>
  <c r="G674" i="8" a="1"/>
  <c r="G674" i="8" s="1"/>
  <c r="H674" i="8" a="1"/>
  <c r="H674" i="8" s="1"/>
  <c r="I674" i="8"/>
  <c r="J674" i="8"/>
  <c r="K674" i="8"/>
  <c r="F675" i="8"/>
  <c r="G675" i="8" a="1"/>
  <c r="G675" i="8" s="1"/>
  <c r="H675" i="8" a="1"/>
  <c r="H675" i="8" s="1"/>
  <c r="I675" i="8"/>
  <c r="J675" i="8"/>
  <c r="K675" i="8"/>
  <c r="F676" i="8"/>
  <c r="G676" i="8" a="1"/>
  <c r="G676" i="8" s="1"/>
  <c r="H676" i="8" a="1"/>
  <c r="H676" i="8" s="1"/>
  <c r="I676" i="8"/>
  <c r="J676" i="8"/>
  <c r="K676" i="8"/>
  <c r="F677" i="8"/>
  <c r="G677" i="8" a="1"/>
  <c r="G677" i="8" s="1"/>
  <c r="H677" i="8" a="1"/>
  <c r="H677" i="8" s="1"/>
  <c r="I677" i="8"/>
  <c r="J677" i="8"/>
  <c r="K677" i="8"/>
  <c r="F678" i="8"/>
  <c r="G678" i="8" a="1"/>
  <c r="G678" i="8" s="1"/>
  <c r="H678" i="8" a="1"/>
  <c r="H678" i="8" s="1"/>
  <c r="I678" i="8"/>
  <c r="J678" i="8"/>
  <c r="K678" i="8"/>
  <c r="F679" i="8"/>
  <c r="G679" i="8" a="1"/>
  <c r="G679" i="8" s="1"/>
  <c r="H679" i="8" a="1"/>
  <c r="H679" i="8" s="1"/>
  <c r="I679" i="8"/>
  <c r="J679" i="8"/>
  <c r="K679" i="8"/>
  <c r="F680" i="8"/>
  <c r="G680" i="8" a="1"/>
  <c r="G680" i="8" s="1"/>
  <c r="H680" i="8" a="1"/>
  <c r="H680" i="8" s="1"/>
  <c r="I680" i="8"/>
  <c r="J680" i="8"/>
  <c r="K680" i="8"/>
  <c r="F681" i="8"/>
  <c r="G681" i="8" a="1"/>
  <c r="G681" i="8" s="1"/>
  <c r="H681" i="8" a="1"/>
  <c r="H681" i="8" s="1"/>
  <c r="I681" i="8"/>
  <c r="J681" i="8"/>
  <c r="K681" i="8"/>
  <c r="F682" i="8"/>
  <c r="G682" i="8" a="1"/>
  <c r="G682" i="8" s="1"/>
  <c r="H682" i="8" a="1"/>
  <c r="H682" i="8" s="1"/>
  <c r="I682" i="8"/>
  <c r="J682" i="8"/>
  <c r="K682" i="8"/>
  <c r="F683" i="8"/>
  <c r="G683" i="8" a="1"/>
  <c r="G683" i="8" s="1"/>
  <c r="H683" i="8" a="1"/>
  <c r="H683" i="8" s="1"/>
  <c r="I683" i="8"/>
  <c r="J683" i="8"/>
  <c r="K683" i="8"/>
  <c r="F684" i="8"/>
  <c r="G684" i="8" a="1"/>
  <c r="G684" i="8" s="1"/>
  <c r="H684" i="8" a="1"/>
  <c r="H684" i="8" s="1"/>
  <c r="I684" i="8"/>
  <c r="J684" i="8"/>
  <c r="K684" i="8"/>
  <c r="F685" i="8"/>
  <c r="G685" i="8" a="1"/>
  <c r="G685" i="8" s="1"/>
  <c r="H685" i="8" a="1"/>
  <c r="H685" i="8" s="1"/>
  <c r="I685" i="8"/>
  <c r="J685" i="8"/>
  <c r="K685" i="8"/>
  <c r="F686" i="8"/>
  <c r="G686" i="8" a="1"/>
  <c r="G686" i="8" s="1"/>
  <c r="H686" i="8" a="1"/>
  <c r="H686" i="8" s="1"/>
  <c r="I686" i="8"/>
  <c r="J686" i="8"/>
  <c r="K686" i="8"/>
  <c r="F687" i="8"/>
  <c r="G687" i="8" a="1"/>
  <c r="G687" i="8" s="1"/>
  <c r="H687" i="8" a="1"/>
  <c r="H687" i="8" s="1"/>
  <c r="I687" i="8"/>
  <c r="J687" i="8"/>
  <c r="K687" i="8"/>
  <c r="F688" i="8"/>
  <c r="G688" i="8" a="1"/>
  <c r="G688" i="8" s="1"/>
  <c r="H688" i="8" a="1"/>
  <c r="H688" i="8" s="1"/>
  <c r="I688" i="8"/>
  <c r="J688" i="8"/>
  <c r="K688" i="8"/>
  <c r="F689" i="8"/>
  <c r="G689" i="8" a="1"/>
  <c r="G689" i="8" s="1"/>
  <c r="H689" i="8" a="1"/>
  <c r="H689" i="8" s="1"/>
  <c r="I689" i="8"/>
  <c r="J689" i="8"/>
  <c r="K689" i="8"/>
  <c r="F690" i="8"/>
  <c r="G690" i="8" a="1"/>
  <c r="G690" i="8" s="1"/>
  <c r="H690" i="8" a="1"/>
  <c r="H690" i="8" s="1"/>
  <c r="I690" i="8"/>
  <c r="J690" i="8"/>
  <c r="K690" i="8"/>
  <c r="F691" i="8"/>
  <c r="G691" i="8" a="1"/>
  <c r="G691" i="8" s="1"/>
  <c r="H691" i="8" a="1"/>
  <c r="H691" i="8" s="1"/>
  <c r="I691" i="8"/>
  <c r="J691" i="8"/>
  <c r="K691" i="8"/>
  <c r="F692" i="8"/>
  <c r="G692" i="8" a="1"/>
  <c r="G692" i="8" s="1"/>
  <c r="H692" i="8" a="1"/>
  <c r="H692" i="8" s="1"/>
  <c r="I692" i="8"/>
  <c r="J692" i="8"/>
  <c r="K692" i="8"/>
  <c r="F693" i="8"/>
  <c r="G693" i="8" a="1"/>
  <c r="G693" i="8" s="1"/>
  <c r="H693" i="8" a="1"/>
  <c r="H693" i="8" s="1"/>
  <c r="I693" i="8"/>
  <c r="J693" i="8"/>
  <c r="K693" i="8"/>
  <c r="F694" i="8"/>
  <c r="G694" i="8" a="1"/>
  <c r="G694" i="8" s="1"/>
  <c r="H694" i="8" a="1"/>
  <c r="H694" i="8" s="1"/>
  <c r="I694" i="8"/>
  <c r="J694" i="8"/>
  <c r="K694" i="8"/>
  <c r="F695" i="8"/>
  <c r="G695" i="8" a="1"/>
  <c r="G695" i="8" s="1"/>
  <c r="H695" i="8" a="1"/>
  <c r="H695" i="8" s="1"/>
  <c r="I695" i="8"/>
  <c r="J695" i="8"/>
  <c r="K695" i="8"/>
  <c r="F696" i="8"/>
  <c r="G696" i="8" a="1"/>
  <c r="G696" i="8" s="1"/>
  <c r="H696" i="8" a="1"/>
  <c r="H696" i="8" s="1"/>
  <c r="I696" i="8"/>
  <c r="J696" i="8"/>
  <c r="K696" i="8"/>
  <c r="F697" i="8"/>
  <c r="G697" i="8" a="1"/>
  <c r="G697" i="8" s="1"/>
  <c r="H697" i="8" a="1"/>
  <c r="H697" i="8" s="1"/>
  <c r="I697" i="8"/>
  <c r="J697" i="8"/>
  <c r="K697" i="8"/>
  <c r="F698" i="8"/>
  <c r="G698" i="8" a="1"/>
  <c r="G698" i="8" s="1"/>
  <c r="H698" i="8" a="1"/>
  <c r="H698" i="8" s="1"/>
  <c r="I698" i="8"/>
  <c r="J698" i="8"/>
  <c r="K698" i="8"/>
  <c r="F699" i="8"/>
  <c r="G699" i="8" a="1"/>
  <c r="G699" i="8" s="1"/>
  <c r="H699" i="8" a="1"/>
  <c r="H699" i="8" s="1"/>
  <c r="I699" i="8"/>
  <c r="J699" i="8"/>
  <c r="K699" i="8"/>
  <c r="F700" i="8"/>
  <c r="G700" i="8" a="1"/>
  <c r="G700" i="8" s="1"/>
  <c r="H700" i="8" a="1"/>
  <c r="H700" i="8" s="1"/>
  <c r="I700" i="8"/>
  <c r="J700" i="8"/>
  <c r="K700" i="8"/>
  <c r="F701" i="8"/>
  <c r="G701" i="8" a="1"/>
  <c r="G701" i="8" s="1"/>
  <c r="H701" i="8" a="1"/>
  <c r="H701" i="8" s="1"/>
  <c r="I701" i="8"/>
  <c r="J701" i="8"/>
  <c r="K701" i="8"/>
  <c r="F702" i="8"/>
  <c r="G702" i="8" a="1"/>
  <c r="G702" i="8" s="1"/>
  <c r="H702" i="8" a="1"/>
  <c r="H702" i="8" s="1"/>
  <c r="I702" i="8"/>
  <c r="J702" i="8"/>
  <c r="K702" i="8"/>
  <c r="F703" i="8"/>
  <c r="G703" i="8" a="1"/>
  <c r="G703" i="8" s="1"/>
  <c r="H703" i="8" a="1"/>
  <c r="H703" i="8" s="1"/>
  <c r="I703" i="8"/>
  <c r="J703" i="8"/>
  <c r="K703" i="8"/>
  <c r="F704" i="8"/>
  <c r="G704" i="8" a="1"/>
  <c r="G704" i="8" s="1"/>
  <c r="H704" i="8" a="1"/>
  <c r="H704" i="8" s="1"/>
  <c r="I704" i="8"/>
  <c r="J704" i="8"/>
  <c r="K704" i="8"/>
  <c r="F705" i="8"/>
  <c r="G705" i="8" a="1"/>
  <c r="G705" i="8" s="1"/>
  <c r="H705" i="8" a="1"/>
  <c r="H705" i="8" s="1"/>
  <c r="I705" i="8"/>
  <c r="J705" i="8"/>
  <c r="K705" i="8"/>
  <c r="F706" i="8"/>
  <c r="G706" i="8" a="1"/>
  <c r="G706" i="8" s="1"/>
  <c r="H706" i="8" a="1"/>
  <c r="H706" i="8" s="1"/>
  <c r="I706" i="8"/>
  <c r="J706" i="8"/>
  <c r="K706" i="8"/>
  <c r="F707" i="8"/>
  <c r="G707" i="8" a="1"/>
  <c r="G707" i="8" s="1"/>
  <c r="H707" i="8" a="1"/>
  <c r="H707" i="8" s="1"/>
  <c r="I707" i="8"/>
  <c r="J707" i="8"/>
  <c r="K707" i="8"/>
  <c r="F708" i="8"/>
  <c r="G708" i="8" a="1"/>
  <c r="G708" i="8" s="1"/>
  <c r="H708" i="8" a="1"/>
  <c r="H708" i="8" s="1"/>
  <c r="I708" i="8"/>
  <c r="J708" i="8"/>
  <c r="K708" i="8"/>
  <c r="F709" i="8"/>
  <c r="G709" i="8" a="1"/>
  <c r="G709" i="8" s="1"/>
  <c r="H709" i="8" a="1"/>
  <c r="H709" i="8" s="1"/>
  <c r="I709" i="8"/>
  <c r="J709" i="8"/>
  <c r="K709" i="8"/>
  <c r="F710" i="8"/>
  <c r="G710" i="8" a="1"/>
  <c r="G710" i="8" s="1"/>
  <c r="H710" i="8" a="1"/>
  <c r="H710" i="8" s="1"/>
  <c r="I710" i="8"/>
  <c r="J710" i="8"/>
  <c r="K710" i="8"/>
  <c r="F711" i="8"/>
  <c r="G711" i="8" a="1"/>
  <c r="G711" i="8" s="1"/>
  <c r="H711" i="8" a="1"/>
  <c r="H711" i="8" s="1"/>
  <c r="I711" i="8"/>
  <c r="J711" i="8"/>
  <c r="K711" i="8"/>
  <c r="F712" i="8"/>
  <c r="G712" i="8" a="1"/>
  <c r="G712" i="8" s="1"/>
  <c r="H712" i="8" a="1"/>
  <c r="H712" i="8" s="1"/>
  <c r="I712" i="8"/>
  <c r="J712" i="8"/>
  <c r="K712" i="8"/>
  <c r="F713" i="8"/>
  <c r="G713" i="8" a="1"/>
  <c r="G713" i="8" s="1"/>
  <c r="H713" i="8" a="1"/>
  <c r="H713" i="8" s="1"/>
  <c r="I713" i="8"/>
  <c r="J713" i="8"/>
  <c r="K713" i="8"/>
  <c r="F714" i="8"/>
  <c r="G714" i="8" a="1"/>
  <c r="G714" i="8" s="1"/>
  <c r="H714" i="8" a="1"/>
  <c r="H714" i="8" s="1"/>
  <c r="I714" i="8"/>
  <c r="J714" i="8"/>
  <c r="K714" i="8"/>
  <c r="F715" i="8"/>
  <c r="G715" i="8" a="1"/>
  <c r="G715" i="8" s="1"/>
  <c r="H715" i="8" a="1"/>
  <c r="H715" i="8" s="1"/>
  <c r="I715" i="8"/>
  <c r="J715" i="8"/>
  <c r="K715" i="8"/>
  <c r="F716" i="8"/>
  <c r="G716" i="8" a="1"/>
  <c r="G716" i="8" s="1"/>
  <c r="H716" i="8" a="1"/>
  <c r="H716" i="8" s="1"/>
  <c r="I716" i="8"/>
  <c r="J716" i="8"/>
  <c r="K716" i="8"/>
  <c r="F717" i="8"/>
  <c r="G717" i="8" a="1"/>
  <c r="G717" i="8" s="1"/>
  <c r="H717" i="8" a="1"/>
  <c r="H717" i="8" s="1"/>
  <c r="I717" i="8"/>
  <c r="J717" i="8"/>
  <c r="K717" i="8"/>
  <c r="F718" i="8"/>
  <c r="G718" i="8" a="1"/>
  <c r="G718" i="8" s="1"/>
  <c r="H718" i="8" a="1"/>
  <c r="H718" i="8" s="1"/>
  <c r="I718" i="8"/>
  <c r="J718" i="8"/>
  <c r="K718" i="8"/>
  <c r="F719" i="8"/>
  <c r="G719" i="8" a="1"/>
  <c r="G719" i="8" s="1"/>
  <c r="H719" i="8" a="1"/>
  <c r="H719" i="8" s="1"/>
  <c r="I719" i="8"/>
  <c r="J719" i="8"/>
  <c r="K719" i="8"/>
  <c r="F720" i="8"/>
  <c r="G720" i="8" a="1"/>
  <c r="G720" i="8" s="1"/>
  <c r="H720" i="8" a="1"/>
  <c r="H720" i="8" s="1"/>
  <c r="I720" i="8"/>
  <c r="J720" i="8"/>
  <c r="K720" i="8"/>
  <c r="F721" i="8"/>
  <c r="G721" i="8" a="1"/>
  <c r="G721" i="8" s="1"/>
  <c r="H721" i="8" a="1"/>
  <c r="H721" i="8" s="1"/>
  <c r="I721" i="8"/>
  <c r="J721" i="8"/>
  <c r="K721" i="8"/>
  <c r="F722" i="8"/>
  <c r="G722" i="8" a="1"/>
  <c r="G722" i="8" s="1"/>
  <c r="H722" i="8" a="1"/>
  <c r="H722" i="8" s="1"/>
  <c r="I722" i="8"/>
  <c r="J722" i="8"/>
  <c r="K722" i="8"/>
  <c r="F723" i="8"/>
  <c r="G723" i="8" a="1"/>
  <c r="G723" i="8" s="1"/>
  <c r="H723" i="8" a="1"/>
  <c r="H723" i="8" s="1"/>
  <c r="I723" i="8"/>
  <c r="J723" i="8"/>
  <c r="K723" i="8"/>
  <c r="F724" i="8"/>
  <c r="G724" i="8" a="1"/>
  <c r="G724" i="8" s="1"/>
  <c r="H724" i="8" a="1"/>
  <c r="H724" i="8" s="1"/>
  <c r="I724" i="8"/>
  <c r="J724" i="8"/>
  <c r="K724" i="8"/>
  <c r="F725" i="8"/>
  <c r="G725" i="8" a="1"/>
  <c r="G725" i="8" s="1"/>
  <c r="H725" i="8" a="1"/>
  <c r="H725" i="8" s="1"/>
  <c r="I725" i="8"/>
  <c r="J725" i="8"/>
  <c r="K725" i="8"/>
  <c r="F726" i="8"/>
  <c r="G726" i="8" a="1"/>
  <c r="G726" i="8" s="1"/>
  <c r="H726" i="8" a="1"/>
  <c r="H726" i="8" s="1"/>
  <c r="I726" i="8"/>
  <c r="J726" i="8"/>
  <c r="K726" i="8"/>
  <c r="F727" i="8"/>
  <c r="G727" i="8" a="1"/>
  <c r="G727" i="8" s="1"/>
  <c r="H727" i="8" a="1"/>
  <c r="H727" i="8" s="1"/>
  <c r="I727" i="8"/>
  <c r="J727" i="8"/>
  <c r="K727" i="8"/>
  <c r="F728" i="8"/>
  <c r="G728" i="8" a="1"/>
  <c r="G728" i="8" s="1"/>
  <c r="H728" i="8" a="1"/>
  <c r="H728" i="8" s="1"/>
  <c r="I728" i="8"/>
  <c r="J728" i="8"/>
  <c r="K728" i="8"/>
  <c r="F729" i="8"/>
  <c r="G729" i="8" a="1"/>
  <c r="G729" i="8" s="1"/>
  <c r="H729" i="8" a="1"/>
  <c r="H729" i="8" s="1"/>
  <c r="I729" i="8"/>
  <c r="J729" i="8"/>
  <c r="K729" i="8"/>
  <c r="F730" i="8"/>
  <c r="G730" i="8" a="1"/>
  <c r="G730" i="8" s="1"/>
  <c r="H730" i="8" a="1"/>
  <c r="H730" i="8" s="1"/>
  <c r="I730" i="8"/>
  <c r="J730" i="8"/>
  <c r="K730" i="8"/>
  <c r="F731" i="8"/>
  <c r="G731" i="8" a="1"/>
  <c r="G731" i="8" s="1"/>
  <c r="H731" i="8" a="1"/>
  <c r="H731" i="8" s="1"/>
  <c r="I731" i="8"/>
  <c r="J731" i="8"/>
  <c r="K731" i="8"/>
  <c r="F732" i="8"/>
  <c r="G732" i="8" a="1"/>
  <c r="G732" i="8" s="1"/>
  <c r="H732" i="8" a="1"/>
  <c r="H732" i="8" s="1"/>
  <c r="I732" i="8"/>
  <c r="J732" i="8"/>
  <c r="K732" i="8"/>
  <c r="F733" i="8"/>
  <c r="G733" i="8" a="1"/>
  <c r="G733" i="8" s="1"/>
  <c r="H733" i="8" a="1"/>
  <c r="H733" i="8" s="1"/>
  <c r="I733" i="8"/>
  <c r="J733" i="8"/>
  <c r="K733" i="8"/>
  <c r="F734" i="8"/>
  <c r="G734" i="8" a="1"/>
  <c r="G734" i="8" s="1"/>
  <c r="H734" i="8" a="1"/>
  <c r="H734" i="8" s="1"/>
  <c r="I734" i="8"/>
  <c r="J734" i="8"/>
  <c r="K734" i="8"/>
  <c r="F735" i="8"/>
  <c r="G735" i="8" a="1"/>
  <c r="G735" i="8" s="1"/>
  <c r="H735" i="8" a="1"/>
  <c r="H735" i="8" s="1"/>
  <c r="I735" i="8"/>
  <c r="J735" i="8"/>
  <c r="K735" i="8"/>
  <c r="F736" i="8"/>
  <c r="G736" i="8" a="1"/>
  <c r="G736" i="8" s="1"/>
  <c r="H736" i="8" a="1"/>
  <c r="H736" i="8" s="1"/>
  <c r="I736" i="8"/>
  <c r="J736" i="8"/>
  <c r="K736" i="8"/>
  <c r="F737" i="8"/>
  <c r="G737" i="8" a="1"/>
  <c r="G737" i="8" s="1"/>
  <c r="H737" i="8" a="1"/>
  <c r="H737" i="8" s="1"/>
  <c r="I737" i="8"/>
  <c r="J737" i="8"/>
  <c r="K737" i="8"/>
  <c r="F738" i="8"/>
  <c r="G738" i="8" a="1"/>
  <c r="G738" i="8" s="1"/>
  <c r="H738" i="8" a="1"/>
  <c r="H738" i="8" s="1"/>
  <c r="I738" i="8"/>
  <c r="J738" i="8"/>
  <c r="K738" i="8"/>
  <c r="F739" i="8"/>
  <c r="G739" i="8" a="1"/>
  <c r="G739" i="8" s="1"/>
  <c r="H739" i="8" a="1"/>
  <c r="H739" i="8" s="1"/>
  <c r="I739" i="8"/>
  <c r="J739" i="8"/>
  <c r="K739" i="8"/>
  <c r="F740" i="8"/>
  <c r="G740" i="8" a="1"/>
  <c r="G740" i="8" s="1"/>
  <c r="H740" i="8" a="1"/>
  <c r="H740" i="8" s="1"/>
  <c r="I740" i="8"/>
  <c r="J740" i="8"/>
  <c r="K740" i="8"/>
  <c r="F741" i="8"/>
  <c r="G741" i="8" a="1"/>
  <c r="G741" i="8" s="1"/>
  <c r="H741" i="8" a="1"/>
  <c r="H741" i="8" s="1"/>
  <c r="I741" i="8"/>
  <c r="J741" i="8"/>
  <c r="K741" i="8"/>
  <c r="F742" i="8"/>
  <c r="G742" i="8" a="1"/>
  <c r="G742" i="8" s="1"/>
  <c r="H742" i="8" a="1"/>
  <c r="H742" i="8" s="1"/>
  <c r="I742" i="8"/>
  <c r="J742" i="8"/>
  <c r="K742" i="8"/>
  <c r="F743" i="8"/>
  <c r="G743" i="8" a="1"/>
  <c r="G743" i="8" s="1"/>
  <c r="H743" i="8" a="1"/>
  <c r="H743" i="8" s="1"/>
  <c r="I743" i="8"/>
  <c r="J743" i="8"/>
  <c r="K743" i="8"/>
  <c r="F744" i="8"/>
  <c r="G744" i="8" a="1"/>
  <c r="G744" i="8" s="1"/>
  <c r="H744" i="8" a="1"/>
  <c r="H744" i="8" s="1"/>
  <c r="I744" i="8"/>
  <c r="J744" i="8"/>
  <c r="K744" i="8"/>
  <c r="F745" i="8"/>
  <c r="G745" i="8" a="1"/>
  <c r="G745" i="8" s="1"/>
  <c r="H745" i="8" a="1"/>
  <c r="H745" i="8" s="1"/>
  <c r="I745" i="8"/>
  <c r="J745" i="8"/>
  <c r="K745" i="8"/>
  <c r="F746" i="8"/>
  <c r="G746" i="8" a="1"/>
  <c r="G746" i="8" s="1"/>
  <c r="H746" i="8" a="1"/>
  <c r="H746" i="8" s="1"/>
  <c r="I746" i="8"/>
  <c r="J746" i="8"/>
  <c r="K746" i="8"/>
  <c r="F747" i="8"/>
  <c r="G747" i="8" a="1"/>
  <c r="G747" i="8" s="1"/>
  <c r="H747" i="8" a="1"/>
  <c r="H747" i="8" s="1"/>
  <c r="I747" i="8"/>
  <c r="J747" i="8"/>
  <c r="K747" i="8"/>
  <c r="F748" i="8"/>
  <c r="G748" i="8" a="1"/>
  <c r="G748" i="8" s="1"/>
  <c r="H748" i="8" a="1"/>
  <c r="H748" i="8" s="1"/>
  <c r="I748" i="8"/>
  <c r="J748" i="8"/>
  <c r="K748" i="8"/>
  <c r="F749" i="8"/>
  <c r="G749" i="8" a="1"/>
  <c r="G749" i="8" s="1"/>
  <c r="H749" i="8" a="1"/>
  <c r="H749" i="8" s="1"/>
  <c r="I749" i="8"/>
  <c r="J749" i="8"/>
  <c r="K749" i="8"/>
  <c r="F750" i="8"/>
  <c r="G750" i="8" a="1"/>
  <c r="G750" i="8" s="1"/>
  <c r="H750" i="8" a="1"/>
  <c r="H750" i="8" s="1"/>
  <c r="I750" i="8"/>
  <c r="J750" i="8"/>
  <c r="K750" i="8"/>
  <c r="F751" i="8"/>
  <c r="G751" i="8" a="1"/>
  <c r="G751" i="8" s="1"/>
  <c r="H751" i="8" a="1"/>
  <c r="H751" i="8" s="1"/>
  <c r="I751" i="8"/>
  <c r="J751" i="8"/>
  <c r="K751" i="8"/>
  <c r="F752" i="8"/>
  <c r="G752" i="8" a="1"/>
  <c r="G752" i="8" s="1"/>
  <c r="H752" i="8" a="1"/>
  <c r="H752" i="8" s="1"/>
  <c r="I752" i="8"/>
  <c r="J752" i="8"/>
  <c r="K752" i="8"/>
  <c r="F753" i="8"/>
  <c r="G753" i="8" a="1"/>
  <c r="G753" i="8" s="1"/>
  <c r="H753" i="8" a="1"/>
  <c r="H753" i="8" s="1"/>
  <c r="I753" i="8"/>
  <c r="J753" i="8"/>
  <c r="K753" i="8"/>
  <c r="F754" i="8"/>
  <c r="G754" i="8" a="1"/>
  <c r="G754" i="8" s="1"/>
  <c r="H754" i="8" a="1"/>
  <c r="H754" i="8" s="1"/>
  <c r="I754" i="8"/>
  <c r="J754" i="8"/>
  <c r="K754" i="8"/>
  <c r="F755" i="8"/>
  <c r="G755" i="8" a="1"/>
  <c r="G755" i="8" s="1"/>
  <c r="H755" i="8" a="1"/>
  <c r="H755" i="8" s="1"/>
  <c r="I755" i="8"/>
  <c r="J755" i="8"/>
  <c r="K755" i="8"/>
  <c r="F756" i="8"/>
  <c r="G756" i="8" a="1"/>
  <c r="G756" i="8" s="1"/>
  <c r="H756" i="8" a="1"/>
  <c r="H756" i="8" s="1"/>
  <c r="I756" i="8"/>
  <c r="J756" i="8"/>
  <c r="K756" i="8"/>
  <c r="F757" i="8"/>
  <c r="G757" i="8" a="1"/>
  <c r="G757" i="8" s="1"/>
  <c r="H757" i="8" a="1"/>
  <c r="H757" i="8" s="1"/>
  <c r="I757" i="8"/>
  <c r="J757" i="8"/>
  <c r="K757" i="8"/>
  <c r="F758" i="8"/>
  <c r="G758" i="8" a="1"/>
  <c r="G758" i="8" s="1"/>
  <c r="H758" i="8" a="1"/>
  <c r="H758" i="8" s="1"/>
  <c r="I758" i="8"/>
  <c r="J758" i="8"/>
  <c r="K758" i="8"/>
  <c r="F759" i="8"/>
  <c r="G759" i="8" a="1"/>
  <c r="G759" i="8" s="1"/>
  <c r="H759" i="8" a="1"/>
  <c r="H759" i="8" s="1"/>
  <c r="I759" i="8"/>
  <c r="J759" i="8"/>
  <c r="K759" i="8"/>
  <c r="F760" i="8"/>
  <c r="G760" i="8" a="1"/>
  <c r="G760" i="8" s="1"/>
  <c r="H760" i="8" a="1"/>
  <c r="H760" i="8" s="1"/>
  <c r="I760" i="8"/>
  <c r="J760" i="8"/>
  <c r="K760" i="8"/>
  <c r="F761" i="8"/>
  <c r="G761" i="8" a="1"/>
  <c r="G761" i="8" s="1"/>
  <c r="H761" i="8" a="1"/>
  <c r="H761" i="8" s="1"/>
  <c r="I761" i="8"/>
  <c r="J761" i="8"/>
  <c r="K761" i="8"/>
  <c r="F762" i="8"/>
  <c r="G762" i="8" a="1"/>
  <c r="G762" i="8" s="1"/>
  <c r="H762" i="8" a="1"/>
  <c r="H762" i="8" s="1"/>
  <c r="I762" i="8"/>
  <c r="J762" i="8"/>
  <c r="K762" i="8"/>
  <c r="F763" i="8"/>
  <c r="G763" i="8" a="1"/>
  <c r="G763" i="8" s="1"/>
  <c r="H763" i="8" a="1"/>
  <c r="H763" i="8" s="1"/>
  <c r="I763" i="8"/>
  <c r="J763" i="8"/>
  <c r="K763" i="8"/>
  <c r="F764" i="8"/>
  <c r="G764" i="8" a="1"/>
  <c r="G764" i="8" s="1"/>
  <c r="H764" i="8" a="1"/>
  <c r="H764" i="8" s="1"/>
  <c r="I764" i="8"/>
  <c r="J764" i="8"/>
  <c r="K764" i="8"/>
  <c r="F765" i="8"/>
  <c r="G765" i="8" a="1"/>
  <c r="G765" i="8" s="1"/>
  <c r="H765" i="8" a="1"/>
  <c r="H765" i="8" s="1"/>
  <c r="I765" i="8"/>
  <c r="J765" i="8"/>
  <c r="K765" i="8"/>
  <c r="F766" i="8"/>
  <c r="G766" i="8" a="1"/>
  <c r="G766" i="8" s="1"/>
  <c r="H766" i="8" a="1"/>
  <c r="H766" i="8" s="1"/>
  <c r="I766" i="8"/>
  <c r="J766" i="8"/>
  <c r="K766" i="8"/>
  <c r="F767" i="8"/>
  <c r="G767" i="8" a="1"/>
  <c r="G767" i="8" s="1"/>
  <c r="H767" i="8" a="1"/>
  <c r="H767" i="8" s="1"/>
  <c r="I767" i="8"/>
  <c r="J767" i="8"/>
  <c r="K767" i="8"/>
  <c r="F768" i="8"/>
  <c r="G768" i="8" a="1"/>
  <c r="G768" i="8" s="1"/>
  <c r="H768" i="8" a="1"/>
  <c r="H768" i="8" s="1"/>
  <c r="I768" i="8"/>
  <c r="J768" i="8"/>
  <c r="K768" i="8"/>
  <c r="F769" i="8"/>
  <c r="G769" i="8" a="1"/>
  <c r="G769" i="8" s="1"/>
  <c r="H769" i="8" a="1"/>
  <c r="H769" i="8" s="1"/>
  <c r="I769" i="8"/>
  <c r="J769" i="8"/>
  <c r="K769" i="8"/>
  <c r="F770" i="8"/>
  <c r="G770" i="8" a="1"/>
  <c r="G770" i="8" s="1"/>
  <c r="H770" i="8" a="1"/>
  <c r="H770" i="8" s="1"/>
  <c r="I770" i="8"/>
  <c r="J770" i="8"/>
  <c r="K770" i="8"/>
  <c r="F771" i="8"/>
  <c r="G771" i="8" a="1"/>
  <c r="G771" i="8" s="1"/>
  <c r="H771" i="8" a="1"/>
  <c r="H771" i="8" s="1"/>
  <c r="I771" i="8"/>
  <c r="J771" i="8"/>
  <c r="K771" i="8"/>
  <c r="F772" i="8"/>
  <c r="G772" i="8" a="1"/>
  <c r="G772" i="8" s="1"/>
  <c r="H772" i="8" a="1"/>
  <c r="H772" i="8" s="1"/>
  <c r="I772" i="8"/>
  <c r="J772" i="8"/>
  <c r="K772" i="8"/>
  <c r="F773" i="8"/>
  <c r="G773" i="8" a="1"/>
  <c r="G773" i="8" s="1"/>
  <c r="H773" i="8" a="1"/>
  <c r="H773" i="8" s="1"/>
  <c r="I773" i="8"/>
  <c r="J773" i="8"/>
  <c r="K773" i="8"/>
  <c r="F774" i="8"/>
  <c r="G774" i="8" a="1"/>
  <c r="G774" i="8" s="1"/>
  <c r="H774" i="8" a="1"/>
  <c r="H774" i="8" s="1"/>
  <c r="I774" i="8"/>
  <c r="J774" i="8"/>
  <c r="K774" i="8"/>
  <c r="F775" i="8"/>
  <c r="G775" i="8" a="1"/>
  <c r="G775" i="8" s="1"/>
  <c r="H775" i="8" a="1"/>
  <c r="H775" i="8" s="1"/>
  <c r="I775" i="8"/>
  <c r="J775" i="8"/>
  <c r="K775" i="8"/>
  <c r="F776" i="8"/>
  <c r="G776" i="8" a="1"/>
  <c r="G776" i="8" s="1"/>
  <c r="H776" i="8" a="1"/>
  <c r="H776" i="8" s="1"/>
  <c r="I776" i="8"/>
  <c r="J776" i="8"/>
  <c r="K776" i="8"/>
  <c r="F777" i="8"/>
  <c r="G777" i="8" a="1"/>
  <c r="G777" i="8" s="1"/>
  <c r="H777" i="8" a="1"/>
  <c r="H777" i="8" s="1"/>
  <c r="I777" i="8"/>
  <c r="J777" i="8"/>
  <c r="K777" i="8"/>
  <c r="F778" i="8"/>
  <c r="G778" i="8" a="1"/>
  <c r="G778" i="8" s="1"/>
  <c r="H778" i="8" a="1"/>
  <c r="H778" i="8" s="1"/>
  <c r="I778" i="8"/>
  <c r="J778" i="8"/>
  <c r="K778" i="8"/>
  <c r="F779" i="8"/>
  <c r="G779" i="8" a="1"/>
  <c r="G779" i="8" s="1"/>
  <c r="H779" i="8" a="1"/>
  <c r="H779" i="8" s="1"/>
  <c r="I779" i="8"/>
  <c r="J779" i="8"/>
  <c r="K779" i="8"/>
  <c r="F780" i="8"/>
  <c r="G780" i="8" a="1"/>
  <c r="G780" i="8" s="1"/>
  <c r="H780" i="8" a="1"/>
  <c r="H780" i="8" s="1"/>
  <c r="I780" i="8"/>
  <c r="J780" i="8"/>
  <c r="K780" i="8"/>
  <c r="F781" i="8"/>
  <c r="G781" i="8" a="1"/>
  <c r="G781" i="8" s="1"/>
  <c r="H781" i="8" a="1"/>
  <c r="H781" i="8" s="1"/>
  <c r="I781" i="8"/>
  <c r="J781" i="8"/>
  <c r="K781" i="8"/>
  <c r="F782" i="8"/>
  <c r="G782" i="8" a="1"/>
  <c r="G782" i="8" s="1"/>
  <c r="H782" i="8" a="1"/>
  <c r="H782" i="8" s="1"/>
  <c r="I782" i="8"/>
  <c r="J782" i="8"/>
  <c r="K782" i="8"/>
  <c r="F783" i="8"/>
  <c r="G783" i="8" a="1"/>
  <c r="G783" i="8" s="1"/>
  <c r="H783" i="8" a="1"/>
  <c r="H783" i="8" s="1"/>
  <c r="I783" i="8"/>
  <c r="J783" i="8"/>
  <c r="K783" i="8"/>
  <c r="F784" i="8"/>
  <c r="G784" i="8" a="1"/>
  <c r="G784" i="8" s="1"/>
  <c r="H784" i="8" a="1"/>
  <c r="H784" i="8" s="1"/>
  <c r="I784" i="8"/>
  <c r="J784" i="8"/>
  <c r="K784" i="8"/>
  <c r="F785" i="8"/>
  <c r="G785" i="8" a="1"/>
  <c r="G785" i="8" s="1"/>
  <c r="H785" i="8" a="1"/>
  <c r="H785" i="8" s="1"/>
  <c r="I785" i="8"/>
  <c r="J785" i="8"/>
  <c r="K785" i="8"/>
  <c r="F786" i="8"/>
  <c r="G786" i="8" a="1"/>
  <c r="G786" i="8" s="1"/>
  <c r="H786" i="8" a="1"/>
  <c r="H786" i="8" s="1"/>
  <c r="I786" i="8"/>
  <c r="J786" i="8"/>
  <c r="K786" i="8"/>
  <c r="F787" i="8"/>
  <c r="G787" i="8" a="1"/>
  <c r="G787" i="8" s="1"/>
  <c r="H787" i="8" a="1"/>
  <c r="H787" i="8" s="1"/>
  <c r="I787" i="8"/>
  <c r="J787" i="8"/>
  <c r="K787" i="8"/>
  <c r="F788" i="8"/>
  <c r="G788" i="8" a="1"/>
  <c r="G788" i="8" s="1"/>
  <c r="H788" i="8" a="1"/>
  <c r="H788" i="8" s="1"/>
  <c r="I788" i="8"/>
  <c r="J788" i="8"/>
  <c r="K788" i="8"/>
  <c r="F789" i="8"/>
  <c r="G789" i="8" a="1"/>
  <c r="G789" i="8" s="1"/>
  <c r="H789" i="8" a="1"/>
  <c r="H789" i="8" s="1"/>
  <c r="I789" i="8"/>
  <c r="J789" i="8"/>
  <c r="K789" i="8"/>
  <c r="F790" i="8"/>
  <c r="G790" i="8" a="1"/>
  <c r="G790" i="8" s="1"/>
  <c r="H790" i="8" a="1"/>
  <c r="H790" i="8" s="1"/>
  <c r="I790" i="8"/>
  <c r="J790" i="8"/>
  <c r="K790" i="8"/>
  <c r="F791" i="8"/>
  <c r="G791" i="8" a="1"/>
  <c r="G791" i="8" s="1"/>
  <c r="H791" i="8" a="1"/>
  <c r="H791" i="8" s="1"/>
  <c r="I791" i="8"/>
  <c r="J791" i="8"/>
  <c r="K791" i="8"/>
  <c r="F792" i="8"/>
  <c r="G792" i="8" a="1"/>
  <c r="G792" i="8" s="1"/>
  <c r="H792" i="8" a="1"/>
  <c r="H792" i="8" s="1"/>
  <c r="I792" i="8"/>
  <c r="J792" i="8"/>
  <c r="K792" i="8"/>
  <c r="F793" i="8"/>
  <c r="G793" i="8" a="1"/>
  <c r="G793" i="8" s="1"/>
  <c r="H793" i="8" a="1"/>
  <c r="H793" i="8" s="1"/>
  <c r="I793" i="8"/>
  <c r="J793" i="8"/>
  <c r="K793" i="8"/>
  <c r="F794" i="8"/>
  <c r="G794" i="8" a="1"/>
  <c r="G794" i="8" s="1"/>
  <c r="H794" i="8" a="1"/>
  <c r="H794" i="8" s="1"/>
  <c r="I794" i="8"/>
  <c r="J794" i="8"/>
  <c r="K794" i="8"/>
  <c r="F795" i="8"/>
  <c r="G795" i="8" a="1"/>
  <c r="G795" i="8" s="1"/>
  <c r="H795" i="8" a="1"/>
  <c r="H795" i="8" s="1"/>
  <c r="I795" i="8"/>
  <c r="J795" i="8"/>
  <c r="K795" i="8"/>
  <c r="F796" i="8"/>
  <c r="G796" i="8" a="1"/>
  <c r="G796" i="8" s="1"/>
  <c r="H796" i="8" a="1"/>
  <c r="H796" i="8" s="1"/>
  <c r="I796" i="8"/>
  <c r="J796" i="8"/>
  <c r="K796" i="8"/>
  <c r="F797" i="8"/>
  <c r="G797" i="8" a="1"/>
  <c r="G797" i="8" s="1"/>
  <c r="H797" i="8" a="1"/>
  <c r="H797" i="8" s="1"/>
  <c r="I797" i="8"/>
  <c r="J797" i="8"/>
  <c r="K797" i="8"/>
  <c r="F798" i="8"/>
  <c r="G798" i="8" a="1"/>
  <c r="G798" i="8" s="1"/>
  <c r="H798" i="8" a="1"/>
  <c r="H798" i="8" s="1"/>
  <c r="I798" i="8"/>
  <c r="J798" i="8"/>
  <c r="K798" i="8"/>
  <c r="F799" i="8"/>
  <c r="G799" i="8" a="1"/>
  <c r="G799" i="8" s="1"/>
  <c r="H799" i="8" a="1"/>
  <c r="H799" i="8" s="1"/>
  <c r="I799" i="8"/>
  <c r="J799" i="8"/>
  <c r="K799" i="8"/>
  <c r="F800" i="8"/>
  <c r="G800" i="8" a="1"/>
  <c r="G800" i="8" s="1"/>
  <c r="H800" i="8" a="1"/>
  <c r="H800" i="8" s="1"/>
  <c r="I800" i="8"/>
  <c r="J800" i="8"/>
  <c r="K800" i="8"/>
  <c r="F801" i="8"/>
  <c r="G801" i="8" a="1"/>
  <c r="G801" i="8" s="1"/>
  <c r="H801" i="8" a="1"/>
  <c r="H801" i="8" s="1"/>
  <c r="I801" i="8"/>
  <c r="J801" i="8"/>
  <c r="K801" i="8"/>
  <c r="F802" i="8"/>
  <c r="G802" i="8" a="1"/>
  <c r="G802" i="8" s="1"/>
  <c r="H802" i="8" a="1"/>
  <c r="H802" i="8" s="1"/>
  <c r="I802" i="8"/>
  <c r="J802" i="8"/>
  <c r="K802" i="8"/>
  <c r="F803" i="8"/>
  <c r="G803" i="8" a="1"/>
  <c r="G803" i="8" s="1"/>
  <c r="H803" i="8" a="1"/>
  <c r="H803" i="8" s="1"/>
  <c r="I803" i="8"/>
  <c r="J803" i="8"/>
  <c r="K803" i="8"/>
  <c r="F804" i="8"/>
  <c r="G804" i="8" a="1"/>
  <c r="G804" i="8" s="1"/>
  <c r="H804" i="8" a="1"/>
  <c r="H804" i="8" s="1"/>
  <c r="I804" i="8"/>
  <c r="J804" i="8"/>
  <c r="K804" i="8"/>
  <c r="F805" i="8"/>
  <c r="G805" i="8" a="1"/>
  <c r="G805" i="8" s="1"/>
  <c r="H805" i="8" a="1"/>
  <c r="H805" i="8" s="1"/>
  <c r="I805" i="8"/>
  <c r="J805" i="8"/>
  <c r="K805" i="8"/>
  <c r="F806" i="8"/>
  <c r="G806" i="8" a="1"/>
  <c r="G806" i="8" s="1"/>
  <c r="H806" i="8" a="1"/>
  <c r="H806" i="8" s="1"/>
  <c r="I806" i="8"/>
  <c r="J806" i="8"/>
  <c r="K806" i="8"/>
  <c r="F807" i="8"/>
  <c r="G807" i="8" a="1"/>
  <c r="G807" i="8" s="1"/>
  <c r="H807" i="8" a="1"/>
  <c r="H807" i="8" s="1"/>
  <c r="I807" i="8"/>
  <c r="J807" i="8"/>
  <c r="K807" i="8"/>
  <c r="F808" i="8"/>
  <c r="G808" i="8" a="1"/>
  <c r="G808" i="8" s="1"/>
  <c r="H808" i="8" a="1"/>
  <c r="H808" i="8" s="1"/>
  <c r="I808" i="8"/>
  <c r="J808" i="8"/>
  <c r="K808" i="8"/>
  <c r="F809" i="8"/>
  <c r="G809" i="8" a="1"/>
  <c r="G809" i="8" s="1"/>
  <c r="H809" i="8" a="1"/>
  <c r="H809" i="8" s="1"/>
  <c r="I809" i="8"/>
  <c r="J809" i="8"/>
  <c r="K809" i="8"/>
  <c r="F810" i="8"/>
  <c r="G810" i="8" a="1"/>
  <c r="G810" i="8" s="1"/>
  <c r="H810" i="8" a="1"/>
  <c r="H810" i="8" s="1"/>
  <c r="I810" i="8"/>
  <c r="J810" i="8"/>
  <c r="K810" i="8"/>
  <c r="F811" i="8"/>
  <c r="G811" i="8" a="1"/>
  <c r="G811" i="8" s="1"/>
  <c r="H811" i="8" a="1"/>
  <c r="H811" i="8" s="1"/>
  <c r="I811" i="8"/>
  <c r="J811" i="8"/>
  <c r="K811" i="8"/>
  <c r="F812" i="8"/>
  <c r="G812" i="8" a="1"/>
  <c r="G812" i="8" s="1"/>
  <c r="H812" i="8" a="1"/>
  <c r="H812" i="8" s="1"/>
  <c r="I812" i="8"/>
  <c r="J812" i="8"/>
  <c r="K812" i="8"/>
  <c r="F813" i="8"/>
  <c r="G813" i="8" a="1"/>
  <c r="G813" i="8" s="1"/>
  <c r="H813" i="8" a="1"/>
  <c r="H813" i="8" s="1"/>
  <c r="I813" i="8"/>
  <c r="J813" i="8"/>
  <c r="K813" i="8"/>
  <c r="F814" i="8"/>
  <c r="G814" i="8" a="1"/>
  <c r="G814" i="8" s="1"/>
  <c r="H814" i="8" a="1"/>
  <c r="H814" i="8" s="1"/>
  <c r="I814" i="8"/>
  <c r="J814" i="8"/>
  <c r="K814" i="8"/>
  <c r="F815" i="8"/>
  <c r="G815" i="8" a="1"/>
  <c r="G815" i="8" s="1"/>
  <c r="H815" i="8" a="1"/>
  <c r="H815" i="8" s="1"/>
  <c r="I815" i="8"/>
  <c r="J815" i="8"/>
  <c r="K815" i="8"/>
  <c r="F816" i="8"/>
  <c r="G816" i="8" a="1"/>
  <c r="G816" i="8" s="1"/>
  <c r="H816" i="8" a="1"/>
  <c r="H816" i="8" s="1"/>
  <c r="I816" i="8"/>
  <c r="J816" i="8"/>
  <c r="K816" i="8"/>
  <c r="F817" i="8"/>
  <c r="G817" i="8" a="1"/>
  <c r="G817" i="8" s="1"/>
  <c r="H817" i="8" a="1"/>
  <c r="H817" i="8" s="1"/>
  <c r="I817" i="8"/>
  <c r="J817" i="8"/>
  <c r="K817" i="8"/>
  <c r="F818" i="8"/>
  <c r="G818" i="8" a="1"/>
  <c r="G818" i="8" s="1"/>
  <c r="H818" i="8" a="1"/>
  <c r="H818" i="8" s="1"/>
  <c r="I818" i="8"/>
  <c r="J818" i="8"/>
  <c r="K818" i="8"/>
  <c r="F819" i="8"/>
  <c r="G819" i="8" a="1"/>
  <c r="G819" i="8" s="1"/>
  <c r="H819" i="8" a="1"/>
  <c r="H819" i="8" s="1"/>
  <c r="I819" i="8"/>
  <c r="J819" i="8"/>
  <c r="K819" i="8"/>
  <c r="F820" i="8"/>
  <c r="G820" i="8" a="1"/>
  <c r="G820" i="8" s="1"/>
  <c r="H820" i="8" a="1"/>
  <c r="H820" i="8" s="1"/>
  <c r="I820" i="8"/>
  <c r="J820" i="8"/>
  <c r="K820" i="8"/>
  <c r="F821" i="8"/>
  <c r="G821" i="8" a="1"/>
  <c r="G821" i="8" s="1"/>
  <c r="H821" i="8" a="1"/>
  <c r="H821" i="8" s="1"/>
  <c r="I821" i="8"/>
  <c r="J821" i="8"/>
  <c r="K821" i="8"/>
  <c r="F822" i="8"/>
  <c r="G822" i="8" a="1"/>
  <c r="G822" i="8" s="1"/>
  <c r="H822" i="8" a="1"/>
  <c r="H822" i="8" s="1"/>
  <c r="I822" i="8"/>
  <c r="J822" i="8"/>
  <c r="K822" i="8"/>
  <c r="F823" i="8"/>
  <c r="G823" i="8" a="1"/>
  <c r="G823" i="8" s="1"/>
  <c r="H823" i="8" a="1"/>
  <c r="H823" i="8" s="1"/>
  <c r="I823" i="8"/>
  <c r="J823" i="8"/>
  <c r="K823" i="8"/>
  <c r="F824" i="8"/>
  <c r="G824" i="8" a="1"/>
  <c r="G824" i="8" s="1"/>
  <c r="H824" i="8" a="1"/>
  <c r="H824" i="8" s="1"/>
  <c r="I824" i="8"/>
  <c r="J824" i="8"/>
  <c r="K824" i="8"/>
  <c r="F825" i="8"/>
  <c r="G825" i="8" a="1"/>
  <c r="G825" i="8" s="1"/>
  <c r="H825" i="8" a="1"/>
  <c r="H825" i="8" s="1"/>
  <c r="I825" i="8"/>
  <c r="J825" i="8"/>
  <c r="K825" i="8"/>
  <c r="F826" i="8"/>
  <c r="G826" i="8" a="1"/>
  <c r="G826" i="8" s="1"/>
  <c r="H826" i="8" a="1"/>
  <c r="H826" i="8" s="1"/>
  <c r="I826" i="8"/>
  <c r="J826" i="8"/>
  <c r="K826" i="8"/>
  <c r="F827" i="8"/>
  <c r="G827" i="8" a="1"/>
  <c r="G827" i="8" s="1"/>
  <c r="H827" i="8" a="1"/>
  <c r="H827" i="8" s="1"/>
  <c r="I827" i="8"/>
  <c r="J827" i="8"/>
  <c r="K827" i="8"/>
  <c r="F828" i="8"/>
  <c r="G828" i="8" a="1"/>
  <c r="G828" i="8" s="1"/>
  <c r="H828" i="8" a="1"/>
  <c r="H828" i="8" s="1"/>
  <c r="I828" i="8"/>
  <c r="J828" i="8"/>
  <c r="K828" i="8"/>
  <c r="F829" i="8"/>
  <c r="G829" i="8" a="1"/>
  <c r="G829" i="8" s="1"/>
  <c r="H829" i="8" a="1"/>
  <c r="H829" i="8" s="1"/>
  <c r="I829" i="8"/>
  <c r="J829" i="8"/>
  <c r="K829" i="8"/>
  <c r="F830" i="8"/>
  <c r="G830" i="8" a="1"/>
  <c r="G830" i="8" s="1"/>
  <c r="H830" i="8" a="1"/>
  <c r="H830" i="8" s="1"/>
  <c r="I830" i="8"/>
  <c r="J830" i="8"/>
  <c r="K830" i="8"/>
  <c r="F831" i="8"/>
  <c r="G831" i="8" a="1"/>
  <c r="G831" i="8" s="1"/>
  <c r="H831" i="8" a="1"/>
  <c r="H831" i="8" s="1"/>
  <c r="I831" i="8"/>
  <c r="J831" i="8"/>
  <c r="K831" i="8"/>
  <c r="F832" i="8"/>
  <c r="G832" i="8" a="1"/>
  <c r="G832" i="8" s="1"/>
  <c r="H832" i="8" a="1"/>
  <c r="H832" i="8" s="1"/>
  <c r="I832" i="8"/>
  <c r="J832" i="8"/>
  <c r="K832" i="8"/>
  <c r="F833" i="8"/>
  <c r="G833" i="8" a="1"/>
  <c r="G833" i="8" s="1"/>
  <c r="H833" i="8" a="1"/>
  <c r="H833" i="8" s="1"/>
  <c r="I833" i="8"/>
  <c r="J833" i="8"/>
  <c r="K833" i="8"/>
  <c r="F834" i="8"/>
  <c r="G834" i="8" a="1"/>
  <c r="G834" i="8" s="1"/>
  <c r="H834" i="8" a="1"/>
  <c r="H834" i="8" s="1"/>
  <c r="I834" i="8"/>
  <c r="J834" i="8"/>
  <c r="K834" i="8"/>
  <c r="F835" i="8"/>
  <c r="G835" i="8" a="1"/>
  <c r="G835" i="8" s="1"/>
  <c r="H835" i="8" a="1"/>
  <c r="H835" i="8" s="1"/>
  <c r="I835" i="8"/>
  <c r="J835" i="8"/>
  <c r="K835" i="8"/>
  <c r="F836" i="8"/>
  <c r="G836" i="8" a="1"/>
  <c r="G836" i="8" s="1"/>
  <c r="H836" i="8" a="1"/>
  <c r="H836" i="8" s="1"/>
  <c r="I836" i="8"/>
  <c r="J836" i="8"/>
  <c r="K836" i="8"/>
  <c r="F837" i="8"/>
  <c r="G837" i="8" a="1"/>
  <c r="G837" i="8" s="1"/>
  <c r="H837" i="8" a="1"/>
  <c r="H837" i="8" s="1"/>
  <c r="I837" i="8"/>
  <c r="J837" i="8"/>
  <c r="K837" i="8"/>
  <c r="F838" i="8"/>
  <c r="G838" i="8" a="1"/>
  <c r="G838" i="8" s="1"/>
  <c r="H838" i="8" a="1"/>
  <c r="H838" i="8" s="1"/>
  <c r="I838" i="8"/>
  <c r="J838" i="8"/>
  <c r="K838" i="8"/>
  <c r="F839" i="8"/>
  <c r="G839" i="8" a="1"/>
  <c r="G839" i="8" s="1"/>
  <c r="H839" i="8" a="1"/>
  <c r="H839" i="8" s="1"/>
  <c r="I839" i="8"/>
  <c r="J839" i="8"/>
  <c r="K839" i="8"/>
  <c r="F840" i="8"/>
  <c r="G840" i="8" a="1"/>
  <c r="G840" i="8" s="1"/>
  <c r="H840" i="8" a="1"/>
  <c r="H840" i="8" s="1"/>
  <c r="I840" i="8"/>
  <c r="J840" i="8"/>
  <c r="K840" i="8"/>
  <c r="F841" i="8"/>
  <c r="G841" i="8" a="1"/>
  <c r="G841" i="8" s="1"/>
  <c r="H841" i="8" a="1"/>
  <c r="H841" i="8" s="1"/>
  <c r="I841" i="8"/>
  <c r="J841" i="8"/>
  <c r="K841" i="8"/>
  <c r="F842" i="8"/>
  <c r="G842" i="8" a="1"/>
  <c r="G842" i="8" s="1"/>
  <c r="H842" i="8" a="1"/>
  <c r="H842" i="8" s="1"/>
  <c r="I842" i="8"/>
  <c r="J842" i="8"/>
  <c r="K842" i="8"/>
  <c r="F843" i="8"/>
  <c r="G843" i="8" a="1"/>
  <c r="G843" i="8" s="1"/>
  <c r="H843" i="8" a="1"/>
  <c r="H843" i="8" s="1"/>
  <c r="I843" i="8"/>
  <c r="J843" i="8"/>
  <c r="K843" i="8"/>
  <c r="F844" i="8"/>
  <c r="G844" i="8" a="1"/>
  <c r="G844" i="8" s="1"/>
  <c r="H844" i="8" a="1"/>
  <c r="H844" i="8" s="1"/>
  <c r="I844" i="8"/>
  <c r="J844" i="8"/>
  <c r="K844" i="8"/>
  <c r="F845" i="8"/>
  <c r="G845" i="8" a="1"/>
  <c r="G845" i="8" s="1"/>
  <c r="H845" i="8" a="1"/>
  <c r="H845" i="8" s="1"/>
  <c r="I845" i="8"/>
  <c r="J845" i="8"/>
  <c r="K845" i="8"/>
  <c r="F846" i="8"/>
  <c r="G846" i="8" a="1"/>
  <c r="G846" i="8" s="1"/>
  <c r="H846" i="8" a="1"/>
  <c r="H846" i="8" s="1"/>
  <c r="I846" i="8"/>
  <c r="J846" i="8"/>
  <c r="K846" i="8"/>
  <c r="F847" i="8"/>
  <c r="G847" i="8" a="1"/>
  <c r="G847" i="8" s="1"/>
  <c r="H847" i="8" a="1"/>
  <c r="H847" i="8" s="1"/>
  <c r="I847" i="8"/>
  <c r="J847" i="8"/>
  <c r="K847" i="8"/>
  <c r="F848" i="8"/>
  <c r="G848" i="8" a="1"/>
  <c r="G848" i="8" s="1"/>
  <c r="H848" i="8" a="1"/>
  <c r="H848" i="8" s="1"/>
  <c r="I848" i="8"/>
  <c r="J848" i="8"/>
  <c r="K848" i="8"/>
  <c r="F849" i="8"/>
  <c r="G849" i="8" a="1"/>
  <c r="G849" i="8" s="1"/>
  <c r="H849" i="8" a="1"/>
  <c r="H849" i="8" s="1"/>
  <c r="I849" i="8"/>
  <c r="J849" i="8"/>
  <c r="K849" i="8"/>
  <c r="F850" i="8"/>
  <c r="G850" i="8" a="1"/>
  <c r="G850" i="8" s="1"/>
  <c r="H850" i="8" a="1"/>
  <c r="H850" i="8" s="1"/>
  <c r="I850" i="8"/>
  <c r="J850" i="8"/>
  <c r="K850" i="8"/>
  <c r="F851" i="8"/>
  <c r="G851" i="8" a="1"/>
  <c r="G851" i="8" s="1"/>
  <c r="H851" i="8" a="1"/>
  <c r="H851" i="8" s="1"/>
  <c r="I851" i="8"/>
  <c r="J851" i="8"/>
  <c r="K851" i="8"/>
  <c r="F852" i="8"/>
  <c r="G852" i="8" a="1"/>
  <c r="G852" i="8" s="1"/>
  <c r="H852" i="8" a="1"/>
  <c r="H852" i="8" s="1"/>
  <c r="I852" i="8"/>
  <c r="J852" i="8"/>
  <c r="K852" i="8"/>
  <c r="F853" i="8"/>
  <c r="G853" i="8" a="1"/>
  <c r="G853" i="8" s="1"/>
  <c r="H853" i="8" a="1"/>
  <c r="H853" i="8" s="1"/>
  <c r="I853" i="8"/>
  <c r="J853" i="8"/>
  <c r="K853" i="8"/>
  <c r="F854" i="8"/>
  <c r="G854" i="8" a="1"/>
  <c r="G854" i="8" s="1"/>
  <c r="H854" i="8" a="1"/>
  <c r="H854" i="8" s="1"/>
  <c r="I854" i="8"/>
  <c r="J854" i="8"/>
  <c r="K854" i="8"/>
  <c r="F855" i="8"/>
  <c r="G855" i="8" a="1"/>
  <c r="G855" i="8" s="1"/>
  <c r="H855" i="8" a="1"/>
  <c r="H855" i="8" s="1"/>
  <c r="I855" i="8"/>
  <c r="J855" i="8"/>
  <c r="K855" i="8"/>
  <c r="F856" i="8"/>
  <c r="G856" i="8" a="1"/>
  <c r="G856" i="8" s="1"/>
  <c r="H856" i="8" a="1"/>
  <c r="H856" i="8" s="1"/>
  <c r="I856" i="8"/>
  <c r="J856" i="8"/>
  <c r="K856" i="8"/>
  <c r="F857" i="8"/>
  <c r="G857" i="8" a="1"/>
  <c r="G857" i="8" s="1"/>
  <c r="H857" i="8" a="1"/>
  <c r="H857" i="8" s="1"/>
  <c r="I857" i="8"/>
  <c r="J857" i="8"/>
  <c r="K857" i="8"/>
  <c r="F858" i="8"/>
  <c r="G858" i="8" a="1"/>
  <c r="G858" i="8" s="1"/>
  <c r="H858" i="8" a="1"/>
  <c r="H858" i="8" s="1"/>
  <c r="I858" i="8"/>
  <c r="J858" i="8"/>
  <c r="K858" i="8"/>
  <c r="F859" i="8"/>
  <c r="G859" i="8" a="1"/>
  <c r="G859" i="8" s="1"/>
  <c r="H859" i="8" a="1"/>
  <c r="H859" i="8" s="1"/>
  <c r="I859" i="8"/>
  <c r="J859" i="8"/>
  <c r="K859" i="8"/>
  <c r="F860" i="8"/>
  <c r="G860" i="8" a="1"/>
  <c r="G860" i="8" s="1"/>
  <c r="H860" i="8" a="1"/>
  <c r="H860" i="8" s="1"/>
  <c r="I860" i="8"/>
  <c r="J860" i="8"/>
  <c r="K860" i="8"/>
  <c r="F861" i="8"/>
  <c r="G861" i="8" a="1"/>
  <c r="G861" i="8" s="1"/>
  <c r="H861" i="8" a="1"/>
  <c r="H861" i="8" s="1"/>
  <c r="I861" i="8"/>
  <c r="J861" i="8"/>
  <c r="K861" i="8"/>
  <c r="F862" i="8"/>
  <c r="G862" i="8" a="1"/>
  <c r="G862" i="8" s="1"/>
  <c r="H862" i="8" a="1"/>
  <c r="H862" i="8" s="1"/>
  <c r="I862" i="8"/>
  <c r="J862" i="8"/>
  <c r="K862" i="8"/>
  <c r="F863" i="8"/>
  <c r="G863" i="8" a="1"/>
  <c r="G863" i="8" s="1"/>
  <c r="H863" i="8" a="1"/>
  <c r="H863" i="8" s="1"/>
  <c r="I863" i="8"/>
  <c r="J863" i="8"/>
  <c r="K863" i="8"/>
  <c r="F864" i="8"/>
  <c r="G864" i="8" a="1"/>
  <c r="G864" i="8" s="1"/>
  <c r="H864" i="8" a="1"/>
  <c r="H864" i="8" s="1"/>
  <c r="I864" i="8"/>
  <c r="J864" i="8"/>
  <c r="K864" i="8"/>
  <c r="F865" i="8"/>
  <c r="G865" i="8" a="1"/>
  <c r="G865" i="8" s="1"/>
  <c r="H865" i="8" a="1"/>
  <c r="H865" i="8" s="1"/>
  <c r="I865" i="8"/>
  <c r="J865" i="8"/>
  <c r="K865" i="8"/>
  <c r="F866" i="8"/>
  <c r="G866" i="8" a="1"/>
  <c r="G866" i="8" s="1"/>
  <c r="H866" i="8" a="1"/>
  <c r="H866" i="8" s="1"/>
  <c r="I866" i="8"/>
  <c r="J866" i="8"/>
  <c r="K866" i="8"/>
  <c r="F867" i="8"/>
  <c r="G867" i="8" a="1"/>
  <c r="G867" i="8" s="1"/>
  <c r="H867" i="8" a="1"/>
  <c r="H867" i="8" s="1"/>
  <c r="I867" i="8"/>
  <c r="J867" i="8"/>
  <c r="K867" i="8"/>
  <c r="F868" i="8"/>
  <c r="G868" i="8" a="1"/>
  <c r="G868" i="8" s="1"/>
  <c r="H868" i="8" a="1"/>
  <c r="H868" i="8" s="1"/>
  <c r="I868" i="8"/>
  <c r="J868" i="8"/>
  <c r="K868" i="8"/>
  <c r="F869" i="8"/>
  <c r="G869" i="8" a="1"/>
  <c r="G869" i="8" s="1"/>
  <c r="H869" i="8" a="1"/>
  <c r="H869" i="8" s="1"/>
  <c r="I869" i="8"/>
  <c r="J869" i="8"/>
  <c r="K869" i="8"/>
  <c r="F870" i="8"/>
  <c r="G870" i="8" a="1"/>
  <c r="G870" i="8" s="1"/>
  <c r="H870" i="8" a="1"/>
  <c r="H870" i="8" s="1"/>
  <c r="I870" i="8"/>
  <c r="J870" i="8"/>
  <c r="K870" i="8"/>
  <c r="F871" i="8"/>
  <c r="G871" i="8" a="1"/>
  <c r="G871" i="8" s="1"/>
  <c r="H871" i="8" a="1"/>
  <c r="H871" i="8" s="1"/>
  <c r="I871" i="8"/>
  <c r="J871" i="8"/>
  <c r="K871" i="8"/>
  <c r="F872" i="8"/>
  <c r="G872" i="8" a="1"/>
  <c r="G872" i="8" s="1"/>
  <c r="H872" i="8" a="1"/>
  <c r="H872" i="8" s="1"/>
  <c r="I872" i="8"/>
  <c r="J872" i="8"/>
  <c r="K872" i="8"/>
  <c r="F873" i="8"/>
  <c r="G873" i="8" a="1"/>
  <c r="G873" i="8" s="1"/>
  <c r="H873" i="8" a="1"/>
  <c r="H873" i="8" s="1"/>
  <c r="I873" i="8"/>
  <c r="J873" i="8"/>
  <c r="K873" i="8"/>
  <c r="F874" i="8"/>
  <c r="G874" i="8" a="1"/>
  <c r="G874" i="8" s="1"/>
  <c r="H874" i="8" a="1"/>
  <c r="H874" i="8" s="1"/>
  <c r="I874" i="8"/>
  <c r="J874" i="8"/>
  <c r="K874" i="8"/>
  <c r="F875" i="8"/>
  <c r="G875" i="8" a="1"/>
  <c r="G875" i="8" s="1"/>
  <c r="H875" i="8" a="1"/>
  <c r="H875" i="8" s="1"/>
  <c r="I875" i="8"/>
  <c r="J875" i="8"/>
  <c r="K875" i="8"/>
  <c r="F876" i="8"/>
  <c r="G876" i="8" a="1"/>
  <c r="G876" i="8" s="1"/>
  <c r="H876" i="8" a="1"/>
  <c r="H876" i="8" s="1"/>
  <c r="I876" i="8"/>
  <c r="J876" i="8"/>
  <c r="K876" i="8"/>
  <c r="F877" i="8"/>
  <c r="G877" i="8" a="1"/>
  <c r="G877" i="8" s="1"/>
  <c r="H877" i="8" a="1"/>
  <c r="H877" i="8" s="1"/>
  <c r="I877" i="8"/>
  <c r="J877" i="8"/>
  <c r="K877" i="8"/>
  <c r="F878" i="8"/>
  <c r="G878" i="8" a="1"/>
  <c r="G878" i="8" s="1"/>
  <c r="H878" i="8" a="1"/>
  <c r="H878" i="8" s="1"/>
  <c r="I878" i="8"/>
  <c r="J878" i="8"/>
  <c r="K878" i="8"/>
  <c r="F879" i="8"/>
  <c r="G879" i="8" a="1"/>
  <c r="G879" i="8" s="1"/>
  <c r="H879" i="8" a="1"/>
  <c r="H879" i="8" s="1"/>
  <c r="I879" i="8"/>
  <c r="J879" i="8"/>
  <c r="K879" i="8"/>
  <c r="F880" i="8"/>
  <c r="G880" i="8" a="1"/>
  <c r="G880" i="8" s="1"/>
  <c r="H880" i="8" a="1"/>
  <c r="H880" i="8" s="1"/>
  <c r="I880" i="8"/>
  <c r="J880" i="8"/>
  <c r="K880" i="8"/>
  <c r="F881" i="8"/>
  <c r="G881" i="8" a="1"/>
  <c r="G881" i="8" s="1"/>
  <c r="H881" i="8" a="1"/>
  <c r="H881" i="8" s="1"/>
  <c r="I881" i="8"/>
  <c r="J881" i="8"/>
  <c r="K881" i="8"/>
  <c r="F882" i="8"/>
  <c r="G882" i="8" a="1"/>
  <c r="G882" i="8" s="1"/>
  <c r="H882" i="8" a="1"/>
  <c r="H882" i="8" s="1"/>
  <c r="I882" i="8"/>
  <c r="J882" i="8"/>
  <c r="K882" i="8"/>
  <c r="F883" i="8"/>
  <c r="G883" i="8" a="1"/>
  <c r="G883" i="8" s="1"/>
  <c r="H883" i="8" a="1"/>
  <c r="H883" i="8" s="1"/>
  <c r="I883" i="8"/>
  <c r="J883" i="8"/>
  <c r="K883" i="8"/>
  <c r="F884" i="8"/>
  <c r="G884" i="8" a="1"/>
  <c r="G884" i="8" s="1"/>
  <c r="H884" i="8" a="1"/>
  <c r="H884" i="8" s="1"/>
  <c r="I884" i="8"/>
  <c r="J884" i="8"/>
  <c r="K884" i="8"/>
  <c r="F885" i="8"/>
  <c r="G885" i="8" a="1"/>
  <c r="G885" i="8" s="1"/>
  <c r="H885" i="8" a="1"/>
  <c r="H885" i="8" s="1"/>
  <c r="I885" i="8"/>
  <c r="J885" i="8"/>
  <c r="K885" i="8"/>
  <c r="F886" i="8"/>
  <c r="G886" i="8" a="1"/>
  <c r="G886" i="8" s="1"/>
  <c r="H886" i="8" a="1"/>
  <c r="H886" i="8" s="1"/>
  <c r="I886" i="8"/>
  <c r="J886" i="8"/>
  <c r="K886" i="8"/>
  <c r="F887" i="8"/>
  <c r="G887" i="8" a="1"/>
  <c r="G887" i="8" s="1"/>
  <c r="H887" i="8" a="1"/>
  <c r="H887" i="8" s="1"/>
  <c r="I887" i="8"/>
  <c r="J887" i="8"/>
  <c r="K887" i="8"/>
  <c r="F888" i="8"/>
  <c r="G888" i="8" a="1"/>
  <c r="G888" i="8" s="1"/>
  <c r="H888" i="8" a="1"/>
  <c r="H888" i="8" s="1"/>
  <c r="I888" i="8"/>
  <c r="J888" i="8"/>
  <c r="K888" i="8"/>
  <c r="F889" i="8"/>
  <c r="G889" i="8" a="1"/>
  <c r="G889" i="8" s="1"/>
  <c r="H889" i="8" a="1"/>
  <c r="H889" i="8" s="1"/>
  <c r="I889" i="8"/>
  <c r="J889" i="8"/>
  <c r="K889" i="8"/>
  <c r="F890" i="8"/>
  <c r="G890" i="8" a="1"/>
  <c r="G890" i="8" s="1"/>
  <c r="H890" i="8" a="1"/>
  <c r="H890" i="8" s="1"/>
  <c r="I890" i="8"/>
  <c r="J890" i="8"/>
  <c r="K890" i="8"/>
  <c r="F891" i="8"/>
  <c r="G891" i="8" a="1"/>
  <c r="G891" i="8" s="1"/>
  <c r="H891" i="8" a="1"/>
  <c r="H891" i="8" s="1"/>
  <c r="I891" i="8"/>
  <c r="J891" i="8"/>
  <c r="K891" i="8"/>
  <c r="F892" i="8"/>
  <c r="G892" i="8" a="1"/>
  <c r="G892" i="8" s="1"/>
  <c r="H892" i="8" a="1"/>
  <c r="H892" i="8" s="1"/>
  <c r="I892" i="8"/>
  <c r="J892" i="8"/>
  <c r="K892" i="8"/>
  <c r="F893" i="8"/>
  <c r="G893" i="8" a="1"/>
  <c r="G893" i="8" s="1"/>
  <c r="H893" i="8" a="1"/>
  <c r="H893" i="8" s="1"/>
  <c r="I893" i="8"/>
  <c r="J893" i="8"/>
  <c r="K893" i="8"/>
  <c r="F894" i="8"/>
  <c r="G894" i="8" a="1"/>
  <c r="G894" i="8" s="1"/>
  <c r="H894" i="8" a="1"/>
  <c r="H894" i="8" s="1"/>
  <c r="I894" i="8"/>
  <c r="J894" i="8"/>
  <c r="K894" i="8"/>
  <c r="F895" i="8"/>
  <c r="G895" i="8" a="1"/>
  <c r="G895" i="8" s="1"/>
  <c r="H895" i="8" a="1"/>
  <c r="H895" i="8" s="1"/>
  <c r="I895" i="8"/>
  <c r="J895" i="8"/>
  <c r="K895" i="8"/>
  <c r="F896" i="8"/>
  <c r="G896" i="8" a="1"/>
  <c r="G896" i="8" s="1"/>
  <c r="H896" i="8" a="1"/>
  <c r="H896" i="8" s="1"/>
  <c r="I896" i="8"/>
  <c r="J896" i="8"/>
  <c r="K896" i="8"/>
  <c r="F897" i="8"/>
  <c r="G897" i="8" a="1"/>
  <c r="G897" i="8" s="1"/>
  <c r="H897" i="8" a="1"/>
  <c r="H897" i="8" s="1"/>
  <c r="I897" i="8"/>
  <c r="J897" i="8"/>
  <c r="K897" i="8"/>
  <c r="F898" i="8"/>
  <c r="G898" i="8" a="1"/>
  <c r="G898" i="8" s="1"/>
  <c r="H898" i="8" a="1"/>
  <c r="H898" i="8" s="1"/>
  <c r="I898" i="8"/>
  <c r="J898" i="8"/>
  <c r="K898" i="8"/>
  <c r="F899" i="8"/>
  <c r="G899" i="8" a="1"/>
  <c r="G899" i="8" s="1"/>
  <c r="H899" i="8" a="1"/>
  <c r="H899" i="8" s="1"/>
  <c r="I899" i="8"/>
  <c r="J899" i="8"/>
  <c r="K899" i="8"/>
  <c r="F900" i="8"/>
  <c r="G900" i="8" a="1"/>
  <c r="G900" i="8" s="1"/>
  <c r="H900" i="8" a="1"/>
  <c r="H900" i="8" s="1"/>
  <c r="I900" i="8"/>
  <c r="J900" i="8"/>
  <c r="K900" i="8"/>
  <c r="F901" i="8"/>
  <c r="G901" i="8" a="1"/>
  <c r="G901" i="8" s="1"/>
  <c r="H901" i="8" a="1"/>
  <c r="H901" i="8" s="1"/>
  <c r="I901" i="8"/>
  <c r="J901" i="8"/>
  <c r="K901" i="8"/>
  <c r="F902" i="8"/>
  <c r="G902" i="8" a="1"/>
  <c r="G902" i="8" s="1"/>
  <c r="H902" i="8" a="1"/>
  <c r="H902" i="8" s="1"/>
  <c r="I902" i="8"/>
  <c r="J902" i="8"/>
  <c r="K902" i="8"/>
  <c r="F903" i="8"/>
  <c r="G903" i="8" a="1"/>
  <c r="G903" i="8" s="1"/>
  <c r="H903" i="8" a="1"/>
  <c r="H903" i="8" s="1"/>
  <c r="I903" i="8"/>
  <c r="J903" i="8"/>
  <c r="K903" i="8"/>
  <c r="F904" i="8"/>
  <c r="G904" i="8" a="1"/>
  <c r="G904" i="8" s="1"/>
  <c r="H904" i="8" a="1"/>
  <c r="H904" i="8" s="1"/>
  <c r="I904" i="8"/>
  <c r="J904" i="8"/>
  <c r="K904" i="8"/>
  <c r="F905" i="8"/>
  <c r="G905" i="8" a="1"/>
  <c r="G905" i="8" s="1"/>
  <c r="H905" i="8" a="1"/>
  <c r="H905" i="8" s="1"/>
  <c r="I905" i="8"/>
  <c r="J905" i="8"/>
  <c r="K905" i="8"/>
  <c r="F906" i="8"/>
  <c r="G906" i="8" a="1"/>
  <c r="G906" i="8" s="1"/>
  <c r="H906" i="8" a="1"/>
  <c r="H906" i="8" s="1"/>
  <c r="I906" i="8"/>
  <c r="J906" i="8"/>
  <c r="K906" i="8"/>
  <c r="F907" i="8"/>
  <c r="G907" i="8" a="1"/>
  <c r="G907" i="8" s="1"/>
  <c r="H907" i="8" a="1"/>
  <c r="H907" i="8" s="1"/>
  <c r="I907" i="8"/>
  <c r="J907" i="8"/>
  <c r="K907" i="8"/>
  <c r="F908" i="8"/>
  <c r="G908" i="8" a="1"/>
  <c r="G908" i="8" s="1"/>
  <c r="H908" i="8" a="1"/>
  <c r="H908" i="8" s="1"/>
  <c r="I908" i="8"/>
  <c r="J908" i="8"/>
  <c r="K908" i="8"/>
  <c r="F909" i="8"/>
  <c r="G909" i="8" a="1"/>
  <c r="G909" i="8" s="1"/>
  <c r="H909" i="8" a="1"/>
  <c r="H909" i="8" s="1"/>
  <c r="I909" i="8"/>
  <c r="J909" i="8"/>
  <c r="K909" i="8"/>
  <c r="F910" i="8"/>
  <c r="G910" i="8" a="1"/>
  <c r="G910" i="8" s="1"/>
  <c r="H910" i="8" a="1"/>
  <c r="H910" i="8" s="1"/>
  <c r="I910" i="8"/>
  <c r="J910" i="8"/>
  <c r="K910" i="8"/>
  <c r="F911" i="8"/>
  <c r="G911" i="8" a="1"/>
  <c r="G911" i="8" s="1"/>
  <c r="H911" i="8" a="1"/>
  <c r="H911" i="8" s="1"/>
  <c r="I911" i="8"/>
  <c r="J911" i="8"/>
  <c r="K911" i="8"/>
  <c r="F912" i="8"/>
  <c r="G912" i="8" a="1"/>
  <c r="G912" i="8" s="1"/>
  <c r="H912" i="8" a="1"/>
  <c r="H912" i="8" s="1"/>
  <c r="I912" i="8"/>
  <c r="J912" i="8"/>
  <c r="K912" i="8"/>
  <c r="F913" i="8"/>
  <c r="G913" i="8" a="1"/>
  <c r="G913" i="8" s="1"/>
  <c r="H913" i="8" a="1"/>
  <c r="H913" i="8" s="1"/>
  <c r="I913" i="8"/>
  <c r="J913" i="8"/>
  <c r="K913" i="8"/>
  <c r="F914" i="8"/>
  <c r="G914" i="8" a="1"/>
  <c r="G914" i="8" s="1"/>
  <c r="H914" i="8" a="1"/>
  <c r="H914" i="8" s="1"/>
  <c r="I914" i="8"/>
  <c r="J914" i="8"/>
  <c r="K914" i="8"/>
  <c r="F915" i="8"/>
  <c r="G915" i="8" a="1"/>
  <c r="G915" i="8" s="1"/>
  <c r="H915" i="8" a="1"/>
  <c r="H915" i="8" s="1"/>
  <c r="I915" i="8"/>
  <c r="J915" i="8"/>
  <c r="K915" i="8"/>
  <c r="F916" i="8"/>
  <c r="G916" i="8" a="1"/>
  <c r="G916" i="8" s="1"/>
  <c r="H916" i="8" a="1"/>
  <c r="H916" i="8" s="1"/>
  <c r="I916" i="8"/>
  <c r="J916" i="8"/>
  <c r="K916" i="8"/>
  <c r="F917" i="8"/>
  <c r="G917" i="8" a="1"/>
  <c r="G917" i="8" s="1"/>
  <c r="H917" i="8" a="1"/>
  <c r="H917" i="8" s="1"/>
  <c r="I917" i="8"/>
  <c r="J917" i="8"/>
  <c r="K917" i="8"/>
  <c r="F918" i="8"/>
  <c r="G918" i="8" a="1"/>
  <c r="G918" i="8" s="1"/>
  <c r="H918" i="8" a="1"/>
  <c r="H918" i="8" s="1"/>
  <c r="I918" i="8"/>
  <c r="J918" i="8"/>
  <c r="K918" i="8"/>
  <c r="F919" i="8"/>
  <c r="G919" i="8" a="1"/>
  <c r="G919" i="8" s="1"/>
  <c r="H919" i="8" a="1"/>
  <c r="H919" i="8" s="1"/>
  <c r="I919" i="8"/>
  <c r="J919" i="8"/>
  <c r="K919" i="8"/>
  <c r="F920" i="8"/>
  <c r="G920" i="8" a="1"/>
  <c r="G920" i="8" s="1"/>
  <c r="H920" i="8" a="1"/>
  <c r="H920" i="8" s="1"/>
  <c r="I920" i="8"/>
  <c r="J920" i="8"/>
  <c r="K920" i="8"/>
  <c r="F921" i="8"/>
  <c r="G921" i="8" a="1"/>
  <c r="G921" i="8" s="1"/>
  <c r="H921" i="8" a="1"/>
  <c r="H921" i="8" s="1"/>
  <c r="I921" i="8"/>
  <c r="J921" i="8"/>
  <c r="K921" i="8"/>
  <c r="F922" i="8"/>
  <c r="G922" i="8" a="1"/>
  <c r="G922" i="8" s="1"/>
  <c r="H922" i="8" a="1"/>
  <c r="H922" i="8" s="1"/>
  <c r="I922" i="8"/>
  <c r="J922" i="8"/>
  <c r="K922" i="8"/>
  <c r="F923" i="8"/>
  <c r="G923" i="8" a="1"/>
  <c r="G923" i="8" s="1"/>
  <c r="H923" i="8" a="1"/>
  <c r="H923" i="8" s="1"/>
  <c r="I923" i="8"/>
  <c r="J923" i="8"/>
  <c r="K923" i="8"/>
  <c r="F924" i="8"/>
  <c r="G924" i="8" a="1"/>
  <c r="G924" i="8" s="1"/>
  <c r="H924" i="8" a="1"/>
  <c r="H924" i="8" s="1"/>
  <c r="I924" i="8"/>
  <c r="J924" i="8"/>
  <c r="K924" i="8"/>
  <c r="F925" i="8"/>
  <c r="G925" i="8" a="1"/>
  <c r="G925" i="8" s="1"/>
  <c r="H925" i="8" a="1"/>
  <c r="H925" i="8" s="1"/>
  <c r="I925" i="8"/>
  <c r="J925" i="8"/>
  <c r="K925" i="8"/>
  <c r="F926" i="8"/>
  <c r="G926" i="8" a="1"/>
  <c r="G926" i="8" s="1"/>
  <c r="H926" i="8" a="1"/>
  <c r="H926" i="8" s="1"/>
  <c r="I926" i="8"/>
  <c r="J926" i="8"/>
  <c r="K926" i="8"/>
  <c r="F927" i="8"/>
  <c r="G927" i="8" a="1"/>
  <c r="G927" i="8" s="1"/>
  <c r="H927" i="8" a="1"/>
  <c r="H927" i="8" s="1"/>
  <c r="I927" i="8"/>
  <c r="J927" i="8"/>
  <c r="K927" i="8"/>
  <c r="F928" i="8"/>
  <c r="G928" i="8" a="1"/>
  <c r="G928" i="8" s="1"/>
  <c r="H928" i="8" a="1"/>
  <c r="H928" i="8" s="1"/>
  <c r="I928" i="8"/>
  <c r="J928" i="8"/>
  <c r="K928" i="8"/>
  <c r="F929" i="8"/>
  <c r="G929" i="8" a="1"/>
  <c r="G929" i="8" s="1"/>
  <c r="H929" i="8" a="1"/>
  <c r="H929" i="8" s="1"/>
  <c r="I929" i="8"/>
  <c r="J929" i="8"/>
  <c r="K929" i="8"/>
  <c r="F930" i="8"/>
  <c r="G930" i="8" a="1"/>
  <c r="G930" i="8" s="1"/>
  <c r="H930" i="8" a="1"/>
  <c r="H930" i="8" s="1"/>
  <c r="I930" i="8"/>
  <c r="J930" i="8"/>
  <c r="K930" i="8"/>
  <c r="F931" i="8"/>
  <c r="G931" i="8" a="1"/>
  <c r="G931" i="8" s="1"/>
  <c r="H931" i="8" a="1"/>
  <c r="H931" i="8" s="1"/>
  <c r="I931" i="8"/>
  <c r="J931" i="8"/>
  <c r="K931" i="8"/>
  <c r="F932" i="8"/>
  <c r="G932" i="8" a="1"/>
  <c r="G932" i="8" s="1"/>
  <c r="H932" i="8" a="1"/>
  <c r="H932" i="8" s="1"/>
  <c r="I932" i="8"/>
  <c r="J932" i="8"/>
  <c r="K932" i="8"/>
  <c r="F933" i="8"/>
  <c r="G933" i="8" a="1"/>
  <c r="G933" i="8" s="1"/>
  <c r="H933" i="8" a="1"/>
  <c r="H933" i="8" s="1"/>
  <c r="I933" i="8"/>
  <c r="J933" i="8"/>
  <c r="K933" i="8"/>
  <c r="F934" i="8"/>
  <c r="G934" i="8" a="1"/>
  <c r="G934" i="8" s="1"/>
  <c r="H934" i="8" a="1"/>
  <c r="H934" i="8" s="1"/>
  <c r="I934" i="8"/>
  <c r="J934" i="8"/>
  <c r="K934" i="8"/>
  <c r="F935" i="8"/>
  <c r="G935" i="8" a="1"/>
  <c r="G935" i="8" s="1"/>
  <c r="H935" i="8" a="1"/>
  <c r="H935" i="8" s="1"/>
  <c r="I935" i="8"/>
  <c r="J935" i="8"/>
  <c r="K935" i="8"/>
  <c r="F936" i="8"/>
  <c r="G936" i="8" a="1"/>
  <c r="G936" i="8" s="1"/>
  <c r="H936" i="8" a="1"/>
  <c r="H936" i="8" s="1"/>
  <c r="I936" i="8"/>
  <c r="J936" i="8"/>
  <c r="K936" i="8"/>
  <c r="F937" i="8"/>
  <c r="G937" i="8" a="1"/>
  <c r="G937" i="8" s="1"/>
  <c r="H937" i="8" a="1"/>
  <c r="H937" i="8" s="1"/>
  <c r="I937" i="8"/>
  <c r="J937" i="8"/>
  <c r="K937" i="8"/>
  <c r="F938" i="8"/>
  <c r="G938" i="8" a="1"/>
  <c r="G938" i="8" s="1"/>
  <c r="H938" i="8" a="1"/>
  <c r="H938" i="8" s="1"/>
  <c r="I938" i="8"/>
  <c r="J938" i="8"/>
  <c r="K938" i="8"/>
  <c r="F939" i="8"/>
  <c r="G939" i="8" a="1"/>
  <c r="G939" i="8" s="1"/>
  <c r="H939" i="8" a="1"/>
  <c r="H939" i="8" s="1"/>
  <c r="I939" i="8"/>
  <c r="J939" i="8"/>
  <c r="K939" i="8"/>
  <c r="F940" i="8"/>
  <c r="G940" i="8" a="1"/>
  <c r="G940" i="8" s="1"/>
  <c r="H940" i="8" a="1"/>
  <c r="H940" i="8" s="1"/>
  <c r="I940" i="8"/>
  <c r="J940" i="8"/>
  <c r="K940" i="8"/>
  <c r="F941" i="8"/>
  <c r="G941" i="8" a="1"/>
  <c r="G941" i="8" s="1"/>
  <c r="H941" i="8" a="1"/>
  <c r="H941" i="8" s="1"/>
  <c r="I941" i="8"/>
  <c r="J941" i="8"/>
  <c r="K941" i="8"/>
  <c r="F942" i="8"/>
  <c r="G942" i="8" a="1"/>
  <c r="G942" i="8" s="1"/>
  <c r="H942" i="8" a="1"/>
  <c r="H942" i="8" s="1"/>
  <c r="I942" i="8"/>
  <c r="J942" i="8"/>
  <c r="K942" i="8"/>
  <c r="F943" i="8"/>
  <c r="G943" i="8" a="1"/>
  <c r="G943" i="8" s="1"/>
  <c r="H943" i="8" a="1"/>
  <c r="H943" i="8" s="1"/>
  <c r="I943" i="8"/>
  <c r="J943" i="8"/>
  <c r="K943" i="8"/>
  <c r="F944" i="8"/>
  <c r="G944" i="8" a="1"/>
  <c r="G944" i="8" s="1"/>
  <c r="H944" i="8" a="1"/>
  <c r="H944" i="8" s="1"/>
  <c r="I944" i="8"/>
  <c r="J944" i="8"/>
  <c r="K944" i="8"/>
  <c r="F945" i="8"/>
  <c r="G945" i="8" a="1"/>
  <c r="G945" i="8" s="1"/>
  <c r="H945" i="8" a="1"/>
  <c r="H945" i="8" s="1"/>
  <c r="I945" i="8"/>
  <c r="J945" i="8"/>
  <c r="K945" i="8"/>
  <c r="F946" i="8"/>
  <c r="G946" i="8" a="1"/>
  <c r="G946" i="8" s="1"/>
  <c r="H946" i="8" a="1"/>
  <c r="H946" i="8" s="1"/>
  <c r="I946" i="8"/>
  <c r="J946" i="8"/>
  <c r="K946" i="8"/>
  <c r="F947" i="8"/>
  <c r="G947" i="8" a="1"/>
  <c r="G947" i="8" s="1"/>
  <c r="H947" i="8" a="1"/>
  <c r="H947" i="8" s="1"/>
  <c r="I947" i="8"/>
  <c r="J947" i="8"/>
  <c r="K947" i="8"/>
  <c r="F948" i="8"/>
  <c r="G948" i="8" a="1"/>
  <c r="G948" i="8" s="1"/>
  <c r="H948" i="8" a="1"/>
  <c r="H948" i="8" s="1"/>
  <c r="I948" i="8"/>
  <c r="J948" i="8"/>
  <c r="K948" i="8"/>
  <c r="F949" i="8"/>
  <c r="G949" i="8" a="1"/>
  <c r="G949" i="8" s="1"/>
  <c r="H949" i="8" a="1"/>
  <c r="H949" i="8" s="1"/>
  <c r="I949" i="8"/>
  <c r="J949" i="8"/>
  <c r="K949" i="8"/>
  <c r="F950" i="8"/>
  <c r="G950" i="8" a="1"/>
  <c r="G950" i="8" s="1"/>
  <c r="H950" i="8" a="1"/>
  <c r="H950" i="8" s="1"/>
  <c r="I950" i="8"/>
  <c r="J950" i="8"/>
  <c r="K950" i="8"/>
  <c r="F951" i="8"/>
  <c r="G951" i="8" a="1"/>
  <c r="G951" i="8" s="1"/>
  <c r="H951" i="8" a="1"/>
  <c r="H951" i="8" s="1"/>
  <c r="I951" i="8"/>
  <c r="J951" i="8"/>
  <c r="K951" i="8"/>
  <c r="F952" i="8"/>
  <c r="G952" i="8" a="1"/>
  <c r="G952" i="8" s="1"/>
  <c r="H952" i="8" a="1"/>
  <c r="H952" i="8" s="1"/>
  <c r="I952" i="8"/>
  <c r="J952" i="8"/>
  <c r="K952" i="8"/>
  <c r="F953" i="8"/>
  <c r="G953" i="8" a="1"/>
  <c r="G953" i="8" s="1"/>
  <c r="H953" i="8" a="1"/>
  <c r="H953" i="8" s="1"/>
  <c r="I953" i="8"/>
  <c r="J953" i="8"/>
  <c r="K953" i="8"/>
  <c r="F954" i="8"/>
  <c r="G954" i="8" a="1"/>
  <c r="G954" i="8" s="1"/>
  <c r="H954" i="8" a="1"/>
  <c r="H954" i="8" s="1"/>
  <c r="I954" i="8"/>
  <c r="J954" i="8"/>
  <c r="K954" i="8"/>
  <c r="F955" i="8"/>
  <c r="G955" i="8" a="1"/>
  <c r="G955" i="8" s="1"/>
  <c r="H955" i="8" a="1"/>
  <c r="H955" i="8" s="1"/>
  <c r="I955" i="8"/>
  <c r="J955" i="8"/>
  <c r="K955" i="8"/>
  <c r="F956" i="8"/>
  <c r="G956" i="8" a="1"/>
  <c r="G956" i="8" s="1"/>
  <c r="H956" i="8" a="1"/>
  <c r="H956" i="8" s="1"/>
  <c r="I956" i="8"/>
  <c r="J956" i="8"/>
  <c r="K956" i="8"/>
  <c r="F957" i="8"/>
  <c r="G957" i="8" a="1"/>
  <c r="G957" i="8" s="1"/>
  <c r="H957" i="8" a="1"/>
  <c r="H957" i="8" s="1"/>
  <c r="I957" i="8"/>
  <c r="J957" i="8"/>
  <c r="K957" i="8"/>
  <c r="F958" i="8"/>
  <c r="G958" i="8" a="1"/>
  <c r="G958" i="8" s="1"/>
  <c r="H958" i="8" a="1"/>
  <c r="H958" i="8" s="1"/>
  <c r="I958" i="8"/>
  <c r="J958" i="8"/>
  <c r="K958" i="8"/>
  <c r="F959" i="8"/>
  <c r="G959" i="8" a="1"/>
  <c r="G959" i="8" s="1"/>
  <c r="H959" i="8" a="1"/>
  <c r="H959" i="8" s="1"/>
  <c r="I959" i="8"/>
  <c r="J959" i="8"/>
  <c r="K959" i="8"/>
  <c r="F960" i="8"/>
  <c r="G960" i="8" a="1"/>
  <c r="G960" i="8" s="1"/>
  <c r="H960" i="8" a="1"/>
  <c r="H960" i="8" s="1"/>
  <c r="I960" i="8"/>
  <c r="J960" i="8"/>
  <c r="K960" i="8"/>
  <c r="F961" i="8"/>
  <c r="G961" i="8" a="1"/>
  <c r="G961" i="8" s="1"/>
  <c r="H961" i="8" a="1"/>
  <c r="H961" i="8" s="1"/>
  <c r="I961" i="8"/>
  <c r="J961" i="8"/>
  <c r="K961" i="8"/>
  <c r="F962" i="8"/>
  <c r="G962" i="8" a="1"/>
  <c r="G962" i="8" s="1"/>
  <c r="H962" i="8" a="1"/>
  <c r="H962" i="8" s="1"/>
  <c r="I962" i="8"/>
  <c r="J962" i="8"/>
  <c r="K962" i="8"/>
  <c r="F963" i="8"/>
  <c r="G963" i="8" a="1"/>
  <c r="G963" i="8" s="1"/>
  <c r="H963" i="8" a="1"/>
  <c r="H963" i="8" s="1"/>
  <c r="I963" i="8"/>
  <c r="J963" i="8"/>
  <c r="K963" i="8"/>
  <c r="F964" i="8"/>
  <c r="G964" i="8" a="1"/>
  <c r="G964" i="8" s="1"/>
  <c r="H964" i="8" a="1"/>
  <c r="H964" i="8" s="1"/>
  <c r="I964" i="8"/>
  <c r="J964" i="8"/>
  <c r="K964" i="8"/>
  <c r="F965" i="8"/>
  <c r="G965" i="8" a="1"/>
  <c r="G965" i="8" s="1"/>
  <c r="H965" i="8" a="1"/>
  <c r="H965" i="8" s="1"/>
  <c r="I965" i="8"/>
  <c r="J965" i="8"/>
  <c r="K965" i="8"/>
  <c r="F966" i="8"/>
  <c r="G966" i="8" a="1"/>
  <c r="G966" i="8" s="1"/>
  <c r="H966" i="8" a="1"/>
  <c r="H966" i="8" s="1"/>
  <c r="I966" i="8"/>
  <c r="J966" i="8"/>
  <c r="K966" i="8"/>
  <c r="F967" i="8"/>
  <c r="G967" i="8" a="1"/>
  <c r="G967" i="8" s="1"/>
  <c r="H967" i="8" a="1"/>
  <c r="H967" i="8" s="1"/>
  <c r="I967" i="8"/>
  <c r="J967" i="8"/>
  <c r="K967" i="8"/>
  <c r="F968" i="8"/>
  <c r="G968" i="8" a="1"/>
  <c r="G968" i="8" s="1"/>
  <c r="H968" i="8" a="1"/>
  <c r="H968" i="8" s="1"/>
  <c r="I968" i="8"/>
  <c r="J968" i="8"/>
  <c r="K968" i="8"/>
  <c r="F969" i="8"/>
  <c r="G969" i="8" a="1"/>
  <c r="G969" i="8" s="1"/>
  <c r="H969" i="8" a="1"/>
  <c r="H969" i="8" s="1"/>
  <c r="I969" i="8"/>
  <c r="J969" i="8"/>
  <c r="K969" i="8"/>
  <c r="F970" i="8"/>
  <c r="G970" i="8" a="1"/>
  <c r="G970" i="8" s="1"/>
  <c r="H970" i="8" a="1"/>
  <c r="H970" i="8" s="1"/>
  <c r="I970" i="8"/>
  <c r="J970" i="8"/>
  <c r="K970" i="8"/>
  <c r="F971" i="8"/>
  <c r="G971" i="8" a="1"/>
  <c r="G971" i="8" s="1"/>
  <c r="H971" i="8" a="1"/>
  <c r="H971" i="8" s="1"/>
  <c r="I971" i="8"/>
  <c r="J971" i="8"/>
  <c r="K971" i="8"/>
  <c r="F972" i="8"/>
  <c r="G972" i="8" a="1"/>
  <c r="G972" i="8" s="1"/>
  <c r="H972" i="8" a="1"/>
  <c r="H972" i="8" s="1"/>
  <c r="I972" i="8"/>
  <c r="J972" i="8"/>
  <c r="K972" i="8"/>
  <c r="F973" i="8"/>
  <c r="G973" i="8" a="1"/>
  <c r="G973" i="8" s="1"/>
  <c r="H973" i="8" a="1"/>
  <c r="H973" i="8" s="1"/>
  <c r="I973" i="8"/>
  <c r="J973" i="8"/>
  <c r="K973" i="8"/>
  <c r="F974" i="8"/>
  <c r="G974" i="8" a="1"/>
  <c r="G974" i="8" s="1"/>
  <c r="H974" i="8" a="1"/>
  <c r="H974" i="8" s="1"/>
  <c r="I974" i="8"/>
  <c r="J974" i="8"/>
  <c r="K974" i="8"/>
  <c r="F975" i="8"/>
  <c r="G975" i="8" a="1"/>
  <c r="G975" i="8" s="1"/>
  <c r="H975" i="8" a="1"/>
  <c r="H975" i="8" s="1"/>
  <c r="I975" i="8"/>
  <c r="J975" i="8"/>
  <c r="K975" i="8"/>
  <c r="F976" i="8"/>
  <c r="G976" i="8" a="1"/>
  <c r="G976" i="8" s="1"/>
  <c r="H976" i="8" a="1"/>
  <c r="H976" i="8" s="1"/>
  <c r="I976" i="8"/>
  <c r="J976" i="8"/>
  <c r="K976" i="8"/>
  <c r="F977" i="8"/>
  <c r="G977" i="8" a="1"/>
  <c r="G977" i="8" s="1"/>
  <c r="H977" i="8" a="1"/>
  <c r="H977" i="8" s="1"/>
  <c r="I977" i="8"/>
  <c r="J977" i="8"/>
  <c r="K977" i="8"/>
  <c r="F978" i="8"/>
  <c r="G978" i="8" a="1"/>
  <c r="G978" i="8" s="1"/>
  <c r="H978" i="8" a="1"/>
  <c r="H978" i="8" s="1"/>
  <c r="I978" i="8"/>
  <c r="J978" i="8"/>
  <c r="K978" i="8"/>
  <c r="F979" i="8"/>
  <c r="G979" i="8" a="1"/>
  <c r="G979" i="8" s="1"/>
  <c r="H979" i="8" a="1"/>
  <c r="H979" i="8" s="1"/>
  <c r="I979" i="8"/>
  <c r="J979" i="8"/>
  <c r="K979" i="8"/>
  <c r="F980" i="8"/>
  <c r="G980" i="8" a="1"/>
  <c r="G980" i="8" s="1"/>
  <c r="H980" i="8" a="1"/>
  <c r="H980" i="8" s="1"/>
  <c r="I980" i="8"/>
  <c r="J980" i="8"/>
  <c r="K980" i="8"/>
  <c r="F981" i="8"/>
  <c r="G981" i="8" a="1"/>
  <c r="G981" i="8" s="1"/>
  <c r="H981" i="8" a="1"/>
  <c r="H981" i="8" s="1"/>
  <c r="I981" i="8"/>
  <c r="J981" i="8"/>
  <c r="K981" i="8"/>
  <c r="F982" i="8"/>
  <c r="G982" i="8" a="1"/>
  <c r="G982" i="8" s="1"/>
  <c r="H982" i="8" a="1"/>
  <c r="H982" i="8" s="1"/>
  <c r="I982" i="8"/>
  <c r="J982" i="8"/>
  <c r="K982" i="8"/>
  <c r="F983" i="8"/>
  <c r="G983" i="8" a="1"/>
  <c r="G983" i="8" s="1"/>
  <c r="H983" i="8" a="1"/>
  <c r="H983" i="8" s="1"/>
  <c r="I983" i="8"/>
  <c r="J983" i="8"/>
  <c r="K983" i="8"/>
  <c r="F984" i="8"/>
  <c r="G984" i="8" a="1"/>
  <c r="G984" i="8" s="1"/>
  <c r="H984" i="8" a="1"/>
  <c r="H984" i="8" s="1"/>
  <c r="I984" i="8"/>
  <c r="J984" i="8"/>
  <c r="K984" i="8"/>
  <c r="F985" i="8"/>
  <c r="G985" i="8" a="1"/>
  <c r="G985" i="8" s="1"/>
  <c r="H985" i="8" a="1"/>
  <c r="H985" i="8" s="1"/>
  <c r="I985" i="8"/>
  <c r="J985" i="8"/>
  <c r="K985" i="8"/>
  <c r="F986" i="8"/>
  <c r="G986" i="8" a="1"/>
  <c r="G986" i="8" s="1"/>
  <c r="H986" i="8" a="1"/>
  <c r="H986" i="8" s="1"/>
  <c r="I986" i="8"/>
  <c r="J986" i="8"/>
  <c r="K986" i="8"/>
  <c r="F987" i="8"/>
  <c r="G987" i="8" a="1"/>
  <c r="G987" i="8" s="1"/>
  <c r="H987" i="8" a="1"/>
  <c r="H987" i="8" s="1"/>
  <c r="I987" i="8"/>
  <c r="J987" i="8"/>
  <c r="K987" i="8"/>
  <c r="F988" i="8"/>
  <c r="G988" i="8" a="1"/>
  <c r="G988" i="8" s="1"/>
  <c r="H988" i="8" a="1"/>
  <c r="H988" i="8" s="1"/>
  <c r="I988" i="8"/>
  <c r="J988" i="8"/>
  <c r="K988" i="8"/>
  <c r="F989" i="8"/>
  <c r="G989" i="8" a="1"/>
  <c r="G989" i="8" s="1"/>
  <c r="H989" i="8" a="1"/>
  <c r="H989" i="8" s="1"/>
  <c r="I989" i="8"/>
  <c r="J989" i="8"/>
  <c r="K989" i="8"/>
  <c r="F990" i="8"/>
  <c r="G990" i="8" a="1"/>
  <c r="G990" i="8" s="1"/>
  <c r="H990" i="8" a="1"/>
  <c r="H990" i="8" s="1"/>
  <c r="I990" i="8"/>
  <c r="J990" i="8"/>
  <c r="K990" i="8"/>
  <c r="F991" i="8"/>
  <c r="G991" i="8" a="1"/>
  <c r="G991" i="8" s="1"/>
  <c r="H991" i="8" a="1"/>
  <c r="H991" i="8" s="1"/>
  <c r="I991" i="8"/>
  <c r="J991" i="8"/>
  <c r="K991" i="8"/>
  <c r="F992" i="8"/>
  <c r="G992" i="8" a="1"/>
  <c r="G992" i="8" s="1"/>
  <c r="H992" i="8" a="1"/>
  <c r="H992" i="8" s="1"/>
  <c r="I992" i="8"/>
  <c r="J992" i="8"/>
  <c r="K992" i="8"/>
  <c r="F993" i="8"/>
  <c r="G993" i="8" a="1"/>
  <c r="G993" i="8" s="1"/>
  <c r="H993" i="8" a="1"/>
  <c r="H993" i="8" s="1"/>
  <c r="I993" i="8"/>
  <c r="J993" i="8"/>
  <c r="K993" i="8"/>
  <c r="F994" i="8"/>
  <c r="G994" i="8" a="1"/>
  <c r="G994" i="8" s="1"/>
  <c r="H994" i="8" a="1"/>
  <c r="H994" i="8" s="1"/>
  <c r="I994" i="8"/>
  <c r="J994" i="8"/>
  <c r="K994" i="8"/>
  <c r="F995" i="8"/>
  <c r="G995" i="8" a="1"/>
  <c r="G995" i="8" s="1"/>
  <c r="H995" i="8" a="1"/>
  <c r="H995" i="8" s="1"/>
  <c r="I995" i="8"/>
  <c r="J995" i="8"/>
  <c r="K995" i="8"/>
  <c r="F996" i="8"/>
  <c r="G996" i="8" a="1"/>
  <c r="G996" i="8" s="1"/>
  <c r="H996" i="8" a="1"/>
  <c r="H996" i="8" s="1"/>
  <c r="I996" i="8"/>
  <c r="J996" i="8"/>
  <c r="K996" i="8"/>
  <c r="F997" i="8"/>
  <c r="G997" i="8" a="1"/>
  <c r="G997" i="8" s="1"/>
  <c r="H997" i="8" a="1"/>
  <c r="H997" i="8" s="1"/>
  <c r="I997" i="8"/>
  <c r="J997" i="8"/>
  <c r="K997" i="8"/>
  <c r="F998" i="8"/>
  <c r="G998" i="8" a="1"/>
  <c r="G998" i="8" s="1"/>
  <c r="H998" i="8" a="1"/>
  <c r="H998" i="8" s="1"/>
  <c r="I998" i="8"/>
  <c r="J998" i="8"/>
  <c r="K998" i="8"/>
  <c r="F999" i="8"/>
  <c r="G999" i="8" a="1"/>
  <c r="G999" i="8" s="1"/>
  <c r="H999" i="8" a="1"/>
  <c r="H999" i="8" s="1"/>
  <c r="I999" i="8"/>
  <c r="J999" i="8"/>
  <c r="K999" i="8"/>
  <c r="F1000" i="8"/>
  <c r="G1000" i="8" a="1"/>
  <c r="G1000" i="8" s="1"/>
  <c r="H1000" i="8" a="1"/>
  <c r="H1000" i="8" s="1"/>
  <c r="I1000" i="8"/>
  <c r="J1000" i="8"/>
  <c r="K1000" i="8"/>
  <c r="F1001" i="8"/>
  <c r="G1001" i="8" a="1"/>
  <c r="G1001" i="8" s="1"/>
  <c r="H1001" i="8" a="1"/>
  <c r="H1001" i="8" s="1"/>
  <c r="I1001" i="8"/>
  <c r="J1001" i="8"/>
  <c r="K1001" i="8"/>
  <c r="F1002" i="8"/>
  <c r="G1002" i="8" a="1"/>
  <c r="G1002" i="8" s="1"/>
  <c r="H1002" i="8" a="1"/>
  <c r="H1002" i="8" s="1"/>
  <c r="I1002" i="8"/>
  <c r="J1002" i="8"/>
  <c r="K1002" i="8"/>
  <c r="F1003" i="8"/>
  <c r="G1003" i="8" a="1"/>
  <c r="G1003" i="8" s="1"/>
  <c r="H1003" i="8" a="1"/>
  <c r="H1003" i="8" s="1"/>
  <c r="I1003" i="8"/>
  <c r="J1003" i="8"/>
  <c r="K1003" i="8"/>
  <c r="F1004" i="8"/>
  <c r="G1004" i="8" a="1"/>
  <c r="G1004" i="8" s="1"/>
  <c r="H1004" i="8" a="1"/>
  <c r="H1004" i="8" s="1"/>
  <c r="I1004" i="8"/>
  <c r="J1004" i="8"/>
  <c r="K1004" i="8"/>
  <c r="F1005" i="8"/>
  <c r="G1005" i="8" a="1"/>
  <c r="G1005" i="8" s="1"/>
  <c r="H1005" i="8" a="1"/>
  <c r="H1005" i="8" s="1"/>
  <c r="I1005" i="8"/>
  <c r="J1005" i="8"/>
  <c r="K1005" i="8"/>
  <c r="F1006" i="8"/>
  <c r="G1006" i="8" a="1"/>
  <c r="G1006" i="8" s="1"/>
  <c r="H1006" i="8" a="1"/>
  <c r="H1006" i="8" s="1"/>
  <c r="I1006" i="8"/>
  <c r="J1006" i="8"/>
  <c r="K1006" i="8"/>
  <c r="F1007" i="8"/>
  <c r="G1007" i="8" a="1"/>
  <c r="G1007" i="8" s="1"/>
  <c r="H1007" i="8" a="1"/>
  <c r="H1007" i="8" s="1"/>
  <c r="I1007" i="8"/>
  <c r="J1007" i="8"/>
  <c r="K1007" i="8"/>
  <c r="F1008" i="8"/>
  <c r="G1008" i="8" a="1"/>
  <c r="G1008" i="8" s="1"/>
  <c r="H1008" i="8" a="1"/>
  <c r="H1008" i="8" s="1"/>
  <c r="I1008" i="8"/>
  <c r="J1008" i="8"/>
  <c r="K1008" i="8"/>
  <c r="F1009" i="8"/>
  <c r="G1009" i="8" a="1"/>
  <c r="G1009" i="8" s="1"/>
  <c r="H1009" i="8" a="1"/>
  <c r="H1009" i="8" s="1"/>
  <c r="I1009" i="8"/>
  <c r="J1009" i="8"/>
  <c r="K1009" i="8"/>
  <c r="F1010" i="8"/>
  <c r="G1010" i="8" a="1"/>
  <c r="G1010" i="8" s="1"/>
  <c r="H1010" i="8" a="1"/>
  <c r="H1010" i="8" s="1"/>
  <c r="I1010" i="8"/>
  <c r="J1010" i="8"/>
  <c r="K1010" i="8"/>
  <c r="F1011" i="8"/>
  <c r="G1011" i="8" a="1"/>
  <c r="G1011" i="8" s="1"/>
  <c r="H1011" i="8" a="1"/>
  <c r="H1011" i="8" s="1"/>
  <c r="I1011" i="8"/>
  <c r="J1011" i="8"/>
  <c r="K1011" i="8"/>
  <c r="F1012" i="8"/>
  <c r="G1012" i="8" a="1"/>
  <c r="G1012" i="8" s="1"/>
  <c r="H1012" i="8" a="1"/>
  <c r="H1012" i="8" s="1"/>
  <c r="I1012" i="8"/>
  <c r="J1012" i="8"/>
  <c r="K1012" i="8"/>
  <c r="F1013" i="8"/>
  <c r="G1013" i="8" a="1"/>
  <c r="G1013" i="8" s="1"/>
  <c r="H1013" i="8" a="1"/>
  <c r="H1013" i="8" s="1"/>
  <c r="I1013" i="8"/>
  <c r="J1013" i="8"/>
  <c r="K1013" i="8"/>
  <c r="F1014" i="8"/>
  <c r="G1014" i="8" a="1"/>
  <c r="G1014" i="8" s="1"/>
  <c r="H1014" i="8" a="1"/>
  <c r="H1014" i="8" s="1"/>
  <c r="I1014" i="8"/>
  <c r="J1014" i="8"/>
  <c r="K1014" i="8"/>
  <c r="F1015" i="8"/>
  <c r="G1015" i="8" a="1"/>
  <c r="G1015" i="8" s="1"/>
  <c r="H1015" i="8" a="1"/>
  <c r="H1015" i="8" s="1"/>
  <c r="I1015" i="8"/>
  <c r="J1015" i="8"/>
  <c r="K1015" i="8"/>
  <c r="F1016" i="8"/>
  <c r="G1016" i="8" a="1"/>
  <c r="G1016" i="8" s="1"/>
  <c r="H1016" i="8" a="1"/>
  <c r="H1016" i="8" s="1"/>
  <c r="I1016" i="8"/>
  <c r="J1016" i="8"/>
  <c r="K1016" i="8"/>
  <c r="F1017" i="8"/>
  <c r="G1017" i="8" a="1"/>
  <c r="G1017" i="8" s="1"/>
  <c r="H1017" i="8" a="1"/>
  <c r="H1017" i="8" s="1"/>
  <c r="I1017" i="8"/>
  <c r="J1017" i="8"/>
  <c r="K1017" i="8"/>
  <c r="F1018" i="8"/>
  <c r="G1018" i="8" a="1"/>
  <c r="G1018" i="8" s="1"/>
  <c r="H1018" i="8" a="1"/>
  <c r="H1018" i="8" s="1"/>
  <c r="I1018" i="8"/>
  <c r="J1018" i="8"/>
  <c r="K1018" i="8"/>
  <c r="F1019" i="8"/>
  <c r="G1019" i="8" a="1"/>
  <c r="G1019" i="8" s="1"/>
  <c r="H1019" i="8" a="1"/>
  <c r="H1019" i="8" s="1"/>
  <c r="I1019" i="8"/>
  <c r="J1019" i="8"/>
  <c r="K1019" i="8"/>
  <c r="F1020" i="8"/>
  <c r="G1020" i="8" a="1"/>
  <c r="G1020" i="8" s="1"/>
  <c r="H1020" i="8" a="1"/>
  <c r="H1020" i="8" s="1"/>
  <c r="I1020" i="8"/>
  <c r="J1020" i="8"/>
  <c r="K1020" i="8"/>
  <c r="F1021" i="8"/>
  <c r="G1021" i="8" a="1"/>
  <c r="G1021" i="8" s="1"/>
  <c r="H1021" i="8" a="1"/>
  <c r="H1021" i="8" s="1"/>
  <c r="I1021" i="8"/>
  <c r="J1021" i="8"/>
  <c r="K1021" i="8"/>
  <c r="F1022" i="8"/>
  <c r="G1022" i="8" a="1"/>
  <c r="G1022" i="8" s="1"/>
  <c r="H1022" i="8" a="1"/>
  <c r="H1022" i="8" s="1"/>
  <c r="I1022" i="8"/>
  <c r="J1022" i="8"/>
  <c r="K1022" i="8"/>
  <c r="F1023" i="8"/>
  <c r="G1023" i="8" a="1"/>
  <c r="G1023" i="8" s="1"/>
  <c r="H1023" i="8" a="1"/>
  <c r="H1023" i="8" s="1"/>
  <c r="I1023" i="8"/>
  <c r="J1023" i="8"/>
  <c r="K1023" i="8"/>
  <c r="F1024" i="8"/>
  <c r="G1024" i="8" a="1"/>
  <c r="G1024" i="8" s="1"/>
  <c r="H1024" i="8" a="1"/>
  <c r="H1024" i="8" s="1"/>
  <c r="I1024" i="8"/>
  <c r="J1024" i="8"/>
  <c r="K1024" i="8"/>
  <c r="F1025" i="8"/>
  <c r="G1025" i="8" a="1"/>
  <c r="G1025" i="8" s="1"/>
  <c r="H1025" i="8" a="1"/>
  <c r="H1025" i="8" s="1"/>
  <c r="I1025" i="8"/>
  <c r="J1025" i="8"/>
  <c r="K1025" i="8"/>
  <c r="F1026" i="8"/>
  <c r="G1026" i="8" a="1"/>
  <c r="G1026" i="8" s="1"/>
  <c r="H1026" i="8" a="1"/>
  <c r="H1026" i="8" s="1"/>
  <c r="I1026" i="8"/>
  <c r="J1026" i="8"/>
  <c r="K1026" i="8"/>
  <c r="F1027" i="8"/>
  <c r="G1027" i="8" a="1"/>
  <c r="G1027" i="8" s="1"/>
  <c r="H1027" i="8" a="1"/>
  <c r="H1027" i="8" s="1"/>
  <c r="I1027" i="8"/>
  <c r="J1027" i="8"/>
  <c r="K1027" i="8"/>
  <c r="F1028" i="8"/>
  <c r="G1028" i="8" a="1"/>
  <c r="G1028" i="8" s="1"/>
  <c r="H1028" i="8" a="1"/>
  <c r="H1028" i="8" s="1"/>
  <c r="I1028" i="8"/>
  <c r="J1028" i="8"/>
  <c r="K1028" i="8"/>
  <c r="F1029" i="8"/>
  <c r="G1029" i="8" a="1"/>
  <c r="G1029" i="8" s="1"/>
  <c r="H1029" i="8" a="1"/>
  <c r="H1029" i="8" s="1"/>
  <c r="I1029" i="8"/>
  <c r="J1029" i="8"/>
  <c r="K1029" i="8"/>
  <c r="F1030" i="8"/>
  <c r="G1030" i="8" a="1"/>
  <c r="G1030" i="8" s="1"/>
  <c r="H1030" i="8" a="1"/>
  <c r="H1030" i="8" s="1"/>
  <c r="I1030" i="8"/>
  <c r="J1030" i="8"/>
  <c r="K1030" i="8"/>
  <c r="F1031" i="8"/>
  <c r="G1031" i="8" a="1"/>
  <c r="G1031" i="8" s="1"/>
  <c r="H1031" i="8" a="1"/>
  <c r="H1031" i="8" s="1"/>
  <c r="I1031" i="8"/>
  <c r="J1031" i="8"/>
  <c r="K1031" i="8"/>
  <c r="F1032" i="8"/>
  <c r="G1032" i="8" a="1"/>
  <c r="G1032" i="8" s="1"/>
  <c r="H1032" i="8" a="1"/>
  <c r="H1032" i="8" s="1"/>
  <c r="I1032" i="8"/>
  <c r="J1032" i="8"/>
  <c r="K1032" i="8"/>
  <c r="F1033" i="8"/>
  <c r="G1033" i="8" a="1"/>
  <c r="G1033" i="8" s="1"/>
  <c r="H1033" i="8" a="1"/>
  <c r="H1033" i="8" s="1"/>
  <c r="I1033" i="8"/>
  <c r="J1033" i="8"/>
  <c r="K1033" i="8"/>
  <c r="F1034" i="8"/>
  <c r="G1034" i="8" a="1"/>
  <c r="G1034" i="8" s="1"/>
  <c r="H1034" i="8" a="1"/>
  <c r="H1034" i="8" s="1"/>
  <c r="I1034" i="8"/>
  <c r="J1034" i="8"/>
  <c r="K1034" i="8"/>
  <c r="F1035" i="8"/>
  <c r="G1035" i="8" a="1"/>
  <c r="G1035" i="8" s="1"/>
  <c r="H1035" i="8" a="1"/>
  <c r="H1035" i="8" s="1"/>
  <c r="I1035" i="8"/>
  <c r="J1035" i="8"/>
  <c r="K1035" i="8"/>
  <c r="F1036" i="8"/>
  <c r="G1036" i="8" a="1"/>
  <c r="G1036" i="8" s="1"/>
  <c r="H1036" i="8" a="1"/>
  <c r="H1036" i="8" s="1"/>
  <c r="I1036" i="8"/>
  <c r="J1036" i="8"/>
  <c r="K1036" i="8"/>
  <c r="F1037" i="8"/>
  <c r="G1037" i="8" a="1"/>
  <c r="G1037" i="8" s="1"/>
  <c r="H1037" i="8" a="1"/>
  <c r="H1037" i="8" s="1"/>
  <c r="I1037" i="8"/>
  <c r="J1037" i="8"/>
  <c r="K1037" i="8"/>
  <c r="F1038" i="8"/>
  <c r="G1038" i="8" a="1"/>
  <c r="G1038" i="8" s="1"/>
  <c r="H1038" i="8" a="1"/>
  <c r="H1038" i="8" s="1"/>
  <c r="I1038" i="8"/>
  <c r="J1038" i="8"/>
  <c r="K1038" i="8"/>
  <c r="F1039" i="8"/>
  <c r="G1039" i="8" a="1"/>
  <c r="G1039" i="8" s="1"/>
  <c r="H1039" i="8" a="1"/>
  <c r="H1039" i="8" s="1"/>
  <c r="I1039" i="8"/>
  <c r="J1039" i="8"/>
  <c r="K1039" i="8"/>
  <c r="F1040" i="8"/>
  <c r="G1040" i="8" a="1"/>
  <c r="G1040" i="8" s="1"/>
  <c r="H1040" i="8" a="1"/>
  <c r="H1040" i="8" s="1"/>
  <c r="I1040" i="8"/>
  <c r="J1040" i="8"/>
  <c r="K1040" i="8"/>
  <c r="F1041" i="8"/>
  <c r="G1041" i="8" a="1"/>
  <c r="G1041" i="8" s="1"/>
  <c r="H1041" i="8" a="1"/>
  <c r="H1041" i="8" s="1"/>
  <c r="I1041" i="8"/>
  <c r="J1041" i="8"/>
  <c r="K1041" i="8"/>
  <c r="F1042" i="8"/>
  <c r="G1042" i="8" a="1"/>
  <c r="G1042" i="8" s="1"/>
  <c r="H1042" i="8" a="1"/>
  <c r="H1042" i="8" s="1"/>
  <c r="I1042" i="8"/>
  <c r="J1042" i="8"/>
  <c r="K1042" i="8"/>
  <c r="F1043" i="8"/>
  <c r="G1043" i="8" a="1"/>
  <c r="G1043" i="8" s="1"/>
  <c r="H1043" i="8" a="1"/>
  <c r="H1043" i="8" s="1"/>
  <c r="I1043" i="8"/>
  <c r="J1043" i="8"/>
  <c r="K1043" i="8"/>
  <c r="F1044" i="8"/>
  <c r="G1044" i="8" a="1"/>
  <c r="G1044" i="8" s="1"/>
  <c r="H1044" i="8" a="1"/>
  <c r="H1044" i="8" s="1"/>
  <c r="I1044" i="8"/>
  <c r="J1044" i="8"/>
  <c r="K1044" i="8"/>
  <c r="F1045" i="8"/>
  <c r="G1045" i="8" a="1"/>
  <c r="G1045" i="8" s="1"/>
  <c r="H1045" i="8" a="1"/>
  <c r="H1045" i="8" s="1"/>
  <c r="I1045" i="8"/>
  <c r="J1045" i="8"/>
  <c r="K1045" i="8"/>
  <c r="F1046" i="8"/>
  <c r="G1046" i="8" a="1"/>
  <c r="G1046" i="8" s="1"/>
  <c r="H1046" i="8" a="1"/>
  <c r="H1046" i="8" s="1"/>
  <c r="I1046" i="8"/>
  <c r="J1046" i="8"/>
  <c r="K1046" i="8"/>
  <c r="F1047" i="8"/>
  <c r="G1047" i="8" a="1"/>
  <c r="G1047" i="8" s="1"/>
  <c r="H1047" i="8" a="1"/>
  <c r="H1047" i="8" s="1"/>
  <c r="I1047" i="8"/>
  <c r="J1047" i="8"/>
  <c r="K1047" i="8"/>
  <c r="F1048" i="8"/>
  <c r="G1048" i="8" a="1"/>
  <c r="G1048" i="8" s="1"/>
  <c r="H1048" i="8" a="1"/>
  <c r="H1048" i="8" s="1"/>
  <c r="I1048" i="8"/>
  <c r="J1048" i="8"/>
  <c r="K1048" i="8"/>
  <c r="F1049" i="8"/>
  <c r="G1049" i="8" a="1"/>
  <c r="G1049" i="8" s="1"/>
  <c r="H1049" i="8" a="1"/>
  <c r="H1049" i="8" s="1"/>
  <c r="I1049" i="8"/>
  <c r="J1049" i="8"/>
  <c r="K1049" i="8"/>
  <c r="F1050" i="8"/>
  <c r="G1050" i="8" a="1"/>
  <c r="G1050" i="8" s="1"/>
  <c r="H1050" i="8" a="1"/>
  <c r="H1050" i="8" s="1"/>
  <c r="I1050" i="8"/>
  <c r="J1050" i="8"/>
  <c r="K1050" i="8"/>
  <c r="F1051" i="8"/>
  <c r="G1051" i="8" a="1"/>
  <c r="G1051" i="8" s="1"/>
  <c r="H1051" i="8" a="1"/>
  <c r="H1051" i="8" s="1"/>
  <c r="I1051" i="8"/>
  <c r="J1051" i="8"/>
  <c r="K1051" i="8"/>
  <c r="F1052" i="8"/>
  <c r="G1052" i="8" a="1"/>
  <c r="G1052" i="8" s="1"/>
  <c r="H1052" i="8" a="1"/>
  <c r="H1052" i="8" s="1"/>
  <c r="I1052" i="8"/>
  <c r="J1052" i="8"/>
  <c r="K1052" i="8"/>
  <c r="F1053" i="8"/>
  <c r="G1053" i="8" a="1"/>
  <c r="G1053" i="8" s="1"/>
  <c r="H1053" i="8" a="1"/>
  <c r="H1053" i="8" s="1"/>
  <c r="I1053" i="8"/>
  <c r="J1053" i="8"/>
  <c r="K1053" i="8"/>
  <c r="F1054" i="8"/>
  <c r="G1054" i="8" a="1"/>
  <c r="G1054" i="8" s="1"/>
  <c r="H1054" i="8" a="1"/>
  <c r="H1054" i="8" s="1"/>
  <c r="I1054" i="8"/>
  <c r="J1054" i="8"/>
  <c r="K1054" i="8"/>
  <c r="F1055" i="8"/>
  <c r="G1055" i="8" a="1"/>
  <c r="G1055" i="8" s="1"/>
  <c r="H1055" i="8" a="1"/>
  <c r="H1055" i="8" s="1"/>
  <c r="I1055" i="8"/>
  <c r="J1055" i="8"/>
  <c r="K1055" i="8"/>
  <c r="F1056" i="8"/>
  <c r="G1056" i="8" a="1"/>
  <c r="G1056" i="8" s="1"/>
  <c r="H1056" i="8" a="1"/>
  <c r="H1056" i="8" s="1"/>
  <c r="I1056" i="8"/>
  <c r="J1056" i="8"/>
  <c r="K1056" i="8"/>
  <c r="F1057" i="8"/>
  <c r="G1057" i="8" a="1"/>
  <c r="G1057" i="8" s="1"/>
  <c r="H1057" i="8" a="1"/>
  <c r="H1057" i="8" s="1"/>
  <c r="I1057" i="8"/>
  <c r="J1057" i="8"/>
  <c r="K1057" i="8"/>
  <c r="F1058" i="8"/>
  <c r="G1058" i="8" a="1"/>
  <c r="G1058" i="8" s="1"/>
  <c r="H1058" i="8" a="1"/>
  <c r="H1058" i="8" s="1"/>
  <c r="I1058" i="8"/>
  <c r="J1058" i="8"/>
  <c r="K1058" i="8"/>
  <c r="F1059" i="8"/>
  <c r="G1059" i="8" a="1"/>
  <c r="G1059" i="8" s="1"/>
  <c r="H1059" i="8" a="1"/>
  <c r="H1059" i="8" s="1"/>
  <c r="I1059" i="8"/>
  <c r="J1059" i="8"/>
  <c r="K1059" i="8"/>
  <c r="F1060" i="8"/>
  <c r="G1060" i="8" a="1"/>
  <c r="G1060" i="8" s="1"/>
  <c r="H1060" i="8" a="1"/>
  <c r="H1060" i="8" s="1"/>
  <c r="I1060" i="8"/>
  <c r="J1060" i="8"/>
  <c r="K1060" i="8"/>
  <c r="F1061" i="8"/>
  <c r="G1061" i="8" a="1"/>
  <c r="G1061" i="8" s="1"/>
  <c r="H1061" i="8" a="1"/>
  <c r="H1061" i="8" s="1"/>
  <c r="I1061" i="8"/>
  <c r="J1061" i="8"/>
  <c r="K1061" i="8"/>
  <c r="F1062" i="8"/>
  <c r="G1062" i="8" a="1"/>
  <c r="G1062" i="8" s="1"/>
  <c r="H1062" i="8" a="1"/>
  <c r="H1062" i="8" s="1"/>
  <c r="I1062" i="8"/>
  <c r="J1062" i="8"/>
  <c r="K1062" i="8"/>
  <c r="F1063" i="8"/>
  <c r="G1063" i="8" a="1"/>
  <c r="G1063" i="8" s="1"/>
  <c r="H1063" i="8" a="1"/>
  <c r="H1063" i="8" s="1"/>
  <c r="I1063" i="8"/>
  <c r="J1063" i="8"/>
  <c r="K1063" i="8"/>
  <c r="F1064" i="8"/>
  <c r="G1064" i="8" a="1"/>
  <c r="G1064" i="8" s="1"/>
  <c r="H1064" i="8" a="1"/>
  <c r="H1064" i="8" s="1"/>
  <c r="I1064" i="8"/>
  <c r="J1064" i="8"/>
  <c r="K1064" i="8"/>
  <c r="F1065" i="8"/>
  <c r="G1065" i="8" a="1"/>
  <c r="G1065" i="8" s="1"/>
  <c r="H1065" i="8" a="1"/>
  <c r="H1065" i="8" s="1"/>
  <c r="I1065" i="8"/>
  <c r="J1065" i="8"/>
  <c r="K1065" i="8"/>
  <c r="F1066" i="8"/>
  <c r="G1066" i="8" a="1"/>
  <c r="G1066" i="8" s="1"/>
  <c r="H1066" i="8" a="1"/>
  <c r="H1066" i="8" s="1"/>
  <c r="I1066" i="8"/>
  <c r="J1066" i="8"/>
  <c r="K1066" i="8"/>
  <c r="F1067" i="8"/>
  <c r="G1067" i="8" a="1"/>
  <c r="G1067" i="8" s="1"/>
  <c r="H1067" i="8" a="1"/>
  <c r="H1067" i="8" s="1"/>
  <c r="I1067" i="8"/>
  <c r="J1067" i="8"/>
  <c r="K1067" i="8"/>
  <c r="F1068" i="8"/>
  <c r="G1068" i="8" a="1"/>
  <c r="G1068" i="8" s="1"/>
  <c r="H1068" i="8" a="1"/>
  <c r="H1068" i="8" s="1"/>
  <c r="I1068" i="8"/>
  <c r="J1068" i="8"/>
  <c r="K1068" i="8"/>
  <c r="F1069" i="8"/>
  <c r="G1069" i="8" a="1"/>
  <c r="G1069" i="8" s="1"/>
  <c r="H1069" i="8" a="1"/>
  <c r="H1069" i="8" s="1"/>
  <c r="I1069" i="8"/>
  <c r="J1069" i="8"/>
  <c r="K1069" i="8"/>
  <c r="F1070" i="8"/>
  <c r="G1070" i="8" a="1"/>
  <c r="G1070" i="8" s="1"/>
  <c r="H1070" i="8" a="1"/>
  <c r="H1070" i="8" s="1"/>
  <c r="I1070" i="8"/>
  <c r="J1070" i="8"/>
  <c r="K1070" i="8"/>
  <c r="F1071" i="8"/>
  <c r="G1071" i="8" a="1"/>
  <c r="G1071" i="8" s="1"/>
  <c r="H1071" i="8" a="1"/>
  <c r="H1071" i="8" s="1"/>
  <c r="I1071" i="8"/>
  <c r="J1071" i="8"/>
  <c r="K1071" i="8"/>
  <c r="F1072" i="8"/>
  <c r="G1072" i="8" a="1"/>
  <c r="G1072" i="8" s="1"/>
  <c r="H1072" i="8" a="1"/>
  <c r="H1072" i="8" s="1"/>
  <c r="I1072" i="8"/>
  <c r="J1072" i="8"/>
  <c r="K1072" i="8"/>
  <c r="F1073" i="8"/>
  <c r="G1073" i="8" a="1"/>
  <c r="G1073" i="8" s="1"/>
  <c r="H1073" i="8" a="1"/>
  <c r="H1073" i="8" s="1"/>
  <c r="I1073" i="8"/>
  <c r="J1073" i="8"/>
  <c r="K1073" i="8"/>
  <c r="F1074" i="8"/>
  <c r="G1074" i="8" a="1"/>
  <c r="G1074" i="8" s="1"/>
  <c r="H1074" i="8" a="1"/>
  <c r="H1074" i="8" s="1"/>
  <c r="I1074" i="8"/>
  <c r="J1074" i="8"/>
  <c r="K1074" i="8"/>
  <c r="F1075" i="8"/>
  <c r="G1075" i="8" a="1"/>
  <c r="G1075" i="8" s="1"/>
  <c r="H1075" i="8" a="1"/>
  <c r="H1075" i="8" s="1"/>
  <c r="I1075" i="8"/>
  <c r="J1075" i="8"/>
  <c r="K1075" i="8"/>
  <c r="F1076" i="8"/>
  <c r="G1076" i="8" a="1"/>
  <c r="G1076" i="8" s="1"/>
  <c r="H1076" i="8" a="1"/>
  <c r="H1076" i="8" s="1"/>
  <c r="I1076" i="8"/>
  <c r="J1076" i="8"/>
  <c r="K1076" i="8"/>
  <c r="F1077" i="8"/>
  <c r="G1077" i="8" a="1"/>
  <c r="G1077" i="8" s="1"/>
  <c r="H1077" i="8" a="1"/>
  <c r="H1077" i="8" s="1"/>
  <c r="I1077" i="8"/>
  <c r="J1077" i="8"/>
  <c r="K1077" i="8"/>
  <c r="F1078" i="8"/>
  <c r="G1078" i="8" a="1"/>
  <c r="G1078" i="8" s="1"/>
  <c r="H1078" i="8" a="1"/>
  <c r="H1078" i="8" s="1"/>
  <c r="I1078" i="8"/>
  <c r="J1078" i="8"/>
  <c r="K1078" i="8"/>
  <c r="F1079" i="8"/>
  <c r="G1079" i="8" a="1"/>
  <c r="G1079" i="8" s="1"/>
  <c r="H1079" i="8" a="1"/>
  <c r="H1079" i="8" s="1"/>
  <c r="I1079" i="8"/>
  <c r="J1079" i="8"/>
  <c r="K1079" i="8"/>
  <c r="F1080" i="8"/>
  <c r="G1080" i="8" a="1"/>
  <c r="G1080" i="8" s="1"/>
  <c r="H1080" i="8" a="1"/>
  <c r="H1080" i="8" s="1"/>
  <c r="I1080" i="8"/>
  <c r="J1080" i="8"/>
  <c r="K1080" i="8"/>
  <c r="F1081" i="8"/>
  <c r="G1081" i="8" a="1"/>
  <c r="G1081" i="8" s="1"/>
  <c r="H1081" i="8" a="1"/>
  <c r="H1081" i="8" s="1"/>
  <c r="I1081" i="8"/>
  <c r="J1081" i="8"/>
  <c r="K1081" i="8"/>
  <c r="F1082" i="8"/>
  <c r="G1082" i="8" a="1"/>
  <c r="G1082" i="8" s="1"/>
  <c r="H1082" i="8" a="1"/>
  <c r="H1082" i="8" s="1"/>
  <c r="I1082" i="8"/>
  <c r="J1082" i="8"/>
  <c r="K1082" i="8"/>
  <c r="F1083" i="8"/>
  <c r="G1083" i="8" a="1"/>
  <c r="G1083" i="8" s="1"/>
  <c r="H1083" i="8" a="1"/>
  <c r="H1083" i="8" s="1"/>
  <c r="I1083" i="8"/>
  <c r="J1083" i="8"/>
  <c r="K1083" i="8"/>
  <c r="F1084" i="8"/>
  <c r="G1084" i="8" a="1"/>
  <c r="G1084" i="8" s="1"/>
  <c r="H1084" i="8" a="1"/>
  <c r="H1084" i="8" s="1"/>
  <c r="I1084" i="8"/>
  <c r="J1084" i="8"/>
  <c r="K1084" i="8"/>
  <c r="F1085" i="8"/>
  <c r="G1085" i="8" a="1"/>
  <c r="G1085" i="8" s="1"/>
  <c r="H1085" i="8" a="1"/>
  <c r="H1085" i="8" s="1"/>
  <c r="I1085" i="8"/>
  <c r="J1085" i="8"/>
  <c r="K1085" i="8"/>
  <c r="F1086" i="8"/>
  <c r="G1086" i="8" a="1"/>
  <c r="G1086" i="8" s="1"/>
  <c r="H1086" i="8" a="1"/>
  <c r="H1086" i="8" s="1"/>
  <c r="I1086" i="8"/>
  <c r="J1086" i="8"/>
  <c r="K1086" i="8"/>
  <c r="F1087" i="8"/>
  <c r="G1087" i="8" a="1"/>
  <c r="G1087" i="8" s="1"/>
  <c r="H1087" i="8" a="1"/>
  <c r="H1087" i="8" s="1"/>
  <c r="I1087" i="8"/>
  <c r="J1087" i="8"/>
  <c r="K1087" i="8"/>
  <c r="F1088" i="8"/>
  <c r="G1088" i="8" a="1"/>
  <c r="G1088" i="8" s="1"/>
  <c r="H1088" i="8" a="1"/>
  <c r="H1088" i="8" s="1"/>
  <c r="I1088" i="8"/>
  <c r="J1088" i="8"/>
  <c r="K1088" i="8"/>
  <c r="F1089" i="8"/>
  <c r="G1089" i="8" a="1"/>
  <c r="G1089" i="8" s="1"/>
  <c r="H1089" i="8" a="1"/>
  <c r="H1089" i="8" s="1"/>
  <c r="I1089" i="8"/>
  <c r="J1089" i="8"/>
  <c r="K1089" i="8"/>
  <c r="F1090" i="8"/>
  <c r="G1090" i="8" a="1"/>
  <c r="G1090" i="8" s="1"/>
  <c r="H1090" i="8" a="1"/>
  <c r="H1090" i="8" s="1"/>
  <c r="I1090" i="8"/>
  <c r="J1090" i="8"/>
  <c r="K1090" i="8"/>
  <c r="F1091" i="8"/>
  <c r="G1091" i="8" a="1"/>
  <c r="G1091" i="8" s="1"/>
  <c r="H1091" i="8" a="1"/>
  <c r="H1091" i="8" s="1"/>
  <c r="I1091" i="8"/>
  <c r="J1091" i="8"/>
  <c r="K1091" i="8"/>
  <c r="F1092" i="8"/>
  <c r="G1092" i="8" a="1"/>
  <c r="G1092" i="8" s="1"/>
  <c r="H1092" i="8" a="1"/>
  <c r="H1092" i="8" s="1"/>
  <c r="I1092" i="8"/>
  <c r="J1092" i="8"/>
  <c r="K1092" i="8"/>
  <c r="F1093" i="8"/>
  <c r="G1093" i="8" a="1"/>
  <c r="G1093" i="8" s="1"/>
  <c r="H1093" i="8" a="1"/>
  <c r="H1093" i="8" s="1"/>
  <c r="I1093" i="8"/>
  <c r="J1093" i="8"/>
  <c r="K1093" i="8"/>
  <c r="F1094" i="8"/>
  <c r="G1094" i="8" a="1"/>
  <c r="G1094" i="8" s="1"/>
  <c r="H1094" i="8" a="1"/>
  <c r="H1094" i="8" s="1"/>
  <c r="I1094" i="8"/>
  <c r="J1094" i="8"/>
  <c r="K1094" i="8"/>
  <c r="F1095" i="8"/>
  <c r="G1095" i="8" a="1"/>
  <c r="G1095" i="8" s="1"/>
  <c r="H1095" i="8" a="1"/>
  <c r="H1095" i="8" s="1"/>
  <c r="I1095" i="8"/>
  <c r="J1095" i="8"/>
  <c r="K1095" i="8"/>
  <c r="F1096" i="8"/>
  <c r="G1096" i="8" a="1"/>
  <c r="G1096" i="8" s="1"/>
  <c r="H1096" i="8" a="1"/>
  <c r="H1096" i="8" s="1"/>
  <c r="I1096" i="8"/>
  <c r="J1096" i="8"/>
  <c r="K1096" i="8"/>
  <c r="F1097" i="8"/>
  <c r="G1097" i="8" a="1"/>
  <c r="G1097" i="8" s="1"/>
  <c r="H1097" i="8" a="1"/>
  <c r="H1097" i="8" s="1"/>
  <c r="I1097" i="8"/>
  <c r="J1097" i="8"/>
  <c r="K1097" i="8"/>
  <c r="F1098" i="8"/>
  <c r="G1098" i="8" a="1"/>
  <c r="G1098" i="8" s="1"/>
  <c r="H1098" i="8" a="1"/>
  <c r="H1098" i="8" s="1"/>
  <c r="I1098" i="8"/>
  <c r="J1098" i="8"/>
  <c r="K1098" i="8"/>
  <c r="F1099" i="8"/>
  <c r="G1099" i="8" a="1"/>
  <c r="G1099" i="8" s="1"/>
  <c r="H1099" i="8" a="1"/>
  <c r="H1099" i="8" s="1"/>
  <c r="I1099" i="8"/>
  <c r="J1099" i="8"/>
  <c r="K1099" i="8"/>
  <c r="F1100" i="8"/>
  <c r="G1100" i="8" a="1"/>
  <c r="G1100" i="8" s="1"/>
  <c r="H1100" i="8" a="1"/>
  <c r="H1100" i="8" s="1"/>
  <c r="I1100" i="8"/>
  <c r="J1100" i="8"/>
  <c r="K1100" i="8"/>
  <c r="F1101" i="8"/>
  <c r="G1101" i="8" a="1"/>
  <c r="G1101" i="8" s="1"/>
  <c r="H1101" i="8" a="1"/>
  <c r="H1101" i="8" s="1"/>
  <c r="I1101" i="8"/>
  <c r="J1101" i="8"/>
  <c r="K1101" i="8"/>
  <c r="F1102" i="8"/>
  <c r="G1102" i="8" a="1"/>
  <c r="G1102" i="8" s="1"/>
  <c r="H1102" i="8" a="1"/>
  <c r="H1102" i="8" s="1"/>
  <c r="I1102" i="8"/>
  <c r="J1102" i="8"/>
  <c r="K1102" i="8"/>
  <c r="F1103" i="8"/>
  <c r="G1103" i="8" a="1"/>
  <c r="G1103" i="8" s="1"/>
  <c r="H1103" i="8" a="1"/>
  <c r="H1103" i="8" s="1"/>
  <c r="I1103" i="8"/>
  <c r="J1103" i="8"/>
  <c r="K1103" i="8"/>
  <c r="F1104" i="8"/>
  <c r="G1104" i="8" a="1"/>
  <c r="G1104" i="8" s="1"/>
  <c r="H1104" i="8" a="1"/>
  <c r="H1104" i="8" s="1"/>
  <c r="I1104" i="8"/>
  <c r="J1104" i="8"/>
  <c r="K1104" i="8"/>
  <c r="F1105" i="8"/>
  <c r="G1105" i="8" a="1"/>
  <c r="G1105" i="8" s="1"/>
  <c r="H1105" i="8" a="1"/>
  <c r="H1105" i="8" s="1"/>
  <c r="I1105" i="8"/>
  <c r="J1105" i="8"/>
  <c r="K1105" i="8"/>
  <c r="F1106" i="8"/>
  <c r="G1106" i="8" a="1"/>
  <c r="G1106" i="8" s="1"/>
  <c r="H1106" i="8" a="1"/>
  <c r="H1106" i="8" s="1"/>
  <c r="I1106" i="8"/>
  <c r="J1106" i="8"/>
  <c r="K1106" i="8"/>
  <c r="F1122" i="8"/>
  <c r="F1123" i="8"/>
  <c r="F1124" i="8"/>
  <c r="F1125" i="8"/>
  <c r="F1126" i="8"/>
  <c r="F1127" i="8"/>
  <c r="F1128" i="8"/>
  <c r="F1129" i="8"/>
  <c r="F1130" i="8"/>
  <c r="F1131" i="8"/>
  <c r="BW3" i="10"/>
  <c r="BW4" i="10"/>
  <c r="BW5" i="10"/>
  <c r="BW6" i="10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E3" i="5"/>
  <c r="M6" i="8"/>
  <c r="O6" i="8" s="1" a="1"/>
  <c r="O6" i="8" s="1"/>
  <c r="F16" i="1"/>
  <c r="A16" i="1"/>
  <c r="BW51" i="7"/>
  <c r="M2" i="8"/>
  <c r="N2" i="8" s="1" a="1"/>
  <c r="N2" i="8" s="1"/>
  <c r="H10" i="1" s="1"/>
  <c r="M3" i="8"/>
  <c r="F11" i="1" s="1"/>
  <c r="M4" i="8"/>
  <c r="N4" i="8" s="1" a="1"/>
  <c r="N4" i="8" s="1"/>
  <c r="H12" i="1" s="1"/>
  <c r="M5" i="8"/>
  <c r="O5" i="8" s="1" a="1"/>
  <c r="O5" i="8" s="1"/>
  <c r="O3" i="9" a="1"/>
  <c r="O3" i="9" s="1"/>
  <c r="N4" i="9" a="1"/>
  <c r="N4" i="9" s="1"/>
  <c r="C12" i="1" s="1"/>
  <c r="A13" i="1"/>
  <c r="D8" i="1"/>
  <c r="I8" i="1"/>
  <c r="G8" i="1"/>
  <c r="B8" i="1"/>
  <c r="IT5" i="1" s="1"/>
  <c r="BW47" i="7"/>
  <c r="BW60" i="7"/>
  <c r="BW3" i="7"/>
  <c r="BW64" i="7"/>
  <c r="BW69" i="7"/>
  <c r="BW68" i="7"/>
  <c r="BW67" i="7"/>
  <c r="BW66" i="7"/>
  <c r="BW65" i="7"/>
  <c r="BW63" i="7"/>
  <c r="BW62" i="7"/>
  <c r="BW61" i="7"/>
  <c r="BW59" i="7"/>
  <c r="BW58" i="7"/>
  <c r="BW57" i="7"/>
  <c r="BW56" i="7"/>
  <c r="BW55" i="7"/>
  <c r="BW54" i="7"/>
  <c r="BW53" i="7"/>
  <c r="BW52" i="7"/>
  <c r="BW50" i="7"/>
  <c r="BW49" i="7"/>
  <c r="BW48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O5" i="9" a="1"/>
  <c r="O5" i="9" s="1"/>
  <c r="C14" i="1"/>
  <c r="A11" i="1"/>
  <c r="A21" i="1" s="1"/>
  <c r="O6" i="9" a="1"/>
  <c r="O6" i="9" s="1"/>
  <c r="A14" i="1"/>
  <c r="A24" i="1" s="1"/>
  <c r="N3" i="9" a="1"/>
  <c r="N3" i="9" s="1"/>
  <c r="C11" i="1" s="1"/>
  <c r="O3" i="8" a="1"/>
  <c r="O3" i="8" s="1"/>
  <c r="A10" i="1"/>
  <c r="F13" i="1" l="1"/>
  <c r="F23" i="1" s="1"/>
  <c r="F14" i="1"/>
  <c r="F24" i="1" s="1"/>
  <c r="C21" i="1"/>
  <c r="BX47" i="7"/>
  <c r="F10" i="1"/>
  <c r="F20" i="1" s="1"/>
  <c r="H20" i="1" s="1"/>
  <c r="F12" i="1"/>
  <c r="IT4" i="1"/>
  <c r="BX45" i="7"/>
  <c r="BX51" i="7"/>
  <c r="BX20" i="7"/>
  <c r="BX33" i="7"/>
  <c r="BX7" i="7"/>
  <c r="BX64" i="7"/>
  <c r="BX65" i="7"/>
  <c r="BX6" i="7"/>
  <c r="BX68" i="7"/>
  <c r="BX21" i="7"/>
  <c r="BX13" i="7"/>
  <c r="BX12" i="7"/>
  <c r="BX56" i="7"/>
  <c r="BX26" i="7"/>
  <c r="BX22" i="7"/>
  <c r="BX41" i="7"/>
  <c r="BX34" i="7"/>
  <c r="BX18" i="7"/>
  <c r="BX19" i="7"/>
  <c r="BX63" i="7"/>
  <c r="BX27" i="7"/>
  <c r="BX57" i="7"/>
  <c r="BX17" i="7"/>
  <c r="BX32" i="7"/>
  <c r="BX58" i="7"/>
  <c r="BX38" i="7"/>
  <c r="BX49" i="7"/>
  <c r="BX69" i="7"/>
  <c r="H24" i="1"/>
  <c r="B10" i="1"/>
  <c r="B20" i="1" s="1"/>
  <c r="BX40" i="7"/>
  <c r="BX3" i="7"/>
  <c r="BX52" i="7"/>
  <c r="BX42" i="7"/>
  <c r="BX36" i="7"/>
  <c r="BX24" i="7"/>
  <c r="BX62" i="7"/>
  <c r="BX10" i="7"/>
  <c r="BX16" i="7"/>
  <c r="BX44" i="7"/>
  <c r="BX11" i="7"/>
  <c r="BX70" i="7"/>
  <c r="BX55" i="7"/>
  <c r="C24" i="1"/>
  <c r="H23" i="1"/>
  <c r="G12" i="1"/>
  <c r="G22" i="1" s="1"/>
  <c r="B11" i="1"/>
  <c r="B21" i="1" s="1"/>
  <c r="A32" i="1"/>
  <c r="B13" i="1"/>
  <c r="B23" i="1" s="1"/>
  <c r="A23" i="1"/>
  <c r="C23" i="1" s="1"/>
  <c r="F21" i="1"/>
  <c r="H21" i="1" s="1"/>
  <c r="G11" i="1"/>
  <c r="G21" i="1" s="1"/>
  <c r="G13" i="1"/>
  <c r="A20" i="1"/>
  <c r="BX37" i="7"/>
  <c r="BX14" i="7"/>
  <c r="BX66" i="7"/>
  <c r="BX31" i="7"/>
  <c r="BX43" i="7"/>
  <c r="BX61" i="7"/>
  <c r="BX8" i="7"/>
  <c r="BX50" i="7"/>
  <c r="BX60" i="7"/>
  <c r="BX39" i="7"/>
  <c r="BX28" i="7"/>
  <c r="BX35" i="7"/>
  <c r="BX67" i="7"/>
  <c r="BX25" i="7"/>
  <c r="BX48" i="7"/>
  <c r="G10" i="1"/>
  <c r="G20" i="1" s="1"/>
  <c r="BX30" i="7"/>
  <c r="BX54" i="7"/>
  <c r="BX15" i="7"/>
  <c r="BX29" i="7"/>
  <c r="N3" i="8" a="1"/>
  <c r="N3" i="8" s="1"/>
  <c r="H11" i="1" s="1"/>
  <c r="O2" i="8" a="1"/>
  <c r="O2" i="8" s="1"/>
  <c r="N5" i="8" a="1"/>
  <c r="N5" i="8" s="1"/>
  <c r="H13" i="1" s="1"/>
  <c r="O4" i="9" a="1"/>
  <c r="O4" i="9" s="1"/>
  <c r="N6" i="8" a="1"/>
  <c r="N6" i="8" s="1"/>
  <c r="H14" i="1" s="1"/>
  <c r="C10" i="1"/>
  <c r="N5" i="9" a="1"/>
  <c r="N5" i="9" s="1"/>
  <c r="C13" i="1" s="1"/>
  <c r="B14" i="1"/>
  <c r="BX23" i="7"/>
  <c r="BX59" i="7"/>
  <c r="A26" i="1"/>
  <c r="BX5" i="7"/>
  <c r="BX46" i="7"/>
  <c r="BX9" i="7"/>
  <c r="BX53" i="7"/>
  <c r="BX4" i="7"/>
  <c r="F22" i="1"/>
  <c r="H22" i="1" s="1"/>
  <c r="O4" i="8" a="1"/>
  <c r="O4" i="8" s="1"/>
  <c r="A12" i="1"/>
  <c r="B12" i="1" s="1"/>
  <c r="G14" i="1" l="1"/>
  <c r="G24" i="1" s="1"/>
  <c r="I24" i="1" s="1"/>
  <c r="BU53" i="7"/>
  <c r="BU46" i="7"/>
  <c r="BU30" i="7"/>
  <c r="BU60" i="7"/>
  <c r="BU37" i="7"/>
  <c r="BU16" i="7"/>
  <c r="BU40" i="7"/>
  <c r="BU17" i="7"/>
  <c r="BU22" i="7"/>
  <c r="BU65" i="7"/>
  <c r="BU11" i="7"/>
  <c r="BU52" i="7"/>
  <c r="BU58" i="7"/>
  <c r="BU34" i="7"/>
  <c r="BU68" i="7"/>
  <c r="BU45" i="7"/>
  <c r="BU9" i="7"/>
  <c r="BU54" i="7"/>
  <c r="BU39" i="7"/>
  <c r="BU14" i="7"/>
  <c r="BU44" i="7"/>
  <c r="BU32" i="7"/>
  <c r="BU41" i="7"/>
  <c r="BU6" i="7"/>
  <c r="BU5" i="7"/>
  <c r="BU50" i="7"/>
  <c r="BU10" i="7"/>
  <c r="BU57" i="7"/>
  <c r="BU26" i="7"/>
  <c r="BU64" i="7"/>
  <c r="BU15" i="7"/>
  <c r="BU28" i="7"/>
  <c r="BU66" i="7"/>
  <c r="BU48" i="7"/>
  <c r="BU8" i="7"/>
  <c r="BU27" i="7"/>
  <c r="BU56" i="7"/>
  <c r="BU7" i="7"/>
  <c r="BU24" i="7"/>
  <c r="BU69" i="7"/>
  <c r="BU63" i="7"/>
  <c r="BU12" i="7"/>
  <c r="BU33" i="7"/>
  <c r="BU47" i="7"/>
  <c r="BU62" i="7"/>
  <c r="BU59" i="7"/>
  <c r="BU25" i="7"/>
  <c r="BU61" i="7"/>
  <c r="BU23" i="7"/>
  <c r="BU67" i="7"/>
  <c r="BU43" i="7"/>
  <c r="BU55" i="7"/>
  <c r="BU36" i="7"/>
  <c r="BU49" i="7"/>
  <c r="BU19" i="7"/>
  <c r="BU13" i="7"/>
  <c r="BU20" i="7"/>
  <c r="BU4" i="7"/>
  <c r="BU29" i="7"/>
  <c r="BU35" i="7"/>
  <c r="BU31" i="7"/>
  <c r="BU70" i="7"/>
  <c r="BU42" i="7"/>
  <c r="BU38" i="7"/>
  <c r="BU18" i="7"/>
  <c r="BU21" i="7"/>
  <c r="BU51" i="7"/>
  <c r="BU3" i="7"/>
  <c r="I20" i="1"/>
  <c r="D21" i="1"/>
  <c r="D10" i="1"/>
  <c r="I12" i="1"/>
  <c r="D11" i="1"/>
  <c r="I11" i="1"/>
  <c r="D14" i="1"/>
  <c r="B24" i="1"/>
  <c r="D24" i="1" s="1"/>
  <c r="I10" i="1"/>
  <c r="G23" i="1"/>
  <c r="I23" i="1" s="1"/>
  <c r="I13" i="1"/>
  <c r="D13" i="1"/>
  <c r="D23" i="1"/>
  <c r="I21" i="1"/>
  <c r="B22" i="1"/>
  <c r="A22" i="1"/>
  <c r="C22" i="1" s="1"/>
  <c r="A38" i="1"/>
  <c r="C20" i="1"/>
  <c r="D20" i="1" s="1"/>
  <c r="I22" i="1"/>
  <c r="I14" i="1" l="1"/>
  <c r="A35" i="1"/>
  <c r="A34" i="1"/>
  <c r="F36" i="1"/>
  <c r="F35" i="1"/>
  <c r="F34" i="1"/>
  <c r="A36" i="1"/>
  <c r="D22" i="1"/>
  <c r="D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<sst xmlns="http://schemas.openxmlformats.org/spreadsheetml/2006/main" count="6595" uniqueCount="647">
  <si>
    <t>This interactive fact sheet provides data on the value of commodity exports and imports for Queensland and Australia. The interactive program generates a one-page fact sheet for the selected country and the latest five years of trade data.</t>
  </si>
  <si>
    <t>Abbreviations and definitions</t>
  </si>
  <si>
    <t>Financial year</t>
  </si>
  <si>
    <t>Commodity (SITC 2 digit)</t>
  </si>
  <si>
    <t>Standard International Trade Classification (SITC), revision 4, 2-digit breakdown.</t>
  </si>
  <si>
    <t>Sum ($)</t>
  </si>
  <si>
    <t>Recorded in $AUD and represents the value of goods at the point of loading.</t>
  </si>
  <si>
    <t>Note: Exports and imports data are based on state of origin/lodgement (as opposed to state of loading/discharge).</t>
  </si>
  <si>
    <t>Link to fact sheet -&gt;</t>
  </si>
  <si>
    <t>Fact sheet</t>
  </si>
  <si>
    <t xml:space="preserve">Queensland Government Statistician’s Office </t>
  </si>
  <si>
    <t>Queensland Treasury</t>
  </si>
  <si>
    <t>http://www.qgso.qld.gov.au/</t>
  </si>
  <si>
    <r>
      <rPr>
        <sz val="8"/>
        <color indexed="8"/>
        <rFont val="Arial"/>
        <family val="2"/>
      </rPr>
      <t>The trade data from Queensland and Australia by the commodity classification are licensed under a</t>
    </r>
    <r>
      <rPr>
        <sz val="8"/>
        <color indexed="12"/>
        <rFont val="Arial"/>
        <family val="2"/>
      </rPr>
      <t xml:space="preserve"> </t>
    </r>
    <r>
      <rPr>
        <u/>
        <sz val="8"/>
        <color indexed="12"/>
        <rFont val="Arial"/>
        <family val="2"/>
      </rPr>
      <t>Creative Commons Attribution 4.0 International Licence</t>
    </r>
  </si>
  <si>
    <t xml:space="preserve">You are free to copy, communicate and adapt the work, as long as you attribute the authors. </t>
  </si>
  <si>
    <t>Queensland's merchandise trade relationship with</t>
  </si>
  <si>
    <t>Argentina</t>
  </si>
  <si>
    <t>Factsheet</t>
  </si>
  <si>
    <t>Queensland merchandise exports</t>
  </si>
  <si>
    <t>Queensland merchandise imports</t>
  </si>
  <si>
    <t>Total Queensland</t>
  </si>
  <si>
    <t>— A$m —</t>
  </si>
  <si>
    <t>Queensland</t>
  </si>
  <si>
    <t>Australia</t>
  </si>
  <si>
    <t>Qld as a % of Aust</t>
  </si>
  <si>
    <t>%</t>
  </si>
  <si>
    <t>(a) Excludes commodities and transactions not classified elsewhere</t>
  </si>
  <si>
    <t xml:space="preserve">http://www.qgso.qld.gov.au/ </t>
  </si>
  <si>
    <t>00 Live animals (excl. fish (not marine mammals) crustaceans, molluscs and aquatic invertebrates of SITC Division 03)</t>
  </si>
  <si>
    <t>01 Meat and meat preparations</t>
  </si>
  <si>
    <t>02 Dairy products and birds’ eggs</t>
  </si>
  <si>
    <t>03 Fish (excl. marine mammals) crustaceans, molluscs and aquatic invertebrates, and preparations thereof (excl. extracts and juices of fish, crustaceans, molluscs or other aquatic invertebrates, prepared or preserved of SITC 01710)</t>
  </si>
  <si>
    <t>04 Cereals and cereal preparations</t>
  </si>
  <si>
    <t>05 Vegetables and fruit</t>
  </si>
  <si>
    <t>06 Sugars, sugar preparations and honey</t>
  </si>
  <si>
    <t>07 Coffee, tea, cocoa, spices, and manufactures thereof</t>
  </si>
  <si>
    <t>08 Feeding stuff for animals (excl. unmilled cereals)</t>
  </si>
  <si>
    <t>09 Miscellaneous edible products and preparations</t>
  </si>
  <si>
    <t>11 Beverages</t>
  </si>
  <si>
    <t>12 Tobacco and tobacco manufactures</t>
  </si>
  <si>
    <t>21 Hides, skins and furskins, raw</t>
  </si>
  <si>
    <t>22 Oil-seeds and oleaginous fruits</t>
  </si>
  <si>
    <t>23 Crude rubber (incl. synthetic and reclaimed)</t>
  </si>
  <si>
    <t>24 Cork and wood</t>
  </si>
  <si>
    <t>25 Pulp and waste paper</t>
  </si>
  <si>
    <t>26 Textile fibres (excl. wool tops and other combed wool) and their wastes, not manufactured into yarn or fabric</t>
  </si>
  <si>
    <t>27 Crude fertilizers (excl. those of Division 56) and crude minerals (excl. coal, petroleum and precious stones)</t>
  </si>
  <si>
    <t>28 Metalliferous ores and metal scrap</t>
  </si>
  <si>
    <t>29 Crude animal and vegetable materials, nes</t>
  </si>
  <si>
    <t>32 Coal, coke and briquettes</t>
  </si>
  <si>
    <t>33 Petroleum, petroleum products and related materials</t>
  </si>
  <si>
    <t>34 Gas, natural and manufactured</t>
  </si>
  <si>
    <t>41 Animal oils and fats</t>
  </si>
  <si>
    <t>42 Fixed vegetable fats and oils, crude, refined or fractionated</t>
  </si>
  <si>
    <t>43 Animal or vegetable fats and oils, processed; waxes of animal or vegetable origin; inedible mixtures or preparations of animal or vegetable fats or oils, nes</t>
  </si>
  <si>
    <t>51 Organic chemicals</t>
  </si>
  <si>
    <t>52 Inorganic chemicals</t>
  </si>
  <si>
    <t>53 Dyeing, tanning and colouring materials</t>
  </si>
  <si>
    <t>54 Medicinal and pharmaceutical products</t>
  </si>
  <si>
    <t>55 Essential oils and resinoids and perfume materials; toilet, polishing and cleansing preparations</t>
  </si>
  <si>
    <t>56 Fertilisers (excl. those of group 272)</t>
  </si>
  <si>
    <t>57 Plastics in primary forms</t>
  </si>
  <si>
    <t>58 Plastics in non-primary forms</t>
  </si>
  <si>
    <t>59 Chemical materials and products, nes</t>
  </si>
  <si>
    <t>61 Leather, leather manufactures, nes, and dressed furskins</t>
  </si>
  <si>
    <t>62 Rubber manufactures, nes</t>
  </si>
  <si>
    <t>63 Cork and wood manufactures (excl. furniture)</t>
  </si>
  <si>
    <t>64 Paper, paperboard and articles of paper pulp, of paper or of paperboard</t>
  </si>
  <si>
    <t>65 Textile yarn, fabrics, made-up articles nes, and related products</t>
  </si>
  <si>
    <t>66 Non-metallic mineral manufactures, nes</t>
  </si>
  <si>
    <t>67 Iron and steel</t>
  </si>
  <si>
    <t>68 Non-ferrous metals</t>
  </si>
  <si>
    <t>69 Manufactures of metals, nes</t>
  </si>
  <si>
    <t>71 Power generating machinery and equipment</t>
  </si>
  <si>
    <t>72 Machinery specialized for particular industries</t>
  </si>
  <si>
    <t>73 Metalworking machinery</t>
  </si>
  <si>
    <t>74 General industrial machinery and equipment, nes, and machine parts, nes</t>
  </si>
  <si>
    <t>75 Office machines and automatic data processing machines</t>
  </si>
  <si>
    <t>76 Telecommunications and sound recording and reproducing apparatus and equipment</t>
  </si>
  <si>
    <t>77 Electrical machinery, apparatus and appliances, nes, and electrical parts thereof (incl. non electrical counterparts, nes, of electrical household type equipment)</t>
  </si>
  <si>
    <t>78 Road vehicles (incl. air-cushion vehicles)</t>
  </si>
  <si>
    <t>79 Transport equipment (excl. road vehicles)</t>
  </si>
  <si>
    <t>81 Prefabricated buildings and sanitary, plumbing, heating and lighting fixtures and fittings, nes</t>
  </si>
  <si>
    <t>82 Furniture and parts thereof; bedding, mattresses, mattress supports, cushions and similar stuffed furnishings</t>
  </si>
  <si>
    <t>83 Travel goods, handbags and similar containers</t>
  </si>
  <si>
    <t>84 Articles of apparel and clothing accessories</t>
  </si>
  <si>
    <t>85 Footwear</t>
  </si>
  <si>
    <t>87 Professional, scientific and controlling instruments and apparatus, nes</t>
  </si>
  <si>
    <t>88 Photographic apparatus, equipment and supplies and optical goods, nes; watches and clocks</t>
  </si>
  <si>
    <t>89 Miscellaneous manufactured articles, nes</t>
  </si>
  <si>
    <t>93 Special transactions and commodities not classified according to kind</t>
  </si>
  <si>
    <t>95 Gold coin whether or not legal tender, and other coin being legal tender</t>
  </si>
  <si>
    <t>96 Coin (excl. gold coin) not being legal tender</t>
  </si>
  <si>
    <t>97 Gold, non-monetary (excl. gold ores and concentrates)</t>
  </si>
  <si>
    <t>98 Combined confidential items excluding some of SITC 28099 (exports only) and some of SITC 51099 (imports only)</t>
  </si>
  <si>
    <t>Total</t>
  </si>
  <si>
    <t>Financial Year</t>
  </si>
  <si>
    <t>Country</t>
  </si>
  <si>
    <t>Rank</t>
  </si>
  <si>
    <t>Commodity</t>
  </si>
  <si>
    <t>AFGH</t>
  </si>
  <si>
    <t>AGUA</t>
  </si>
  <si>
    <t>ALBA</t>
  </si>
  <si>
    <t>ALGR</t>
  </si>
  <si>
    <t>ANGO</t>
  </si>
  <si>
    <t>ANTC</t>
  </si>
  <si>
    <t>ANTI</t>
  </si>
  <si>
    <t>ARGE</t>
  </si>
  <si>
    <t>ARMN</t>
  </si>
  <si>
    <t>ASTA</t>
  </si>
  <si>
    <t>AZBJ</t>
  </si>
  <si>
    <t>BADE</t>
  </si>
  <si>
    <t>BARB</t>
  </si>
  <si>
    <t>BELE</t>
  </si>
  <si>
    <t>BELG</t>
  </si>
  <si>
    <t>BENR</t>
  </si>
  <si>
    <t>BHRN</t>
  </si>
  <si>
    <t>BHUT</t>
  </si>
  <si>
    <t>BMDA</t>
  </si>
  <si>
    <t>BOHR</t>
  </si>
  <si>
    <t>BOLI</t>
  </si>
  <si>
    <t>BOTS</t>
  </si>
  <si>
    <t>BRAZ</t>
  </si>
  <si>
    <t>BRUN</t>
  </si>
  <si>
    <t>BULG</t>
  </si>
  <si>
    <t>BURK</t>
  </si>
  <si>
    <t>BURM</t>
  </si>
  <si>
    <t>BVIR</t>
  </si>
  <si>
    <t>CAN</t>
  </si>
  <si>
    <t>CAYM</t>
  </si>
  <si>
    <t>CHAD</t>
  </si>
  <si>
    <t>CHIN</t>
  </si>
  <si>
    <t>CHLE</t>
  </si>
  <si>
    <t>CHRI</t>
  </si>
  <si>
    <t>CMBD</t>
  </si>
  <si>
    <t>COBR</t>
  </si>
  <si>
    <t>COCO</t>
  </si>
  <si>
    <t>COMB</t>
  </si>
  <si>
    <t>COOK</t>
  </si>
  <si>
    <t>COST</t>
  </si>
  <si>
    <t>CROA</t>
  </si>
  <si>
    <t>CUBA</t>
  </si>
  <si>
    <t>CYPR</t>
  </si>
  <si>
    <t>CZEH</t>
  </si>
  <si>
    <t>DENM</t>
  </si>
  <si>
    <t>DOMI</t>
  </si>
  <si>
    <t>ECUA</t>
  </si>
  <si>
    <t>EGYP</t>
  </si>
  <si>
    <t>ERIT</t>
  </si>
  <si>
    <t>ESTO</t>
  </si>
  <si>
    <t>ETHI</t>
  </si>
  <si>
    <t>ETMR</t>
  </si>
  <si>
    <t>FCAM</t>
  </si>
  <si>
    <t>FGMY</t>
  </si>
  <si>
    <t>FIJI</t>
  </si>
  <si>
    <t>FINL</t>
  </si>
  <si>
    <t>FRAN</t>
  </si>
  <si>
    <t>FWIN</t>
  </si>
  <si>
    <t>FYRM</t>
  </si>
  <si>
    <t>GABO</t>
  </si>
  <si>
    <t>GAMB</t>
  </si>
  <si>
    <t>GERG</t>
  </si>
  <si>
    <t>GHAN</t>
  </si>
  <si>
    <t>GMLA</t>
  </si>
  <si>
    <t>GREE</t>
  </si>
  <si>
    <t>GUAM</t>
  </si>
  <si>
    <t>GUIN</t>
  </si>
  <si>
    <t>GUYA</t>
  </si>
  <si>
    <t>HAIT</t>
  </si>
  <si>
    <t>HDRS</t>
  </si>
  <si>
    <t>HGRY</t>
  </si>
  <si>
    <t>HONG</t>
  </si>
  <si>
    <t>ICEL</t>
  </si>
  <si>
    <t>INDO</t>
  </si>
  <si>
    <t>INIA</t>
  </si>
  <si>
    <t>IRAQ</t>
  </si>
  <si>
    <t>IRE</t>
  </si>
  <si>
    <t>ISRA</t>
  </si>
  <si>
    <t>ITAL</t>
  </si>
  <si>
    <t>IVOR</t>
  </si>
  <si>
    <t>JAP</t>
  </si>
  <si>
    <t>JMCA</t>
  </si>
  <si>
    <t>JORD</t>
  </si>
  <si>
    <t>KAZA</t>
  </si>
  <si>
    <t>KENY</t>
  </si>
  <si>
    <t>KIRI</t>
  </si>
  <si>
    <t>KUWA</t>
  </si>
  <si>
    <t>KYRG</t>
  </si>
  <si>
    <t>LAOS</t>
  </si>
  <si>
    <t>LATV</t>
  </si>
  <si>
    <t>LBYA</t>
  </si>
  <si>
    <t>LEBA</t>
  </si>
  <si>
    <t>LESO</t>
  </si>
  <si>
    <t>LIBE</t>
  </si>
  <si>
    <t>LITH</t>
  </si>
  <si>
    <t>LUX</t>
  </si>
  <si>
    <t>MACA</t>
  </si>
  <si>
    <t>MALI</t>
  </si>
  <si>
    <t>MARS</t>
  </si>
  <si>
    <t>MASY</t>
  </si>
  <si>
    <t>MAUS</t>
  </si>
  <si>
    <t>MDOV</t>
  </si>
  <si>
    <t>MEXI</t>
  </si>
  <si>
    <t>MICR</t>
  </si>
  <si>
    <t>MLAY</t>
  </si>
  <si>
    <t>MLDV</t>
  </si>
  <si>
    <t>MLTA</t>
  </si>
  <si>
    <t>MLWI</t>
  </si>
  <si>
    <t>MNGL</t>
  </si>
  <si>
    <t>MORO</t>
  </si>
  <si>
    <t>MOZA</t>
  </si>
  <si>
    <t>MRNS</t>
  </si>
  <si>
    <t>MRTN</t>
  </si>
  <si>
    <t>NAMI</t>
  </si>
  <si>
    <t>NAUR</t>
  </si>
  <si>
    <t>NCAL</t>
  </si>
  <si>
    <t>NEPA</t>
  </si>
  <si>
    <t>NETH</t>
  </si>
  <si>
    <t>NGRA</t>
  </si>
  <si>
    <t>NICA</t>
  </si>
  <si>
    <t>NIGE</t>
  </si>
  <si>
    <t>NIUE</t>
  </si>
  <si>
    <t>NORF</t>
  </si>
  <si>
    <t>NWAY</t>
  </si>
  <si>
    <t>NZ</t>
  </si>
  <si>
    <t>OMAN</t>
  </si>
  <si>
    <t>PAKI</t>
  </si>
  <si>
    <t>PALU</t>
  </si>
  <si>
    <t>PERU</t>
  </si>
  <si>
    <t>PHIL</t>
  </si>
  <si>
    <t>PITC</t>
  </si>
  <si>
    <t>PLYN</t>
  </si>
  <si>
    <t>PNG</t>
  </si>
  <si>
    <t>PNMA</t>
  </si>
  <si>
    <t>POLA</t>
  </si>
  <si>
    <t>PORT</t>
  </si>
  <si>
    <t>PRGY</t>
  </si>
  <si>
    <t>PSIA</t>
  </si>
  <si>
    <t>QATA</t>
  </si>
  <si>
    <t>REUN</t>
  </si>
  <si>
    <t>RICO</t>
  </si>
  <si>
    <t>RKOR</t>
  </si>
  <si>
    <t>ROUM</t>
  </si>
  <si>
    <t>RUSS</t>
  </si>
  <si>
    <t>SAFR</t>
  </si>
  <si>
    <t>SALV</t>
  </si>
  <si>
    <t>SAMO</t>
  </si>
  <si>
    <t>SAUD</t>
  </si>
  <si>
    <t>SENE</t>
  </si>
  <si>
    <t>SERB</t>
  </si>
  <si>
    <t>SEYC</t>
  </si>
  <si>
    <t>SHIP</t>
  </si>
  <si>
    <t>SING</t>
  </si>
  <si>
    <t>SLEO</t>
  </si>
  <si>
    <t>SLOV</t>
  </si>
  <si>
    <t>SOLO</t>
  </si>
  <si>
    <t>SOML</t>
  </si>
  <si>
    <t>SPAI</t>
  </si>
  <si>
    <t>SRIL</t>
  </si>
  <si>
    <t>SRNM</t>
  </si>
  <si>
    <t>STCN</t>
  </si>
  <si>
    <t>STHE</t>
  </si>
  <si>
    <t>STLU</t>
  </si>
  <si>
    <t>SUDN</t>
  </si>
  <si>
    <t>SVAK</t>
  </si>
  <si>
    <t>SWED</t>
  </si>
  <si>
    <t>SWIT</t>
  </si>
  <si>
    <t>SWZI</t>
  </si>
  <si>
    <t>SYRI</t>
  </si>
  <si>
    <t>TAIW</t>
  </si>
  <si>
    <t>TANZ</t>
  </si>
  <si>
    <t>THAI</t>
  </si>
  <si>
    <t>TNGA</t>
  </si>
  <si>
    <t>TOGO</t>
  </si>
  <si>
    <t>TRIN</t>
  </si>
  <si>
    <t>TUNI</t>
  </si>
  <si>
    <t>TURK</t>
  </si>
  <si>
    <t>TURS</t>
  </si>
  <si>
    <t>TUVA</t>
  </si>
  <si>
    <t>UAEM</t>
  </si>
  <si>
    <t>UGAN</t>
  </si>
  <si>
    <t>UK</t>
  </si>
  <si>
    <t>UKRA</t>
  </si>
  <si>
    <t>URUG</t>
  </si>
  <si>
    <t>USA</t>
  </si>
  <si>
    <t>VANU</t>
  </si>
  <si>
    <t>VENZ</t>
  </si>
  <si>
    <t>VIET</t>
  </si>
  <si>
    <t>WALL</t>
  </si>
  <si>
    <t>WSAM</t>
  </si>
  <si>
    <t>YEMN</t>
  </si>
  <si>
    <t>ZAIR</t>
  </si>
  <si>
    <t>ZIMB</t>
  </si>
  <si>
    <t>ZMBA</t>
  </si>
  <si>
    <t>BAHA</t>
  </si>
  <si>
    <t>BELA</t>
  </si>
  <si>
    <t>CEAR</t>
  </si>
  <si>
    <t>DJIB</t>
  </si>
  <si>
    <t>EGUI</t>
  </si>
  <si>
    <t>FALK</t>
  </si>
  <si>
    <t>USOI</t>
  </si>
  <si>
    <t>CVER</t>
  </si>
  <si>
    <t>DMCA</t>
  </si>
  <si>
    <t>GIBR</t>
  </si>
  <si>
    <t>NCD</t>
  </si>
  <si>
    <t>RWAN</t>
  </si>
  <si>
    <t>SSUD</t>
  </si>
  <si>
    <t>TAJI</t>
  </si>
  <si>
    <t>TRCA</t>
  </si>
  <si>
    <t>UNKN</t>
  </si>
  <si>
    <t>UZBK</t>
  </si>
  <si>
    <t>VIRG</t>
  </si>
  <si>
    <t>2019–20</t>
  </si>
  <si>
    <t>BGUI</t>
  </si>
  <si>
    <t>2020–21</t>
  </si>
  <si>
    <t>BRND</t>
  </si>
  <si>
    <t>MTEN</t>
  </si>
  <si>
    <t>STVI</t>
  </si>
  <si>
    <t>FRGU</t>
  </si>
  <si>
    <t>Key</t>
  </si>
  <si>
    <t>QLD Rank</t>
  </si>
  <si>
    <t>Australia Rank</t>
  </si>
  <si>
    <t>Qld ($m)</t>
  </si>
  <si>
    <t>Australia ($m)</t>
  </si>
  <si>
    <t>Finyear</t>
  </si>
  <si>
    <t>Qld Total ($m)</t>
  </si>
  <si>
    <t>Australia Total ($m)</t>
  </si>
  <si>
    <t>ANGA</t>
  </si>
  <si>
    <t>BIOT</t>
  </si>
  <si>
    <t>CMRO</t>
  </si>
  <si>
    <t>FSTE</t>
  </si>
  <si>
    <t>GNDA</t>
  </si>
  <si>
    <t>IWAS</t>
  </si>
  <si>
    <t>MONT</t>
  </si>
  <si>
    <t>PIER</t>
  </si>
  <si>
    <t>SAOT</t>
  </si>
  <si>
    <t>SARA</t>
  </si>
  <si>
    <t>AUST</t>
  </si>
  <si>
    <t>Country code</t>
  </si>
  <si>
    <t>Country Abbr.</t>
  </si>
  <si>
    <t>Currently being queried Country Code</t>
  </si>
  <si>
    <t>Update the years just once in here.Always keep 5 Finyears</t>
  </si>
  <si>
    <t>Afghanistan</t>
  </si>
  <si>
    <t>Albania</t>
  </si>
  <si>
    <t>Algeria</t>
  </si>
  <si>
    <t>Angola</t>
  </si>
  <si>
    <t>Anguilla</t>
  </si>
  <si>
    <t>Antarctica</t>
  </si>
  <si>
    <t>Antigua and Barbuda</t>
  </si>
  <si>
    <t>Armenia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</si>
  <si>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</si>
  <si>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</si>
  <si>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</si>
  <si>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</si>
  <si>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</si>
  <si>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</si>
  <si>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</si>
  <si>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</si>
  <si>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</si>
  <si>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</si>
  <si>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</si>
  <si>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</si>
  <si>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</si>
  <si>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</si>
  <si>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</si>
  <si>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</si>
  <si>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</si>
  <si>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</si>
  <si>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</si>
  <si>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</si>
  <si>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</si>
  <si>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</si>
  <si>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</si>
  <si>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</si>
  <si>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</si>
  <si>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</si>
  <si>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Chad</t>
  </si>
  <si>
    <t>Chile</t>
  </si>
  <si>
    <t>China</t>
  </si>
  <si>
    <t>Christmas Island</t>
  </si>
  <si>
    <t>Colombia</t>
  </si>
  <si>
    <t>Cook Islands</t>
  </si>
  <si>
    <t>Costa Rica</t>
  </si>
  <si>
    <t>Cote d'Ivoire</t>
  </si>
  <si>
    <t>Croatia</t>
  </si>
  <si>
    <t>Cuba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</si>
  <si>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</si>
  <si>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</si>
  <si>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</si>
  <si>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</si>
  <si>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</si>
  <si>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</si>
  <si>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</si>
  <si>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</si>
  <si>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</si>
  <si>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</si>
  <si>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</si>
  <si>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</si>
  <si>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</si>
  <si>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</si>
  <si>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</t>
  </si>
  <si>
    <t>Fiji</t>
  </si>
  <si>
    <t>Finland</t>
  </si>
  <si>
    <t>France</t>
  </si>
  <si>
    <t>French Antilles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</si>
  <si>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</si>
  <si>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</si>
  <si>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</si>
  <si>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</si>
  <si>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</si>
  <si>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</si>
  <si>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</si>
  <si>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</si>
  <si>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</si>
  <si>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</si>
  <si>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</si>
  <si>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</si>
  <si>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</si>
  <si>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</si>
  <si>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</si>
  <si>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</si>
  <si>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 (SAR of China)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</si>
  <si>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</si>
  <si>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</si>
  <si>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</si>
  <si>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</si>
  <si>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</si>
  <si>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</si>
  <si>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</si>
  <si>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</si>
  <si>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</si>
  <si>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</si>
  <si>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</si>
  <si>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</si>
  <si>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</si>
  <si>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</si>
  <si>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</si>
  <si>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</si>
  <si>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KRDR</t>
  </si>
  <si>
    <t>Korea, Republic of (South)</t>
  </si>
  <si>
    <t>Kuwait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</si>
  <si>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</si>
  <si>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</si>
  <si>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</si>
  <si>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</si>
  <si>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</si>
  <si>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</si>
  <si>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</si>
  <si>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</si>
  <si>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Macau (SAR of China)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</si>
  <si>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</si>
  <si>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</si>
  <si>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</si>
  <si>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</si>
  <si>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</si>
  <si>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</si>
  <si>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</si>
  <si>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</si>
  <si>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</si>
  <si>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</si>
  <si>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</si>
  <si>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Fed States of</t>
  </si>
  <si>
    <t>Micronesia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</si>
  <si>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</si>
  <si>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</si>
  <si>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</si>
  <si>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</si>
  <si>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</si>
  <si>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</si>
  <si>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</si>
  <si>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</si>
  <si>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</si>
  <si>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</si>
  <si>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</si>
  <si>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Neth.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</si>
  <si>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</si>
  <si>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</si>
  <si>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</si>
  <si>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</si>
  <si>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</si>
  <si>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</si>
  <si>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</si>
  <si>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</si>
  <si>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Norway</t>
  </si>
  <si>
    <t>Oman</t>
  </si>
  <si>
    <t>Pakistan</t>
  </si>
  <si>
    <t>Palau</t>
  </si>
  <si>
    <t>PALA</t>
  </si>
  <si>
    <t>Panama</t>
  </si>
  <si>
    <t>Papua New Guinea</t>
  </si>
  <si>
    <t>Paraguay</t>
  </si>
  <si>
    <t>Peru</t>
  </si>
  <si>
    <t>Philippines</t>
  </si>
  <si>
    <t>Pitcairn Is</t>
  </si>
  <si>
    <t>Poland</t>
  </si>
  <si>
    <t>Portugal</t>
  </si>
  <si>
    <t>Puerto Rico</t>
  </si>
  <si>
    <t>Qatar</t>
  </si>
  <si>
    <t>Reunion</t>
  </si>
  <si>
    <t>Romania</t>
  </si>
  <si>
    <t>ROSS</t>
  </si>
  <si>
    <t>Ross</t>
  </si>
  <si>
    <t>Russian Federation</t>
  </si>
  <si>
    <t>Russia</t>
  </si>
  <si>
    <t>Rwanda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</si>
  <si>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</si>
  <si>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</si>
  <si>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</si>
  <si>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</si>
  <si>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</si>
  <si>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</si>
  <si>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</si>
  <si>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</si>
  <si>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</si>
  <si>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</si>
  <si>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</si>
  <si>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</si>
  <si>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</si>
  <si>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St Pierre and Miquelon</t>
  </si>
  <si>
    <t>Suriname</t>
  </si>
  <si>
    <t>Sweden</t>
  </si>
  <si>
    <t>Syria</t>
  </si>
  <si>
    <t>Taiwan</t>
  </si>
  <si>
    <t>Tajikistan</t>
  </si>
  <si>
    <t>Tanzania</t>
  </si>
  <si>
    <t>Thailand</t>
  </si>
  <si>
    <t>Timor–Leste</t>
  </si>
  <si>
    <t>Togo</t>
  </si>
  <si>
    <t>TOKI</t>
  </si>
  <si>
    <t>Tokelau</t>
  </si>
  <si>
    <t>Tonga</t>
  </si>
  <si>
    <t>Trinidad and Tobago</t>
  </si>
  <si>
    <t>TTPI</t>
  </si>
  <si>
    <t>Trust Territory of Pacific Islands</t>
  </si>
  <si>
    <t>Tunisia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</si>
  <si>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</si>
  <si>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</si>
  <si>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</si>
  <si>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</si>
  <si>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</si>
  <si>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</si>
  <si>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</si>
  <si>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</si>
  <si>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</si>
  <si>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</si>
  <si>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</si>
  <si>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</si>
  <si>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</si>
  <si>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Western Sahara</t>
  </si>
  <si>
    <t>Yemen</t>
  </si>
  <si>
    <t>Zambia</t>
  </si>
  <si>
    <t>Zimbabwe</t>
  </si>
  <si>
    <t>Countries not to be queried</t>
  </si>
  <si>
    <t>French Southern Territories</t>
  </si>
  <si>
    <t>WAKE</t>
  </si>
  <si>
    <t>Wake Island</t>
  </si>
  <si>
    <t>CONF</t>
  </si>
  <si>
    <t>Country Conf Alumina</t>
  </si>
  <si>
    <t>Ship &amp; Aircraft Stores</t>
  </si>
  <si>
    <t>Ship &amp; Air Stores</t>
  </si>
  <si>
    <t>International Waters</t>
  </si>
  <si>
    <t>Int. Waters</t>
  </si>
  <si>
    <t>Australia (Re-imports)</t>
  </si>
  <si>
    <t>No Country Details</t>
  </si>
  <si>
    <t>Serbia</t>
  </si>
  <si>
    <t>Start from Jan09</t>
  </si>
  <si>
    <t>Montenegro</t>
  </si>
  <si>
    <t>YUGO</t>
  </si>
  <si>
    <t>Yugoslavia</t>
  </si>
  <si>
    <t>Serbia and Montenegro</t>
  </si>
  <si>
    <t>Ceased from Jan09</t>
  </si>
  <si>
    <t>South Sudan</t>
  </si>
  <si>
    <t>Start from Sep12</t>
  </si>
  <si>
    <t>SUDA</t>
  </si>
  <si>
    <t xml:space="preserve">Former Sudan (previously known as 'Sudan') </t>
  </si>
  <si>
    <t>Ceased from Sep12</t>
  </si>
  <si>
    <t xml:space="preserve">Sudan </t>
  </si>
  <si>
    <t>ANCA</t>
  </si>
  <si>
    <t>Australian Antarctic Territory</t>
  </si>
  <si>
    <t>AFZ</t>
  </si>
  <si>
    <t>Aust Fishing Zone</t>
  </si>
  <si>
    <t>KAMP</t>
  </si>
  <si>
    <t>Kampuchea</t>
  </si>
  <si>
    <t>2021–22</t>
  </si>
  <si>
    <r>
      <t xml:space="preserve">The trade data from Queensland and Australia by the commodity classification are licensed under a </t>
    </r>
    <r>
      <rPr>
        <u/>
        <sz val="8"/>
        <color rgb="FF0070C0"/>
        <rFont val="Arial"/>
        <family val="2"/>
      </rPr>
      <t>Creative Commons Attribution 4.0 International Licence</t>
    </r>
  </si>
  <si>
    <t>Instructions:</t>
  </si>
  <si>
    <t>Instructions: Click in the blue shaded cells below to select a country of trade:</t>
  </si>
  <si>
    <t>Click in the blue shaded cells on the 'Data' worksheet to select a country of trade. The table will populate accordingly.</t>
  </si>
  <si>
    <t>2022–23</t>
  </si>
  <si>
    <t>Turkiye</t>
  </si>
  <si>
    <t>02 Dairy products and birds' eggs</t>
  </si>
  <si>
    <t>Samoa American</t>
  </si>
  <si>
    <t>Occ Palestinian T</t>
  </si>
  <si>
    <t>St Kitts and Nevis</t>
  </si>
  <si>
    <t>Korea, Democratic People's Republic of (North)</t>
  </si>
  <si>
    <t>Comoros</t>
  </si>
  <si>
    <t>Congo, Republic of</t>
  </si>
  <si>
    <t>Occupied Palestinian Territories</t>
  </si>
  <si>
    <t>Korea, North</t>
  </si>
  <si>
    <t>Korea, South</t>
  </si>
  <si>
    <t>Virgin Is, Brit</t>
  </si>
  <si>
    <t>Antigua/Barbuda</t>
  </si>
  <si>
    <t>Bosnia/Herzegov</t>
  </si>
  <si>
    <t>Cent Africa Rep</t>
  </si>
  <si>
    <t>Congo, Rep</t>
  </si>
  <si>
    <t>Dominican Rep</t>
  </si>
  <si>
    <t>Equator Guinea</t>
  </si>
  <si>
    <t>Falkland Is</t>
  </si>
  <si>
    <t>French Poly</t>
  </si>
  <si>
    <t>Marshall Is</t>
  </si>
  <si>
    <t>Sao Tome/Princ</t>
  </si>
  <si>
    <t>St Kitts/Nevis</t>
  </si>
  <si>
    <t>St Pierre/Mique</t>
  </si>
  <si>
    <t>Trinidad/Tobago</t>
  </si>
  <si>
    <t>Turks/Caicos Is</t>
  </si>
  <si>
    <t>Unit Arab Emir</t>
  </si>
  <si>
    <t>Virgin Is, US</t>
  </si>
  <si>
    <t>United States Virgin Islands</t>
  </si>
  <si>
    <t>Wallis and Futuna</t>
  </si>
  <si>
    <t>Wallis/Futuna</t>
  </si>
  <si>
    <t>St Vinc/Grenad</t>
  </si>
  <si>
    <t>Central African Republic</t>
  </si>
  <si>
    <t>St Vincent and the Grenadines</t>
  </si>
  <si>
    <t>Virgin Islands, British</t>
  </si>
  <si>
    <t>Kyrgyzstan</t>
  </si>
  <si>
    <t>St Helena</t>
  </si>
  <si>
    <t>St Lucia</t>
  </si>
  <si>
    <t>Trust Ter Pac Is</t>
  </si>
  <si>
    <t>Christmas Is</t>
  </si>
  <si>
    <t>Cocos (Keeling) Is</t>
  </si>
  <si>
    <t>Cocos (Keeling) Islands</t>
  </si>
  <si>
    <t>Northern Mariana Islands</t>
  </si>
  <si>
    <t>Pitcairn Islands</t>
  </si>
  <si>
    <t>Ross Dependency (New Zealand)</t>
  </si>
  <si>
    <t>Slovakia</t>
  </si>
  <si>
    <t>Switzerland (inc. Liechtenstein)</t>
  </si>
  <si>
    <t>Congo, Democratic Republic of</t>
  </si>
  <si>
    <t>Source: ABS, International trade in goods, Australia - information consultancy subscription service, unpublished data.</t>
  </si>
  <si>
    <r>
      <t xml:space="preserve">Source: ABS, </t>
    </r>
    <r>
      <rPr>
        <i/>
        <sz val="8"/>
        <rFont val="Arial"/>
        <family val="2"/>
      </rPr>
      <t>International trade in goods, Australia</t>
    </r>
    <r>
      <rPr>
        <sz val="8"/>
        <rFont val="Arial"/>
        <family val="2"/>
      </rPr>
      <t xml:space="preserve"> - information consultancy subscription service, unpublished data.</t>
    </r>
  </si>
  <si>
    <t>To attribute this work, cite Queensland Government Statistician's Office, Queensland Treasury, Exports and Imports of merchandise goods.</t>
  </si>
  <si>
    <r>
      <rPr>
        <sz val="10"/>
        <rFont val="Arial"/>
        <family val="2"/>
      </rPr>
      <t xml:space="preserve">Care should be taken as some commodities (such as LNG, alumina, semi-soft coking metallurgical coal, PCI coal and cotton) may be subject to confidentialisation. For a full listing of the confidentialised commodities see the ABS website: </t>
    </r>
    <r>
      <rPr>
        <u/>
        <sz val="10"/>
        <color indexed="12"/>
        <rFont val="Arial"/>
        <family val="2"/>
      </rPr>
      <t>https://www.abs.gov.au/statistics/economy/international-trade/international-trade-goods/latest-release/5368092.xlsx</t>
    </r>
    <r>
      <rPr>
        <sz val="10"/>
        <rFont val="Arial"/>
        <family val="2"/>
      </rPr>
      <t>. In addition, from June 2013, the ABS changed the treatment of certain commodities to maintain confidentiality. This resulted in some commodities (such as sugar) not being included in state level exports. As a consequence total exports at a state level are understated.</t>
    </r>
  </si>
  <si>
    <r>
      <t>Overseas trade of goods by value, 1-page country summary, Queensland and Australia,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2019–20 to 2023–24</t>
    </r>
  </si>
  <si>
    <t>The financial year the goods were traded (2019–20 to 2023–24).</t>
  </si>
  <si>
    <t>finyear</t>
  </si>
  <si>
    <t>fnldst</t>
  </si>
  <si>
    <t>2023–24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</si>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</sst>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u/>
      <sz val="8"/>
      <color indexed="12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u/>
      <sz val="8"/>
      <color rgb="FF0070C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166" fontId="5" fillId="0" borderId="0" xfId="0" applyNumberFormat="1" applyFont="1"/>
    <xf numFmtId="166" fontId="5" fillId="0" borderId="1" xfId="0" applyNumberFormat="1" applyFont="1" applyBorder="1"/>
    <xf numFmtId="0" fontId="5" fillId="0" borderId="3" xfId="0" applyFont="1" applyBorder="1"/>
    <xf numFmtId="165" fontId="5" fillId="0" borderId="0" xfId="0" applyNumberFormat="1" applyFont="1"/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2" fillId="0" borderId="0" xfId="0" applyFont="1"/>
    <xf numFmtId="0" fontId="8" fillId="0" borderId="0" xfId="0" applyFont="1"/>
    <xf numFmtId="0" fontId="3" fillId="0" borderId="3" xfId="0" applyFont="1" applyBorder="1" applyAlignment="1">
      <alignment horizontal="left"/>
    </xf>
    <xf numFmtId="0" fontId="9" fillId="0" borderId="0" xfId="0" applyFont="1"/>
    <xf numFmtId="0" fontId="0" fillId="2" borderId="0" xfId="0" applyFill="1" applyAlignment="1">
      <alignment wrapText="1"/>
    </xf>
    <xf numFmtId="0" fontId="1" fillId="2" borderId="0" xfId="0" applyFont="1" applyFill="1"/>
    <xf numFmtId="0" fontId="8" fillId="0" borderId="0" xfId="0" applyFont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2" applyAlignment="1" applyProtection="1"/>
    <xf numFmtId="0" fontId="12" fillId="0" borderId="0" xfId="2" applyFont="1" applyAlignment="1" applyProtection="1"/>
    <xf numFmtId="0" fontId="17" fillId="0" borderId="0" xfId="2" applyFont="1" applyAlignment="1" applyProtection="1"/>
    <xf numFmtId="3" fontId="0" fillId="0" borderId="0" xfId="0" applyNumberForma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3" fontId="1" fillId="0" borderId="0" xfId="0" applyNumberFormat="1" applyFont="1" applyAlignment="1">
      <alignment horizontal="left" vertical="top" wrapText="1"/>
    </xf>
    <xf numFmtId="166" fontId="1" fillId="0" borderId="0" xfId="0" applyNumberFormat="1" applyFont="1" applyAlignment="1">
      <alignment horizontal="left" vertical="top" wrapText="1"/>
    </xf>
    <xf numFmtId="167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167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 indent="1"/>
    </xf>
    <xf numFmtId="0" fontId="21" fillId="5" borderId="0" xfId="3" applyFont="1" applyFill="1"/>
    <xf numFmtId="0" fontId="22" fillId="0" borderId="0" xfId="0" applyFont="1"/>
    <xf numFmtId="0" fontId="10" fillId="0" borderId="0" xfId="2" applyAlignment="1" applyProtection="1">
      <alignment horizontal="left" wrapText="1"/>
    </xf>
    <xf numFmtId="0" fontId="23" fillId="4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3" xfId="3" xr:uid="{57A4D2FA-D373-4C91-9F86-BF2860786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813267813267"/>
          <c:y val="0.11742467678990881"/>
          <c:w val="0.85012285012285016"/>
          <c:h val="0.70076016793977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Data!$IT$4</c:f>
              <c:strCache>
                <c:ptCount val="1"/>
                <c:pt idx="0">
                  <c:v>Exports to Afghanistan</c:v>
                </c:pt>
              </c:strCache>
            </c:strRef>
          </c:tx>
          <c:spPr>
            <a:solidFill>
              <a:srgbClr val="BE8D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Data!$A$20:$A$24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Data!$B$20:$B$24</c:f>
              <c:numCache>
                <c:formatCode>#,##0.0</c:formatCode>
                <c:ptCount val="5"/>
                <c:pt idx="0">
                  <c:v>0.44820100000000002</c:v>
                </c:pt>
                <c:pt idx="1">
                  <c:v>30.851893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8C0-A7AF-5E9A1047C0E5}"/>
            </c:ext>
          </c:extLst>
        </c:ser>
        <c:ser>
          <c:idx val="1"/>
          <c:order val="1"/>
          <c:tx>
            <c:strRef>
              <c:f>Data!$IT$5</c:f>
              <c:strCache>
                <c:ptCount val="1"/>
                <c:pt idx="0">
                  <c:v>Imports from Afghanistan</c:v>
                </c:pt>
              </c:strCache>
            </c:strRef>
          </c:tx>
          <c:spPr>
            <a:solidFill>
              <a:srgbClr val="4A4B5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Data!$G$20:$G$24</c:f>
              <c:numCache>
                <c:formatCode>#,##0.0</c:formatCode>
                <c:ptCount val="5"/>
                <c:pt idx="0">
                  <c:v>7.2938940000000008E-2</c:v>
                </c:pt>
                <c:pt idx="1">
                  <c:v>0.11282948</c:v>
                </c:pt>
                <c:pt idx="2">
                  <c:v>1.5402599999999999E-3</c:v>
                </c:pt>
                <c:pt idx="3">
                  <c:v>9.2141249999999994E-2</c:v>
                </c:pt>
                <c:pt idx="4">
                  <c:v>0.11110523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9-48C0-A7AF-5E9A1047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04912"/>
        <c:axId val="1"/>
      </c:barChart>
      <c:catAx>
        <c:axId val="91850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4717429037947798"/>
              <c:y val="0.90530622835643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A$m</a:t>
                </a:r>
              </a:p>
            </c:rich>
          </c:tx>
          <c:layout>
            <c:manualLayout>
              <c:xMode val="edge"/>
              <c:yMode val="edge"/>
              <c:x val="7.2562213145816665E-2"/>
              <c:y val="1.89024280710158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5049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071291890652707"/>
          <c:y val="2.2813688212927757E-2"/>
          <c:w val="0.83489681436879215"/>
          <c:h val="7.60456273764258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creativecommons.org/licenses/by/4.0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http://creativecommons.org/licenses/by/4.0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83820</xdr:rowOff>
    </xdr:from>
    <xdr:to>
      <xdr:col>0</xdr:col>
      <xdr:colOff>916372</xdr:colOff>
      <xdr:row>28</xdr:row>
      <xdr:rowOff>71309</xdr:rowOff>
    </xdr:to>
    <xdr:pic>
      <xdr:nvPicPr>
        <xdr:cNvPr id="2" name="Picture 1" title="Creative Commons BY button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4248150"/>
          <a:ext cx="895350" cy="309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39</xdr:row>
      <xdr:rowOff>0</xdr:rowOff>
    </xdr:from>
    <xdr:to>
      <xdr:col>8</xdr:col>
      <xdr:colOff>190500</xdr:colOff>
      <xdr:row>55</xdr:row>
      <xdr:rowOff>57150</xdr:rowOff>
    </xdr:to>
    <xdr:graphicFrame macro="">
      <xdr:nvGraphicFramePr>
        <xdr:cNvPr id="1518" name="Chart 1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64</xdr:row>
      <xdr:rowOff>112395</xdr:rowOff>
    </xdr:from>
    <xdr:to>
      <xdr:col>1</xdr:col>
      <xdr:colOff>45724</xdr:colOff>
      <xdr:row>66</xdr:row>
      <xdr:rowOff>99884</xdr:rowOff>
    </xdr:to>
    <xdr:pic>
      <xdr:nvPicPr>
        <xdr:cNvPr id="6" name="Picture 5" title="Creative Commons BY button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172700"/>
          <a:ext cx="895350" cy="309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/4.0/" TargetMode="External"/><Relationship Id="rId2" Type="http://schemas.openxmlformats.org/officeDocument/2006/relationships/hyperlink" Target="http://creativecommons.org/licenses/by/3.0/au" TargetMode="External"/><Relationship Id="rId1" Type="http://schemas.openxmlformats.org/officeDocument/2006/relationships/hyperlink" Target="http://www.qgso.qld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economy/international-trade/international-trade-goods/latest-release/536809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/4.0/" TargetMode="External"/><Relationship Id="rId2" Type="http://schemas.openxmlformats.org/officeDocument/2006/relationships/hyperlink" Target="http://www.qgso.qld.gov.au/" TargetMode="External"/><Relationship Id="rId1" Type="http://schemas.openxmlformats.org/officeDocument/2006/relationships/hyperlink" Target="http://creativecommons.org/licenses/by/3.0/a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33"/>
  <sheetViews>
    <sheetView tabSelected="1" workbookViewId="0"/>
  </sheetViews>
  <sheetFormatPr defaultColWidth="9.140625" defaultRowHeight="12.75" x14ac:dyDescent="0.2"/>
  <cols>
    <col min="1" max="1" width="24.28515625" style="23" customWidth="1"/>
    <col min="2" max="16384" width="9.140625" style="23"/>
  </cols>
  <sheetData>
    <row r="1" spans="1:3" ht="20.25" x14ac:dyDescent="0.3">
      <c r="A1" s="31" t="s">
        <v>641</v>
      </c>
      <c r="B1" s="32"/>
      <c r="C1" s="32"/>
    </row>
    <row r="2" spans="1:3" ht="14.25" x14ac:dyDescent="0.2">
      <c r="A2" s="32"/>
      <c r="B2" s="32"/>
      <c r="C2" s="32"/>
    </row>
    <row r="3" spans="1:3" x14ac:dyDescent="0.2">
      <c r="A3" s="33" t="s">
        <v>0</v>
      </c>
      <c r="B3" s="33"/>
      <c r="C3" s="33"/>
    </row>
    <row r="4" spans="1:3" x14ac:dyDescent="0.2">
      <c r="A4" s="33"/>
      <c r="B4" s="33"/>
      <c r="C4" s="33"/>
    </row>
    <row r="5" spans="1:3" x14ac:dyDescent="0.2">
      <c r="A5" s="33" t="s">
        <v>637</v>
      </c>
      <c r="B5" s="33"/>
      <c r="C5" s="33"/>
    </row>
    <row r="6" spans="1:3" x14ac:dyDescent="0.2">
      <c r="A6" s="33"/>
      <c r="B6" s="33"/>
      <c r="C6" s="33"/>
    </row>
    <row r="7" spans="1:3" x14ac:dyDescent="0.2">
      <c r="A7" s="22" t="s">
        <v>1</v>
      </c>
      <c r="B7" s="33"/>
      <c r="C7" s="33"/>
    </row>
    <row r="9" spans="1:3" x14ac:dyDescent="0.2">
      <c r="A9" s="39" t="s">
        <v>2</v>
      </c>
      <c r="B9" s="39" t="s">
        <v>642</v>
      </c>
      <c r="C9" s="39"/>
    </row>
    <row r="11" spans="1:3" x14ac:dyDescent="0.2">
      <c r="A11" s="39" t="s">
        <v>3</v>
      </c>
      <c r="B11" s="39" t="s">
        <v>4</v>
      </c>
      <c r="C11" s="39"/>
    </row>
    <row r="13" spans="1:3" x14ac:dyDescent="0.2">
      <c r="A13" s="39" t="s">
        <v>5</v>
      </c>
      <c r="B13" s="39" t="s">
        <v>6</v>
      </c>
      <c r="C13" s="39"/>
    </row>
    <row r="15" spans="1:3" x14ac:dyDescent="0.2">
      <c r="A15" s="39" t="s">
        <v>7</v>
      </c>
      <c r="B15" s="39"/>
      <c r="C15" s="39"/>
    </row>
    <row r="17" spans="1:14" ht="52.5" customHeight="1" x14ac:dyDescent="0.2">
      <c r="A17" s="62" t="s">
        <v>640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">
      <c r="A18" s="33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s="39" customFormat="1" x14ac:dyDescent="0.2">
      <c r="A19" s="39" t="s">
        <v>585</v>
      </c>
    </row>
    <row r="20" spans="1:14" s="39" customFormat="1" x14ac:dyDescent="0.2">
      <c r="A20" s="59" t="s">
        <v>587</v>
      </c>
    </row>
    <row r="21" spans="1:14" s="39" customFormat="1" x14ac:dyDescent="0.2">
      <c r="A21" s="59"/>
    </row>
    <row r="22" spans="1:14" x14ac:dyDescent="0.2">
      <c r="A22" s="39" t="s">
        <v>8</v>
      </c>
      <c r="B22" s="34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4" spans="1:14" x14ac:dyDescent="0.2">
      <c r="A24" s="2" t="s">
        <v>10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x14ac:dyDescent="0.2">
      <c r="A25" s="2" t="s">
        <v>11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">
      <c r="A26" s="35" t="s">
        <v>12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x14ac:dyDescent="0.2">
      <c r="A27" s="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x14ac:dyDescent="0.2">
      <c r="A28" s="2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2" t="str">
        <f ca="1">"© The State of Queensland (Queensland Treasury) "&amp;YEAR(TODAY())</f>
        <v>© The State of Queensland (Queensland Treasury) 2025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35" t="s">
        <v>13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36"/>
      <c r="M31" s="36"/>
      <c r="N31" s="36"/>
    </row>
    <row r="32" spans="1:14" x14ac:dyDescent="0.2">
      <c r="A32" s="2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2" t="s">
        <v>639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mergeCells count="1">
    <mergeCell ref="A17:N17"/>
  </mergeCells>
  <hyperlinks>
    <hyperlink ref="B22" location="Data!A1" display="Data table" xr:uid="{00000000-0004-0000-0000-000000000000}"/>
    <hyperlink ref="A26" r:id="rId1" xr:uid="{00000000-0004-0000-0000-000001000000}"/>
    <hyperlink ref="A31" r:id="rId2" display="The Exports of merchandise goods from Queensland and Australian by the commodity classification SITC pivot tables are licensed under a Creative Commons Attribution 3.0 Australia Licence" xr:uid="{00000000-0004-0000-0000-000002000000}"/>
    <hyperlink ref="A31:J31" r:id="rId3" display="The trade data from Queensland and Australia by the commodity classification are licensed under a Creative Commons Attribution 4.0 International Licence" xr:uid="{00000000-0004-0000-0000-000003000000}"/>
    <hyperlink ref="A17:N17" r:id="rId4" display="Care should be taken as some commodities (such as LNG, alumina, semi-soft coking metallurgical coal, PCI coal and cotton) may be subject to confidentialisation. For a full listing of the confidentialised commodities see the ABS website: https://www.abs.gov.au/statistics/economy/international-trade/international-merchandise-trade-confidential-commodities-list/latest-release. In addition, from June 2013, the ABS changed the treatment of certain commodities to maintain confidentiality. This resulted in some commodities (such as sugar) not being included in state level exports. As a consequence total exports at a state level are understated." xr:uid="{7901265E-8662-454B-B1C4-63EDF2A34050}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T71"/>
  <sheetViews>
    <sheetView zoomScaleNormal="100" workbookViewId="0"/>
  </sheetViews>
  <sheetFormatPr defaultColWidth="25.140625" defaultRowHeight="12" x14ac:dyDescent="0.2"/>
  <cols>
    <col min="1" max="9" width="12.7109375" style="1" customWidth="1"/>
    <col min="10" max="11" width="9.140625" style="1" customWidth="1"/>
    <col min="12" max="12" width="10.7109375" style="1" customWidth="1"/>
    <col min="13" max="13" width="12" style="1" customWidth="1"/>
    <col min="14" max="18" width="9.85546875" style="1" customWidth="1"/>
    <col min="19" max="252" width="9.140625" style="1" customWidth="1"/>
    <col min="253" max="253" width="9.140625" style="25" customWidth="1"/>
    <col min="254" max="254" width="24.140625" style="25" customWidth="1"/>
    <col min="255" max="255" width="25.140625" style="25" bestFit="1"/>
    <col min="256" max="16384" width="25.140625" style="25"/>
  </cols>
  <sheetData>
    <row r="1" spans="1:254" x14ac:dyDescent="0.2">
      <c r="A1" s="60" t="s">
        <v>586</v>
      </c>
    </row>
    <row r="2" spans="1:254" x14ac:dyDescent="0.2">
      <c r="A2" s="61"/>
    </row>
    <row r="3" spans="1:254" ht="14.25" x14ac:dyDescent="0.2">
      <c r="A3" s="17" t="s">
        <v>15</v>
      </c>
      <c r="B3" s="16"/>
      <c r="G3" s="22"/>
    </row>
    <row r="4" spans="1:254" ht="27" thickBot="1" x14ac:dyDescent="0.45">
      <c r="A4" s="13"/>
      <c r="B4" s="63" t="s">
        <v>342</v>
      </c>
      <c r="C4" s="63"/>
      <c r="D4" s="63"/>
      <c r="E4" s="63"/>
      <c r="F4" s="63"/>
      <c r="G4" s="63"/>
      <c r="H4" s="63"/>
      <c r="I4" s="24" t="s">
        <v>17</v>
      </c>
      <c r="IT4" s="25" t="str">
        <f>CONCATENATE("Exports to ",RIGHT(B8,LEN(B8)-3))</f>
        <v>Exports to Afghanistan</v>
      </c>
    </row>
    <row r="5" spans="1:254" x14ac:dyDescent="0.2">
      <c r="IT5" s="25" t="str">
        <f>CONCATENATE("Imports from ",RIGHT(B8,LEN(B8)-3))</f>
        <v>Imports from Afghanistan</v>
      </c>
    </row>
    <row r="6" spans="1:254" x14ac:dyDescent="0.2">
      <c r="A6" s="6" t="s">
        <v>18</v>
      </c>
      <c r="B6" s="5"/>
      <c r="C6" s="5"/>
      <c r="F6" s="6" t="s">
        <v>19</v>
      </c>
      <c r="G6" s="5"/>
      <c r="H6" s="5"/>
    </row>
    <row r="7" spans="1:254" ht="6.75" customHeight="1" x14ac:dyDescent="0.2">
      <c r="A7" s="6"/>
      <c r="B7" s="5"/>
      <c r="C7" s="5"/>
      <c r="F7" s="6"/>
      <c r="G7" s="5"/>
      <c r="H7" s="5"/>
    </row>
    <row r="8" spans="1:254" ht="24" x14ac:dyDescent="0.2">
      <c r="A8" s="8" t="s">
        <v>2</v>
      </c>
      <c r="B8" s="10" t="str">
        <f>CONCATENATE("To ",VLOOKUP(B4,country_lookup!B:D,3,FALSE))</f>
        <v>To Afghanistan</v>
      </c>
      <c r="C8" s="10" t="s">
        <v>20</v>
      </c>
      <c r="D8" s="10" t="str">
        <f>CONCATENATE(VLOOKUP(B4,country_lookup!B:D,3,FALSE)," rank")</f>
        <v>Afghanistan rank</v>
      </c>
      <c r="F8" s="8" t="s">
        <v>2</v>
      </c>
      <c r="G8" s="10" t="str">
        <f>CONCATENATE("From ",VLOOKUP(B4,country_lookup!B:D,3,FALSE))</f>
        <v>From Afghanistan</v>
      </c>
      <c r="H8" s="10" t="s">
        <v>20</v>
      </c>
      <c r="I8" s="10" t="str">
        <f>CONCATENATE(VLOOKUP(B4,country_lookup!B:D,3,FALSE)," rank")</f>
        <v>Afghanistan rank</v>
      </c>
      <c r="K8" s="4"/>
      <c r="L8" s="4"/>
    </row>
    <row r="9" spans="1:254" x14ac:dyDescent="0.2">
      <c r="B9" s="64" t="s">
        <v>21</v>
      </c>
      <c r="C9" s="64"/>
      <c r="D9" s="7"/>
      <c r="G9" s="64" t="s">
        <v>21</v>
      </c>
      <c r="H9" s="64"/>
      <c r="I9" s="7"/>
    </row>
    <row r="10" spans="1:254" x14ac:dyDescent="0.2">
      <c r="A10" s="1" t="str">
        <f>exports_5year!M2</f>
        <v>2019–20</v>
      </c>
      <c r="B10" s="11">
        <f>IF(ISERROR(VLOOKUP($A10&amp;" "&amp;country_lookup!$E$3,exports_5year!$F:$K,5,FALSE)),0,VLOOKUP($A10&amp;" "&amp;country_lookup!$E$3,exports_5year!$F:$K,5,FALSE))</f>
        <v>0.44820100000000002</v>
      </c>
      <c r="C10" s="11">
        <f>exports_5year!N2</f>
        <v>76248.235560000001</v>
      </c>
      <c r="D10" s="18" t="str">
        <f>IF(OR(ISERROR(VLOOKUP($A10&amp;" "&amp;country_lookup!$E$3,exports_5year!$F:$J,2,FALSE)),B10&lt;=0),"n.a.",MID(VLOOKUP($A10&amp;" "&amp;country_lookup!$E$3,exports_5year!$F:$J,2,FALSE),LEN($A10)+2,3))</f>
        <v>132</v>
      </c>
      <c r="F10" s="1" t="str">
        <f>imports_5year!M2</f>
        <v>2019–20</v>
      </c>
      <c r="G10" s="11">
        <f>IF(ISERROR(VLOOKUP($F10&amp;" "&amp;country_lookup!$E$3,imports_5year!$F:$K,5,FALSE)),0,VLOOKUP($F10&amp;" "&amp;country_lookup!$E$3,imports_5year!$F:$K,5,FALSE))</f>
        <v>7.2938940000000008E-2</v>
      </c>
      <c r="H10" s="11">
        <f>imports_5year!N2</f>
        <v>45530.729178610127</v>
      </c>
      <c r="I10" s="18" t="str">
        <f>IF(OR(ISERROR(VLOOKUP($F10&amp;" "&amp;country_lookup!$E$3,imports_5year!$F:$J,2,FALSE)),G10&lt;=0),"n.a.",MID(VLOOKUP($F10&amp;" "&amp;country_lookup!$E$3,imports_5year!$F:$J,2,FALSE),LEN($F10)+2,3))</f>
        <v>141</v>
      </c>
    </row>
    <row r="11" spans="1:254" x14ac:dyDescent="0.2">
      <c r="A11" s="1" t="str">
        <f>exports_5year!M3</f>
        <v>2020–21</v>
      </c>
      <c r="B11" s="11">
        <f>IF(ISERROR(VLOOKUP($A11&amp;" "&amp;country_lookup!$E$3,exports_5year!$F:$K,5,FALSE)),0,VLOOKUP($A11&amp;" "&amp;country_lookup!$E$3,exports_5year!$F:$K,5,FALSE))</f>
        <v>30.851893</v>
      </c>
      <c r="C11" s="11">
        <f>exports_5year!N3</f>
        <v>57890.414077000001</v>
      </c>
      <c r="D11" s="18" t="str">
        <f>IF(OR(ISERROR(VLOOKUP($A11&amp;" "&amp;country_lookup!$E$3,exports_5year!$F:$J,2,FALSE)),B11&lt;=0),"n.a.",MID(VLOOKUP($A11&amp;" "&amp;country_lookup!$E$3,exports_5year!$F:$J,2,FALSE),LEN($A11)+2,3))</f>
        <v>48</v>
      </c>
      <c r="F11" s="1" t="str">
        <f>imports_5year!M3</f>
        <v>2020–21</v>
      </c>
      <c r="G11" s="11">
        <f>IF(ISERROR(VLOOKUP($F11&amp;" "&amp;country_lookup!$E$3,imports_5year!$F:$K,5,FALSE)),0,VLOOKUP($F11&amp;" "&amp;country_lookup!$E$3,imports_5year!$F:$K,5,FALSE))</f>
        <v>0.11282948</v>
      </c>
      <c r="H11" s="11">
        <f>imports_5year!N3</f>
        <v>48273.03833897</v>
      </c>
      <c r="I11" s="18" t="str">
        <f>IF(OR(ISERROR(VLOOKUP($F11&amp;" "&amp;country_lookup!$E$3,imports_5year!$F:$J,2,FALSE)),G11&lt;=0),"n.a.",MID(VLOOKUP($F11&amp;" "&amp;country_lookup!$E$3,imports_5year!$F:$J,2,FALSE),LEN($F11)+2,3))</f>
        <v>131</v>
      </c>
    </row>
    <row r="12" spans="1:254" x14ac:dyDescent="0.2">
      <c r="A12" s="1" t="str">
        <f>exports_5year!M4</f>
        <v>2021–22</v>
      </c>
      <c r="B12" s="11">
        <f>IF(ISERROR(VLOOKUP($A12&amp;" "&amp;country_lookup!$E$3,exports_5year!$F:$K,5,FALSE)),0,VLOOKUP($A12&amp;" "&amp;country_lookup!$E$3,exports_5year!$F:$K,5,FALSE))</f>
        <v>0</v>
      </c>
      <c r="C12" s="11">
        <f>exports_5year!N4</f>
        <v>119975.297297</v>
      </c>
      <c r="D12" s="18" t="str">
        <f>IF(OR(ISERROR(VLOOKUP($A12&amp;" "&amp;country_lookup!$E$3,exports_5year!$F:$J,2,FALSE)),B12&lt;=0),"n.a.",MID(VLOOKUP($A12&amp;" "&amp;country_lookup!$E$3,exports_5year!$F:$J,2,FALSE),LEN($A12)+2,3))</f>
        <v>n.a.</v>
      </c>
      <c r="F12" s="1" t="str">
        <f>imports_5year!M4</f>
        <v>2021–22</v>
      </c>
      <c r="G12" s="11">
        <f>IF(ISERROR(VLOOKUP($F12&amp;" "&amp;country_lookup!$E$3,imports_5year!$F:$K,5,FALSE)),0,VLOOKUP($F12&amp;" "&amp;country_lookup!$E$3,imports_5year!$F:$K,5,FALSE))</f>
        <v>1.5402599999999999E-3</v>
      </c>
      <c r="H12" s="11">
        <f>imports_5year!N4</f>
        <v>61816.510936959952</v>
      </c>
      <c r="I12" s="18" t="str">
        <f>IF(OR(ISERROR(VLOOKUP($F12&amp;" "&amp;country_lookup!$E$3,imports_5year!$F:$J,2,FALSE)),G12&lt;=0),"n.a.",MID(VLOOKUP($F12&amp;" "&amp;country_lookup!$E$3,imports_5year!$F:$J,2,FALSE),LEN($F12)+2,3))</f>
        <v>186</v>
      </c>
    </row>
    <row r="13" spans="1:254" x14ac:dyDescent="0.2">
      <c r="A13" s="1" t="str">
        <f>exports_5year!M5</f>
        <v>2022–23</v>
      </c>
      <c r="B13" s="11">
        <f>IF(ISERROR(VLOOKUP($A13&amp;" "&amp;country_lookup!$E$3,exports_5year!$F:$K,5,FALSE)),0,VLOOKUP($A13&amp;" "&amp;country_lookup!$E$3,exports_5year!$F:$K,5,FALSE))</f>
        <v>0</v>
      </c>
      <c r="C13" s="11">
        <f>exports_5year!N5</f>
        <v>128760.329341</v>
      </c>
      <c r="D13" s="18" t="str">
        <f>IF(OR(ISERROR(VLOOKUP($A13&amp;" "&amp;country_lookup!$E$3,exports_5year!$F:$J,2,FALSE)),B13&lt;=0),"n.a.",MID(VLOOKUP($A13&amp;" "&amp;country_lookup!$E$3,exports_5year!$F:$J,2,FALSE),LEN($A13)+2,3))</f>
        <v>n.a.</v>
      </c>
      <c r="F13" s="1" t="str">
        <f>imports_5year!M5</f>
        <v>2022–23</v>
      </c>
      <c r="G13" s="11">
        <f>IF(ISERROR(VLOOKUP($F13&amp;" "&amp;country_lookup!$E$3,imports_5year!$F:$K,5,FALSE)),0,VLOOKUP($F13&amp;" "&amp;country_lookup!$E$3,imports_5year!$F:$K,5,FALSE))</f>
        <v>9.2141249999999994E-2</v>
      </c>
      <c r="H13" s="11">
        <f>imports_5year!N5</f>
        <v>71884.430385830114</v>
      </c>
      <c r="I13" s="18" t="str">
        <f>IF(OR(ISERROR(VLOOKUP($F13&amp;" "&amp;country_lookup!$E$3,imports_5year!$F:$J,2,FALSE)),G13&lt;=0),"n.a.",MID(VLOOKUP($F13&amp;" "&amp;country_lookup!$E$3,imports_5year!$F:$J,2,FALSE),LEN($F13)+2,3))</f>
        <v>137</v>
      </c>
    </row>
    <row r="14" spans="1:254" x14ac:dyDescent="0.2">
      <c r="A14" s="3" t="str">
        <f>exports_5year!M6</f>
        <v>2023–24</v>
      </c>
      <c r="B14" s="12">
        <f>IF(ISERROR(VLOOKUP($A14&amp;" "&amp;country_lookup!$E$3,exports_5year!$F:$K,5,FALSE)),0,VLOOKUP($A14&amp;" "&amp;country_lookup!$E$3,exports_5year!$F:$K,5,FALSE))</f>
        <v>0</v>
      </c>
      <c r="C14" s="12">
        <f>exports_5year!N6</f>
        <v>112774.866593</v>
      </c>
      <c r="D14" s="19" t="str">
        <f>IF(OR(ISERROR(VLOOKUP($A14&amp;" "&amp;country_lookup!$E$3,exports_5year!$F:$J,2,FALSE)),B14&lt;=0),"n.a.",MID(VLOOKUP($A14&amp;" "&amp;country_lookup!$E$3,exports_5year!$F:$J,2,FALSE),LEN($A14)+2,3))</f>
        <v>n.a.</v>
      </c>
      <c r="F14" s="3" t="str">
        <f>imports_5year!M6</f>
        <v>2023–24</v>
      </c>
      <c r="G14" s="12">
        <f>IF(ISERROR(VLOOKUP($F14&amp;" "&amp;country_lookup!$E$3,imports_5year!$F:$K,5,FALSE)),0,VLOOKUP($F14&amp;" "&amp;country_lookup!$E$3,imports_5year!$F:$K,5,FALSE))</f>
        <v>0.11110523</v>
      </c>
      <c r="H14" s="12">
        <f>imports_5year!N6</f>
        <v>72994.148466270199</v>
      </c>
      <c r="I14" s="19" t="str">
        <f>IF(OR(ISERROR(VLOOKUP($F14&amp;" "&amp;country_lookup!$E$3,imports_5year!$F:$J,2,FALSE)),G14&lt;=0),"n.a.",MID(VLOOKUP($F14&amp;" "&amp;country_lookup!$E$3,imports_5year!$F:$J,2,FALSE),LEN($F14)+2,3))</f>
        <v>133</v>
      </c>
    </row>
    <row r="15" spans="1:254" x14ac:dyDescent="0.2">
      <c r="B15" s="11"/>
      <c r="C15" s="14"/>
      <c r="D15" s="15"/>
      <c r="G15" s="11"/>
      <c r="H15" s="14"/>
      <c r="I15" s="15"/>
    </row>
    <row r="16" spans="1:254" x14ac:dyDescent="0.2">
      <c r="A16" s="6" t="str">
        <f>CONCATENATE("Merchandise exports to ",B4)</f>
        <v>Merchandise exports to Afghanistan</v>
      </c>
      <c r="B16" s="5"/>
      <c r="C16" s="5"/>
      <c r="F16" s="6" t="str">
        <f>CONCATENATE("Merchandise imports from ",B4)</f>
        <v>Merchandise imports from Afghanistan</v>
      </c>
      <c r="G16" s="5"/>
      <c r="H16" s="5"/>
    </row>
    <row r="17" spans="1:9" ht="6.75" customHeight="1" x14ac:dyDescent="0.2">
      <c r="A17" s="6"/>
      <c r="B17" s="5"/>
      <c r="C17" s="5"/>
      <c r="F17" s="6"/>
      <c r="G17" s="5"/>
      <c r="H17" s="5"/>
    </row>
    <row r="18" spans="1:9" ht="24" x14ac:dyDescent="0.2">
      <c r="A18" s="8" t="s">
        <v>2</v>
      </c>
      <c r="B18" s="9" t="s">
        <v>22</v>
      </c>
      <c r="C18" s="9" t="s">
        <v>23</v>
      </c>
      <c r="D18" s="10" t="s">
        <v>24</v>
      </c>
      <c r="F18" s="8" t="s">
        <v>2</v>
      </c>
      <c r="G18" s="9" t="s">
        <v>22</v>
      </c>
      <c r="H18" s="9" t="s">
        <v>23</v>
      </c>
      <c r="I18" s="10" t="s">
        <v>24</v>
      </c>
    </row>
    <row r="19" spans="1:9" x14ac:dyDescent="0.2">
      <c r="B19" s="64" t="s">
        <v>21</v>
      </c>
      <c r="C19" s="64"/>
      <c r="D19" s="7" t="s">
        <v>25</v>
      </c>
      <c r="G19" s="64" t="s">
        <v>21</v>
      </c>
      <c r="H19" s="64"/>
      <c r="I19" s="7" t="s">
        <v>25</v>
      </c>
    </row>
    <row r="20" spans="1:9" x14ac:dyDescent="0.2">
      <c r="A20" s="1" t="str">
        <f>A10</f>
        <v>2019–20</v>
      </c>
      <c r="B20" s="11">
        <f>B10</f>
        <v>0.44820100000000002</v>
      </c>
      <c r="C20" s="11">
        <f>IF(ISERROR(VLOOKUP($A20&amp;" "&amp;country_lookup!$E$3,exports_5year!$F:$K,6,FALSE)),0,VLOOKUP($A20&amp;" "&amp;country_lookup!$E$3,exports_5year!$F:$K,6,FALSE))</f>
        <v>0.90354699999999999</v>
      </c>
      <c r="D20" s="20">
        <f>IF(ISERROR(B20/C20*100),"n.a.",B20/C20*100)</f>
        <v>49.604613816436775</v>
      </c>
      <c r="F20" s="1" t="str">
        <f t="shared" ref="F20:G24" si="0">F10</f>
        <v>2019–20</v>
      </c>
      <c r="G20" s="11">
        <f t="shared" si="0"/>
        <v>7.2938940000000008E-2</v>
      </c>
      <c r="H20" s="11">
        <f>IF(ISERROR(VLOOKUP($F20&amp;" "&amp;country_lookup!$E$3,imports_5year!$F:$K,6,FALSE)),0,VLOOKUP($F20&amp;" "&amp;country_lookup!$E$3,imports_5year!$F:$K,6,FALSE))</f>
        <v>2.7365288199999998</v>
      </c>
      <c r="I20" s="20">
        <f>IF(ISERROR(G20/H20*100),"n.a.",G20/H20*100)</f>
        <v>2.6653817590709683</v>
      </c>
    </row>
    <row r="21" spans="1:9" x14ac:dyDescent="0.2">
      <c r="A21" s="1" t="str">
        <f t="shared" ref="A21:B24" si="1">A11</f>
        <v>2020–21</v>
      </c>
      <c r="B21" s="11">
        <f t="shared" si="1"/>
        <v>30.851893</v>
      </c>
      <c r="C21" s="11">
        <f>IF(ISERROR(VLOOKUP($A21&amp;" "&amp;country_lookup!$E$3,exports_5year!$F:$K,6,FALSE)),0,VLOOKUP($A21&amp;" "&amp;country_lookup!$E$3,exports_5year!$F:$K,6,FALSE))</f>
        <v>31.873214999999998</v>
      </c>
      <c r="D21" s="20">
        <f>IF(ISERROR(B21/C21*100),"n.a.",B21/C21*100)</f>
        <v>96.795673106713593</v>
      </c>
      <c r="F21" s="1" t="str">
        <f t="shared" si="0"/>
        <v>2020–21</v>
      </c>
      <c r="G21" s="11">
        <f t="shared" si="0"/>
        <v>0.11282948</v>
      </c>
      <c r="H21" s="11">
        <f>IF(ISERROR(VLOOKUP($F21&amp;" "&amp;country_lookup!$E$3,imports_5year!$F:$K,6,FALSE)),0,VLOOKUP($F21&amp;" "&amp;country_lookup!$E$3,imports_5year!$F:$K,6,FALSE))</f>
        <v>1.5623068899999999</v>
      </c>
      <c r="I21" s="20">
        <f>IF(ISERROR(G21/H21*100),"n.a.",G21/H21*100)</f>
        <v>7.2219792873089101</v>
      </c>
    </row>
    <row r="22" spans="1:9" x14ac:dyDescent="0.2">
      <c r="A22" s="1" t="str">
        <f t="shared" si="1"/>
        <v>2021–22</v>
      </c>
      <c r="B22" s="11">
        <f t="shared" si="1"/>
        <v>0</v>
      </c>
      <c r="C22" s="11">
        <f>IF(ISERROR(VLOOKUP($A22&amp;" "&amp;country_lookup!$E$3,exports_5year!$F:$K,6,FALSE)),0,VLOOKUP($A22&amp;" "&amp;country_lookup!$E$3,exports_5year!$F:$K,6,FALSE))</f>
        <v>9.9517999999999995E-2</v>
      </c>
      <c r="D22" s="20">
        <f>IF(ISERROR(B22/C22*100),"n.a.",B22/C22*100)</f>
        <v>0</v>
      </c>
      <c r="F22" s="1" t="str">
        <f t="shared" si="0"/>
        <v>2021–22</v>
      </c>
      <c r="G22" s="11">
        <f t="shared" si="0"/>
        <v>1.5402599999999999E-3</v>
      </c>
      <c r="H22" s="11">
        <f>IF(ISERROR(VLOOKUP($F22&amp;" "&amp;country_lookup!$E$3,imports_5year!$F:$K,6,FALSE)),0,VLOOKUP($F22&amp;" "&amp;country_lookup!$E$3,imports_5year!$F:$K,6,FALSE))</f>
        <v>1.59555128</v>
      </c>
      <c r="I22" s="20">
        <f>IF(ISERROR(G22/H22*100),"n.a.",G22/H22*100)</f>
        <v>9.6534659794826519E-2</v>
      </c>
    </row>
    <row r="23" spans="1:9" x14ac:dyDescent="0.2">
      <c r="A23" s="1" t="str">
        <f t="shared" si="1"/>
        <v>2022–23</v>
      </c>
      <c r="B23" s="11">
        <f t="shared" si="1"/>
        <v>0</v>
      </c>
      <c r="C23" s="11">
        <f>IF(ISERROR(VLOOKUP($A23&amp;" "&amp;country_lookup!$E$3,exports_5year!$F:$K,6,FALSE)),0,VLOOKUP($A23&amp;" "&amp;country_lookup!$E$3,exports_5year!$F:$K,6,FALSE))</f>
        <v>0.18982499999999999</v>
      </c>
      <c r="D23" s="20">
        <f>IF(ISERROR(B23/C23*100),"n.a.",B23/C23*100)</f>
        <v>0</v>
      </c>
      <c r="F23" s="1" t="str">
        <f t="shared" si="0"/>
        <v>2022–23</v>
      </c>
      <c r="G23" s="11">
        <f t="shared" si="0"/>
        <v>9.2141249999999994E-2</v>
      </c>
      <c r="H23" s="11">
        <f>IF(ISERROR(VLOOKUP($F23&amp;" "&amp;country_lookup!$E$3,imports_5year!$F:$K,6,FALSE)),0,VLOOKUP($F23&amp;" "&amp;country_lookup!$E$3,imports_5year!$F:$K,6,FALSE))</f>
        <v>1.1954439399999999</v>
      </c>
      <c r="I23" s="20">
        <f>IF(ISERROR(G23/H23*100),"n.a.",G23/H23*100)</f>
        <v>7.7077014585895176</v>
      </c>
    </row>
    <row r="24" spans="1:9" x14ac:dyDescent="0.2">
      <c r="A24" s="3" t="str">
        <f t="shared" si="1"/>
        <v>2023–24</v>
      </c>
      <c r="B24" s="12">
        <f t="shared" si="1"/>
        <v>0</v>
      </c>
      <c r="C24" s="12">
        <f>IF(ISERROR(VLOOKUP($A24&amp;" "&amp;country_lookup!$E$3,exports_5year!$F:$K,6,FALSE)),0,VLOOKUP($A24&amp;" "&amp;country_lookup!$E$3,exports_5year!$F:$K,6,FALSE))</f>
        <v>0.33336700000000002</v>
      </c>
      <c r="D24" s="21">
        <f>IF(ISERROR(B24/C24*100),"n.a.",B24/C24*100)</f>
        <v>0</v>
      </c>
      <c r="F24" s="3" t="str">
        <f t="shared" si="0"/>
        <v>2023–24</v>
      </c>
      <c r="G24" s="12">
        <f t="shared" si="0"/>
        <v>0.11110523</v>
      </c>
      <c r="H24" s="12">
        <f>IF(ISERROR(VLOOKUP($F24&amp;" "&amp;country_lookup!$E$3,imports_5year!$F:$K,6,FALSE)),0,VLOOKUP($F24&amp;" "&amp;country_lookup!$E$3,imports_5year!$F:$K,6,FALSE))</f>
        <v>1.0130693</v>
      </c>
      <c r="I24" s="21">
        <f>IF(ISERROR(G24/H24*100),"n.a.",G24/H24*100)</f>
        <v>10.96718951013519</v>
      </c>
    </row>
    <row r="26" spans="1:9" x14ac:dyDescent="0.2">
      <c r="A26" s="6" t="str">
        <f>CONCATENATE("Major Queensland merchandise exports to ",B4,", ",A14," (A$m) (a)")</f>
        <v>Major Queensland merchandise exports to Afghanistan, 2023–24 (A$m) (a)</v>
      </c>
    </row>
    <row r="27" spans="1:9" ht="6.75" customHeight="1" x14ac:dyDescent="0.2"/>
    <row r="28" spans="1:9" x14ac:dyDescent="0.2">
      <c r="A28" s="1" t="str">
        <f>IF(ISERROR(VLOOKUP(1,exports_2digit_qld!$BU$3:$BY$70,3,FALSE)),"There were no major exports.",IF(VLOOKUP(1,exports_2digit_qld!$BU$3:$BY$70,4,FALSE)=0,"There were no major exports.",VLOOKUP(1,exports_2digit_qld!$BU$3:$BY$70,3,FALSE)))</f>
        <v>There were no major exports.</v>
      </c>
      <c r="F28" s="11" t="str">
        <f>IF(ISERROR(VLOOKUP(1,exports_2digit_qld!$BU$3:$BY$70,4,FALSE)),"",IF(VLOOKUP(1,exports_2digit_qld!$BU$3:$BY$70,4,FALSE)=0,"",ROUND((VLOOKUP(1,exports_2digit_qld!$BU$3:$BY$70,4,FALSE))/1000000,1)))</f>
        <v/>
      </c>
    </row>
    <row r="29" spans="1:9" x14ac:dyDescent="0.2">
      <c r="A29" s="1" t="str">
        <f>IF(ISERROR(VLOOKUP(2,exports_2digit_qld!$BU$3:$BY$70,3,FALSE)),"",IF(VLOOKUP(2,exports_2digit_qld!$BU$3:$BY$70,4,FALSE)=0,"",VLOOKUP(2,exports_2digit_qld!$BU$3:$BY$70,3,FALSE)))</f>
        <v/>
      </c>
      <c r="F29" s="11" t="str">
        <f>IF(ISERROR(VLOOKUP(2,exports_2digit_qld!$BU$3:$BY$70,4,FALSE)),"",IF(VLOOKUP(2,exports_2digit_qld!$BU$3:$BY$70,4,FALSE)=0,"",ROUND((VLOOKUP(2,exports_2digit_qld!$BU$3:$BY$70,4,FALSE))/1000000,1)))</f>
        <v/>
      </c>
    </row>
    <row r="30" spans="1:9" x14ac:dyDescent="0.2">
      <c r="A30" s="1" t="str">
        <f>IF(ISERROR(VLOOKUP(3,exports_2digit_qld!$BU$3:$BY$70,3,FALSE)),"",IF(VLOOKUP(3,exports_2digit_qld!$BU$3:$BY$70,4,FALSE)=0,"",VLOOKUP(3,exports_2digit_qld!$BU$3:$BY$70,3,FALSE)))</f>
        <v/>
      </c>
      <c r="F30" s="11" t="str">
        <f>IF(ISERROR(VLOOKUP(3,exports_2digit_qld!$BU$3:$BY$70,4,FALSE)),"",IF(VLOOKUP(3,exports_2digit_qld!$BU$3:$BY$70,4,FALSE)=0,"",ROUND((VLOOKUP(3,exports_2digit_qld!$BU$3:$BY$70,4,FALSE))/1000000,1)))</f>
        <v/>
      </c>
    </row>
    <row r="31" spans="1:9" x14ac:dyDescent="0.2">
      <c r="A31" s="2"/>
    </row>
    <row r="32" spans="1:9" x14ac:dyDescent="0.2">
      <c r="A32" s="6" t="str">
        <f>CONCATENATE("Major Queensland merchandise imports from ",B4,", ",A14," (A$m) (a)")</f>
        <v>Major Queensland merchandise imports from Afghanistan, 2023–24 (A$m) (a)</v>
      </c>
    </row>
    <row r="33" spans="1:6" ht="6.75" customHeight="1" x14ac:dyDescent="0.2"/>
    <row r="34" spans="1:6" x14ac:dyDescent="0.2">
      <c r="A34" s="1" t="str">
        <f>IF(ISERROR(VLOOKUP(1,imports_2digit_qld!$BU:$BX,3,FALSE)),"There were no major imports.",IF(VLOOKUP(1,imports_2digit_qld!$BU:$BX,4,FALSE)=0,"There were no major imports.",VLOOKUP(1,imports_2digit_qld!$BU:$BX,3,FALSE)))</f>
        <v>General industrial machinery and equipment, nes, and machine parts, nes</v>
      </c>
      <c r="F34" s="11">
        <f>IF(ISERROR(VLOOKUP(1,imports_2digit_qld!$BU:$BX,4,FALSE)),"",IF(VLOOKUP(1,imports_2digit_qld!$BU:$BX,4,FALSE)=0,"",ROUND((VLOOKUP(1,imports_2digit_qld!$BU:$BX,4,FALSE))/1000000,1)))</f>
        <v>0.1</v>
      </c>
    </row>
    <row r="35" spans="1:6" x14ac:dyDescent="0.2">
      <c r="A35" s="1" t="str">
        <f>IF(ISERROR(VLOOKUP(2,imports_2digit_qld!$BU:$BX,3,FALSE)),"",IF(VLOOKUP(2,imports_2digit_qld!$BU:$BX,4,FALSE)=0,"",VLOOKUP(2,imports_2digit_qld!$BU:$BX,3,FALSE)))</f>
        <v>Electrical machinery, apparatus and appliances, nes, and electrical parts thereof (incl. non electrical counterparts, nes, of electrical household type equipment)</v>
      </c>
      <c r="F35" s="11">
        <f>IF(ISERROR(VLOOKUP(2,imports_2digit_qld!$BU:$BX,4,FALSE)),"",IF(VLOOKUP(2,imports_2digit_qld!$BU:$BX,4,FALSE)=0,"",ROUND((VLOOKUP(2,imports_2digit_qld!$BU:$BX,4,FALSE))/1000000,1)))</f>
        <v>0</v>
      </c>
    </row>
    <row r="36" spans="1:6" x14ac:dyDescent="0.2">
      <c r="A36" s="1" t="str">
        <f>IF(ISERROR(VLOOKUP(3,imports_2digit_qld!$BU:$BX,3,FALSE)),"",IF(VLOOKUP(3,imports_2digit_qld!$BU:$BX,4,FALSE)=0,"",VLOOKUP(3,imports_2digit_qld!$BU:$BX,3,FALSE)))</f>
        <v>Machinery specialized for particular industries</v>
      </c>
      <c r="F36" s="11">
        <f>IF(ISERROR(VLOOKUP(3,imports_2digit_qld!$BU:$BX,4,FALSE)),"",IF(VLOOKUP(3,imports_2digit_qld!$BU:$BX,4,FALSE)=0,"",ROUND((VLOOKUP(3,imports_2digit_qld!$BU:$BX,4,FALSE))/1000000,1)))</f>
        <v>0</v>
      </c>
    </row>
    <row r="37" spans="1:6" x14ac:dyDescent="0.2">
      <c r="A37" s="2"/>
    </row>
    <row r="38" spans="1:6" x14ac:dyDescent="0.2">
      <c r="A38" s="6" t="str">
        <f>CONCATENATE("Queensland's merchandise trade with ",B4,", ",A20," to ",A24)</f>
        <v>Queensland's merchandise trade with Afghanistan, 2019–20 to 2023–24</v>
      </c>
    </row>
    <row r="39" spans="1:6" ht="6.75" customHeight="1" x14ac:dyDescent="0.2"/>
    <row r="55" spans="1:13" ht="12.75" customHeight="1" x14ac:dyDescent="0.2">
      <c r="H55" s="39"/>
      <c r="I55" s="39"/>
    </row>
    <row r="56" spans="1:13" ht="14.25" customHeight="1" x14ac:dyDescent="0.2">
      <c r="H56" s="39"/>
      <c r="I56" s="39"/>
    </row>
    <row r="57" spans="1:13" ht="14.25" customHeight="1" x14ac:dyDescent="0.2">
      <c r="A57" s="2"/>
      <c r="H57" s="39"/>
      <c r="I57" s="39"/>
    </row>
    <row r="58" spans="1:13" x14ac:dyDescent="0.2">
      <c r="A58" s="2" t="s">
        <v>26</v>
      </c>
    </row>
    <row r="59" spans="1:13" ht="6.75" customHeight="1" x14ac:dyDescent="0.2">
      <c r="A59" s="2"/>
    </row>
    <row r="60" spans="1:13" x14ac:dyDescent="0.2">
      <c r="A60" s="2" t="s">
        <v>638</v>
      </c>
    </row>
    <row r="62" spans="1:13" ht="12.75" x14ac:dyDescent="0.2">
      <c r="A62" s="2" t="s">
        <v>10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2.75" x14ac:dyDescent="0.2">
      <c r="A63" s="2" t="s">
        <v>11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2.75" x14ac:dyDescent="0.2">
      <c r="A64" s="35" t="s">
        <v>27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4" ht="12.75" x14ac:dyDescent="0.2">
      <c r="A65" s="2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4" ht="12.75" x14ac:dyDescent="0.2">
      <c r="A66" s="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4" ht="12.75" x14ac:dyDescent="0.2">
      <c r="A67" s="2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4" ht="12.75" x14ac:dyDescent="0.2">
      <c r="A68" s="2" t="str">
        <f ca="1">"© The State of Queensland (Queensland Treasury) "&amp;YEAR(TODAY())</f>
        <v>© The State of Queensland (Queensland Treasury) 2025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4" x14ac:dyDescent="0.2">
      <c r="A69" s="2" t="s">
        <v>584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36"/>
      <c r="N69" s="36"/>
    </row>
    <row r="70" spans="1:14" ht="12.75" x14ac:dyDescent="0.2">
      <c r="A70" s="2" t="s">
        <v>14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4" ht="12.75" x14ac:dyDescent="0.2">
      <c r="A71" s="2" t="s">
        <v>639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</sheetData>
  <mergeCells count="5">
    <mergeCell ref="B4:H4"/>
    <mergeCell ref="B19:C19"/>
    <mergeCell ref="G19:H19"/>
    <mergeCell ref="B9:C9"/>
    <mergeCell ref="G9:H9"/>
  </mergeCells>
  <phoneticPr fontId="4" type="noConversion"/>
  <hyperlinks>
    <hyperlink ref="A69" r:id="rId1" display="The Exports of merchandise goods from Queensland and Australian by the commodity classification SITC pivot tables are licensed under a Creative Commons Attribution 3.0 Australia Licence" xr:uid="{00000000-0004-0000-0100-000000000000}"/>
    <hyperlink ref="A64" r:id="rId2" xr:uid="{00000000-0004-0000-0100-000001000000}"/>
    <hyperlink ref="A69:K69" r:id="rId3" display="The trade data from Queensland and Australia by the commodity classification are licensed under a Creative Commons Attribution 4.0 International Licence" xr:uid="{9271C6C5-4392-4DA4-9E12-490F329269A1}"/>
  </hyperlinks>
  <pageMargins left="0.74803149606299213" right="0.74803149606299213" top="0.98425196850393704" bottom="0.98425196850393704" header="0.51181102362204722" footer="0.51181102362204722"/>
  <pageSetup paperSize="9" scale="84" orientation="portrait" r:id="rId4"/>
  <headerFooter alignWithMargins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E7BAC3-FB36-47A3-B2BA-23E8682F9E7C}">
          <x14:formula1>
            <xm:f>country_lookup!$B$2:$B$221</xm:f>
          </x14:formula1>
          <xm:sqref>B4:H4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92D050"/>
  </sheetPr>
  <dimension ref="A1:CB1189"/>
  <sheetViews>
    <sheetView workbookViewId="0"/>
  </sheetViews>
  <sheetFormatPr defaultColWidth="9.140625" defaultRowHeight="12.75" x14ac:dyDescent="0.2"/>
  <cols>
    <col min="1" max="1" width="14" style="28" customWidth="1"/>
    <col min="2" max="2" width="9.28515625" style="28" customWidth="1"/>
    <col min="3" max="3" width="11.7109375" style="28" customWidth="1"/>
    <col min="4" max="4" width="11.140625" style="23" bestFit="1" customWidth="1"/>
    <col min="5" max="5" width="12.7109375" style="23" bestFit="1" customWidth="1"/>
    <col min="6" max="6" width="40.42578125" style="23" customWidth="1"/>
    <col min="7" max="10" width="11.140625" style="23" bestFit="1" customWidth="1"/>
    <col min="11" max="11" width="10.140625" style="23" bestFit="1" customWidth="1"/>
    <col min="12" max="13" width="11.140625" style="23" bestFit="1" customWidth="1"/>
    <col min="14" max="14" width="10.140625" style="23" bestFit="1" customWidth="1"/>
    <col min="15" max="15" width="9.5703125" style="23" bestFit="1" customWidth="1"/>
    <col min="16" max="16" width="11.140625" style="23" bestFit="1" customWidth="1"/>
    <col min="17" max="17" width="10.140625" style="23" bestFit="1" customWidth="1"/>
    <col min="18" max="18" width="9.5703125" style="23" bestFit="1" customWidth="1"/>
    <col min="19" max="19" width="11.140625" style="23" bestFit="1" customWidth="1"/>
    <col min="20" max="22" width="10.140625" style="23" bestFit="1" customWidth="1"/>
    <col min="23" max="23" width="12.7109375" style="23" bestFit="1" customWidth="1"/>
    <col min="24" max="24" width="11.140625" style="23" bestFit="1" customWidth="1"/>
    <col min="25" max="25" width="13.85546875" style="23" bestFit="1" customWidth="1"/>
    <col min="26" max="26" width="10.140625" style="23" bestFit="1" customWidth="1"/>
    <col min="27" max="27" width="9.5703125" style="23" bestFit="1" customWidth="1"/>
    <col min="28" max="28" width="11.140625" style="23" bestFit="1" customWidth="1"/>
    <col min="29" max="31" width="9.5703125" style="23" bestFit="1" customWidth="1"/>
    <col min="32" max="32" width="11.140625" style="23" bestFit="1" customWidth="1"/>
    <col min="33" max="33" width="10.140625" style="23" bestFit="1" customWidth="1"/>
    <col min="34" max="36" width="11.140625" style="23" bestFit="1" customWidth="1"/>
    <col min="37" max="38" width="10.140625" style="23" bestFit="1" customWidth="1"/>
    <col min="39" max="39" width="11.140625" style="23" bestFit="1" customWidth="1"/>
    <col min="40" max="46" width="10.140625" style="23" bestFit="1" customWidth="1"/>
    <col min="47" max="47" width="12.7109375" style="23" bestFit="1" customWidth="1"/>
    <col min="48" max="50" width="11.140625" style="23" bestFit="1" customWidth="1"/>
    <col min="51" max="51" width="10.140625" style="23" bestFit="1" customWidth="1"/>
    <col min="52" max="52" width="11.140625" style="23" bestFit="1" customWidth="1"/>
    <col min="53" max="54" width="10.140625" style="23" bestFit="1" customWidth="1"/>
    <col min="55" max="57" width="11.140625" style="23" bestFit="1" customWidth="1"/>
    <col min="58" max="59" width="10.140625" style="23" bestFit="1" customWidth="1"/>
    <col min="60" max="60" width="9.5703125" style="23" bestFit="1" customWidth="1"/>
    <col min="61" max="61" width="10.140625" style="23" bestFit="1" customWidth="1"/>
    <col min="62" max="62" width="9.5703125" style="23" bestFit="1" customWidth="1"/>
    <col min="63" max="63" width="11.140625" style="23" bestFit="1" customWidth="1"/>
    <col min="64" max="64" width="10.140625" style="23" bestFit="1" customWidth="1"/>
    <col min="65" max="66" width="11.140625" style="23" bestFit="1" customWidth="1"/>
    <col min="67" max="69" width="9.5703125" style="23" bestFit="1" customWidth="1"/>
    <col min="70" max="71" width="13.85546875" style="23" bestFit="1" customWidth="1"/>
    <col min="72" max="72" width="9.140625" style="23"/>
    <col min="73" max="73" width="9.140625" style="28"/>
    <col min="74" max="74" width="18" style="23" customWidth="1"/>
    <col min="75" max="75" width="16.140625" style="23" customWidth="1"/>
    <col min="76" max="76" width="11.42578125" style="28" customWidth="1"/>
    <col min="77" max="77" width="13.28515625" style="23" customWidth="1"/>
    <col min="78" max="16384" width="9.140625" style="23"/>
  </cols>
  <sheetData>
    <row r="1" spans="1:80" x14ac:dyDescent="0.2">
      <c r="A1" s="40"/>
      <c r="B1" s="40"/>
      <c r="C1" s="40"/>
      <c r="D1" s="39" t="s">
        <v>28</v>
      </c>
      <c r="E1" s="39" t="s">
        <v>29</v>
      </c>
      <c r="F1" s="39" t="s">
        <v>590</v>
      </c>
      <c r="G1" s="39" t="s">
        <v>31</v>
      </c>
      <c r="H1" s="39" t="s">
        <v>32</v>
      </c>
      <c r="I1" s="39" t="s">
        <v>33</v>
      </c>
      <c r="J1" s="39" t="s">
        <v>34</v>
      </c>
      <c r="K1" s="39" t="s">
        <v>35</v>
      </c>
      <c r="L1" s="39" t="s">
        <v>36</v>
      </c>
      <c r="M1" s="39" t="s">
        <v>37</v>
      </c>
      <c r="N1" s="39" t="s">
        <v>38</v>
      </c>
      <c r="O1" s="39" t="s">
        <v>39</v>
      </c>
      <c r="P1" s="39" t="s">
        <v>40</v>
      </c>
      <c r="Q1" s="39" t="s">
        <v>41</v>
      </c>
      <c r="R1" s="39" t="s">
        <v>42</v>
      </c>
      <c r="S1" s="39" t="s">
        <v>43</v>
      </c>
      <c r="T1" s="39" t="s">
        <v>44</v>
      </c>
      <c r="U1" s="39" t="s">
        <v>45</v>
      </c>
      <c r="V1" s="39" t="s">
        <v>46</v>
      </c>
      <c r="W1" s="39" t="s">
        <v>47</v>
      </c>
      <c r="X1" s="39" t="s">
        <v>48</v>
      </c>
      <c r="Y1" s="39" t="s">
        <v>49</v>
      </c>
      <c r="Z1" s="39" t="s">
        <v>50</v>
      </c>
      <c r="AA1" s="39" t="s">
        <v>51</v>
      </c>
      <c r="AB1" s="39" t="s">
        <v>52</v>
      </c>
      <c r="AC1" s="39" t="s">
        <v>53</v>
      </c>
      <c r="AD1" s="39" t="s">
        <v>54</v>
      </c>
      <c r="AE1" s="39" t="s">
        <v>55</v>
      </c>
      <c r="AF1" s="39" t="s">
        <v>56</v>
      </c>
      <c r="AG1" s="39" t="s">
        <v>57</v>
      </c>
      <c r="AH1" s="39" t="s">
        <v>58</v>
      </c>
      <c r="AI1" s="39" t="s">
        <v>59</v>
      </c>
      <c r="AJ1" s="39" t="s">
        <v>60</v>
      </c>
      <c r="AK1" s="39" t="s">
        <v>61</v>
      </c>
      <c r="AL1" s="39" t="s">
        <v>62</v>
      </c>
      <c r="AM1" s="39" t="s">
        <v>63</v>
      </c>
      <c r="AN1" s="39" t="s">
        <v>64</v>
      </c>
      <c r="AO1" s="39" t="s">
        <v>65</v>
      </c>
      <c r="AP1" s="39" t="s">
        <v>66</v>
      </c>
      <c r="AQ1" s="39" t="s">
        <v>67</v>
      </c>
      <c r="AR1" s="39" t="s">
        <v>68</v>
      </c>
      <c r="AS1" s="39" t="s">
        <v>69</v>
      </c>
      <c r="AT1" s="39" t="s">
        <v>70</v>
      </c>
      <c r="AU1" s="39" t="s">
        <v>71</v>
      </c>
      <c r="AV1" s="39" t="s">
        <v>72</v>
      </c>
      <c r="AW1" s="39" t="s">
        <v>73</v>
      </c>
      <c r="AX1" s="39" t="s">
        <v>74</v>
      </c>
      <c r="AY1" s="39" t="s">
        <v>75</v>
      </c>
      <c r="AZ1" s="39" t="s">
        <v>76</v>
      </c>
      <c r="BA1" s="39" t="s">
        <v>77</v>
      </c>
      <c r="BB1" s="39" t="s">
        <v>78</v>
      </c>
      <c r="BC1" s="39" t="s">
        <v>79</v>
      </c>
      <c r="BD1" s="39" t="s">
        <v>80</v>
      </c>
      <c r="BE1" s="39" t="s">
        <v>81</v>
      </c>
      <c r="BF1" s="39" t="s">
        <v>82</v>
      </c>
      <c r="BG1" s="39" t="s">
        <v>83</v>
      </c>
      <c r="BH1" s="39" t="s">
        <v>84</v>
      </c>
      <c r="BI1" s="39" t="s">
        <v>85</v>
      </c>
      <c r="BJ1" s="39" t="s">
        <v>86</v>
      </c>
      <c r="BK1" s="39" t="s">
        <v>87</v>
      </c>
      <c r="BL1" s="39" t="s">
        <v>88</v>
      </c>
      <c r="BM1" s="39" t="s">
        <v>89</v>
      </c>
      <c r="BN1" s="39" t="s">
        <v>90</v>
      </c>
      <c r="BO1" s="39" t="s">
        <v>91</v>
      </c>
      <c r="BP1" s="39" t="s">
        <v>92</v>
      </c>
      <c r="BQ1" s="39" t="s">
        <v>93</v>
      </c>
      <c r="BR1" s="39" t="s">
        <v>94</v>
      </c>
      <c r="BS1" s="39"/>
      <c r="BT1" s="39"/>
      <c r="BU1" s="40"/>
      <c r="BV1" s="39"/>
      <c r="BW1" s="39"/>
      <c r="BX1" s="40" t="str">
        <f>VLOOKUP(Data!$B$4,country_lookup!B:C,2,FALSE)</f>
        <v>AFGH</v>
      </c>
      <c r="BY1" s="39"/>
      <c r="BZ1" s="39"/>
      <c r="CA1" s="39"/>
      <c r="CB1" s="39"/>
    </row>
    <row r="2" spans="1:80" x14ac:dyDescent="0.2">
      <c r="A2" s="40"/>
      <c r="B2" s="43" t="s">
        <v>643</v>
      </c>
      <c r="C2" s="43" t="s">
        <v>644</v>
      </c>
      <c r="D2" s="39" t="s">
        <v>28</v>
      </c>
      <c r="E2" s="39" t="s">
        <v>29</v>
      </c>
      <c r="F2" s="39" t="s">
        <v>590</v>
      </c>
      <c r="G2" s="39" t="s">
        <v>31</v>
      </c>
      <c r="H2" s="39" t="s">
        <v>32</v>
      </c>
      <c r="I2" s="39" t="s">
        <v>33</v>
      </c>
      <c r="J2" s="39" t="s">
        <v>34</v>
      </c>
      <c r="K2" s="39" t="s">
        <v>35</v>
      </c>
      <c r="L2" s="39" t="s">
        <v>36</v>
      </c>
      <c r="M2" s="39" t="s">
        <v>37</v>
      </c>
      <c r="N2" s="39" t="s">
        <v>38</v>
      </c>
      <c r="O2" s="39" t="s">
        <v>39</v>
      </c>
      <c r="P2" s="39" t="s">
        <v>40</v>
      </c>
      <c r="Q2" s="39" t="s">
        <v>41</v>
      </c>
      <c r="R2" s="39" t="s">
        <v>42</v>
      </c>
      <c r="S2" s="39" t="s">
        <v>43</v>
      </c>
      <c r="T2" s="39" t="s">
        <v>44</v>
      </c>
      <c r="U2" s="39" t="s">
        <v>45</v>
      </c>
      <c r="V2" s="39" t="s">
        <v>46</v>
      </c>
      <c r="W2" s="39" t="s">
        <v>47</v>
      </c>
      <c r="X2" s="39" t="s">
        <v>48</v>
      </c>
      <c r="Y2" s="39" t="s">
        <v>49</v>
      </c>
      <c r="Z2" s="39" t="s">
        <v>50</v>
      </c>
      <c r="AA2" s="39" t="s">
        <v>51</v>
      </c>
      <c r="AB2" s="39" t="s">
        <v>52</v>
      </c>
      <c r="AC2" s="39" t="s">
        <v>53</v>
      </c>
      <c r="AD2" s="39" t="s">
        <v>54</v>
      </c>
      <c r="AE2" s="39" t="s">
        <v>55</v>
      </c>
      <c r="AF2" s="39" t="s">
        <v>56</v>
      </c>
      <c r="AG2" s="39" t="s">
        <v>57</v>
      </c>
      <c r="AH2" s="39" t="s">
        <v>58</v>
      </c>
      <c r="AI2" s="39" t="s">
        <v>59</v>
      </c>
      <c r="AJ2" s="39" t="s">
        <v>60</v>
      </c>
      <c r="AK2" s="39" t="s">
        <v>61</v>
      </c>
      <c r="AL2" s="39" t="s">
        <v>62</v>
      </c>
      <c r="AM2" s="39" t="s">
        <v>63</v>
      </c>
      <c r="AN2" s="39" t="s">
        <v>64</v>
      </c>
      <c r="AO2" s="39" t="s">
        <v>65</v>
      </c>
      <c r="AP2" s="39" t="s">
        <v>66</v>
      </c>
      <c r="AQ2" s="39" t="s">
        <v>67</v>
      </c>
      <c r="AR2" s="39" t="s">
        <v>68</v>
      </c>
      <c r="AS2" s="39" t="s">
        <v>69</v>
      </c>
      <c r="AT2" s="39" t="s">
        <v>70</v>
      </c>
      <c r="AU2" s="39" t="s">
        <v>71</v>
      </c>
      <c r="AV2" s="39" t="s">
        <v>72</v>
      </c>
      <c r="AW2" s="39" t="s">
        <v>73</v>
      </c>
      <c r="AX2" s="39" t="s">
        <v>74</v>
      </c>
      <c r="AY2" s="39" t="s">
        <v>75</v>
      </c>
      <c r="AZ2" s="39" t="s">
        <v>76</v>
      </c>
      <c r="BA2" s="39" t="s">
        <v>77</v>
      </c>
      <c r="BB2" s="39" t="s">
        <v>78</v>
      </c>
      <c r="BC2" s="39" t="s">
        <v>79</v>
      </c>
      <c r="BD2" s="39" t="s">
        <v>80</v>
      </c>
      <c r="BE2" s="39" t="s">
        <v>81</v>
      </c>
      <c r="BF2" s="39" t="s">
        <v>82</v>
      </c>
      <c r="BG2" s="39" t="s">
        <v>83</v>
      </c>
      <c r="BH2" s="39" t="s">
        <v>84</v>
      </c>
      <c r="BI2" s="39" t="s">
        <v>85</v>
      </c>
      <c r="BJ2" s="39" t="s">
        <v>86</v>
      </c>
      <c r="BK2" s="39" t="s">
        <v>87</v>
      </c>
      <c r="BL2" s="39" t="s">
        <v>88</v>
      </c>
      <c r="BM2" s="39" t="s">
        <v>89</v>
      </c>
      <c r="BN2" s="39" t="s">
        <v>90</v>
      </c>
      <c r="BO2" s="39" t="s">
        <v>91</v>
      </c>
      <c r="BP2" s="39" t="s">
        <v>92</v>
      </c>
      <c r="BQ2" t="s">
        <v>93</v>
      </c>
      <c r="BR2" t="s">
        <v>94</v>
      </c>
      <c r="BS2" s="39"/>
      <c r="BT2" s="39"/>
      <c r="BU2" s="40" t="s">
        <v>98</v>
      </c>
      <c r="BV2" s="39" t="s">
        <v>99</v>
      </c>
      <c r="BW2" s="39"/>
      <c r="BX2" s="40" t="str">
        <f>country_lookup!G7</f>
        <v>2023–24</v>
      </c>
      <c r="BY2" s="39"/>
      <c r="BZ2" s="39"/>
      <c r="CA2" s="39"/>
      <c r="CB2" s="39"/>
    </row>
    <row r="3" spans="1:80" x14ac:dyDescent="0.2">
      <c r="A3" s="40" t="str">
        <f t="shared" ref="A3:A66" si="0">B3&amp;C3</f>
        <v>2023–24AGUA</v>
      </c>
      <c r="B3" t="s">
        <v>645</v>
      </c>
      <c r="C3" t="s">
        <v>101</v>
      </c>
      <c r="D3">
        <v>0</v>
      </c>
      <c r="E3" s="37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37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1407211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 s="37">
        <v>0</v>
      </c>
      <c r="AS3">
        <v>0</v>
      </c>
      <c r="AT3">
        <v>0</v>
      </c>
      <c r="AU3">
        <v>0</v>
      </c>
      <c r="AV3" s="37">
        <v>0</v>
      </c>
      <c r="AW3" s="37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284</v>
      </c>
      <c r="BD3" s="37">
        <v>0</v>
      </c>
      <c r="BE3">
        <v>0</v>
      </c>
      <c r="BF3">
        <v>0</v>
      </c>
      <c r="BG3">
        <v>0</v>
      </c>
      <c r="BH3" s="37">
        <v>0</v>
      </c>
      <c r="BI3">
        <v>0</v>
      </c>
      <c r="BJ3" s="37">
        <v>0</v>
      </c>
      <c r="BK3">
        <v>0</v>
      </c>
      <c r="BL3">
        <v>0</v>
      </c>
      <c r="BM3" s="37">
        <v>116</v>
      </c>
      <c r="BN3">
        <v>0</v>
      </c>
      <c r="BO3">
        <v>0</v>
      </c>
      <c r="BP3" s="23">
        <v>0</v>
      </c>
      <c r="BQ3">
        <v>0</v>
      </c>
      <c r="BR3">
        <v>0</v>
      </c>
      <c r="BS3" s="37"/>
      <c r="BT3" s="39"/>
      <c r="BU3" s="40" t="e">
        <f t="shared" ref="BU3:BU34" si="1">RANK(BX3,$BX$3:$BX$69,0)</f>
        <v>#N/A</v>
      </c>
      <c r="BV3" s="39" t="s">
        <v>28</v>
      </c>
      <c r="BW3" s="39" t="str">
        <f>RIGHT(BV3,LEN(BV3)-3)</f>
        <v>Live animals (excl. fish (not marine mammals) crustaceans, molluscs and aquatic invertebrates of SITC Division 03)</v>
      </c>
      <c r="BX3" s="40" t="e">
        <f>HLOOKUP($BV3,$A$2:$BS$11995,(MATCH(BX$2&amp;$BX$1,$A:$A,0)-1),FALSE)</f>
        <v>#N/A</v>
      </c>
      <c r="BY3" s="39"/>
      <c r="BZ3" s="39"/>
      <c r="CA3" s="39"/>
      <c r="CB3" s="39"/>
    </row>
    <row r="4" spans="1:80" x14ac:dyDescent="0.2">
      <c r="A4" s="40" t="str">
        <f t="shared" si="0"/>
        <v>2023–24ALBA</v>
      </c>
      <c r="B4" t="s">
        <v>645</v>
      </c>
      <c r="C4" t="s">
        <v>102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37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3754</v>
      </c>
      <c r="AY4">
        <v>0</v>
      </c>
      <c r="AZ4">
        <v>0</v>
      </c>
      <c r="BA4">
        <v>0</v>
      </c>
      <c r="BB4">
        <v>0</v>
      </c>
      <c r="BC4">
        <v>0</v>
      </c>
      <c r="BD4" s="37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8011</v>
      </c>
      <c r="BM4">
        <v>0</v>
      </c>
      <c r="BN4" s="37">
        <v>0</v>
      </c>
      <c r="BO4">
        <v>0</v>
      </c>
      <c r="BP4" s="23">
        <v>0</v>
      </c>
      <c r="BQ4">
        <v>0</v>
      </c>
      <c r="BR4">
        <v>0</v>
      </c>
      <c r="BS4" s="37"/>
      <c r="BT4" s="39"/>
      <c r="BU4" s="40" t="e">
        <f t="shared" si="1"/>
        <v>#N/A</v>
      </c>
      <c r="BV4" s="39" t="s">
        <v>29</v>
      </c>
      <c r="BW4" s="39" t="str">
        <f t="shared" ref="BW4:BW67" si="2">RIGHT(BV4,LEN(BV4)-3)</f>
        <v>Meat and meat preparations</v>
      </c>
      <c r="BX4" s="40" t="e">
        <f>HLOOKUP($BV4,$A$2:$BS$11995,(MATCH(BX$2&amp;$BX$1,$A:$A,0)-1),FALSE)</f>
        <v>#N/A</v>
      </c>
      <c r="BY4" s="39"/>
      <c r="BZ4" s="39"/>
      <c r="CA4" s="39"/>
      <c r="CB4" s="39"/>
    </row>
    <row r="5" spans="1:80" x14ac:dyDescent="0.2">
      <c r="A5" s="40" t="str">
        <f t="shared" si="0"/>
        <v>2023–24ALGR</v>
      </c>
      <c r="B5" t="s">
        <v>645</v>
      </c>
      <c r="C5" t="s">
        <v>103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2171992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 s="37">
        <v>0</v>
      </c>
      <c r="AT5">
        <v>0</v>
      </c>
      <c r="AU5">
        <v>0</v>
      </c>
      <c r="AV5" s="37">
        <v>0</v>
      </c>
      <c r="AW5">
        <v>0</v>
      </c>
      <c r="AX5">
        <v>0</v>
      </c>
      <c r="AY5">
        <v>0</v>
      </c>
      <c r="AZ5" s="37">
        <v>0</v>
      </c>
      <c r="BA5">
        <v>0</v>
      </c>
      <c r="BB5">
        <v>0</v>
      </c>
      <c r="BC5" s="37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 s="37">
        <v>0</v>
      </c>
      <c r="BL5">
        <v>0</v>
      </c>
      <c r="BM5">
        <v>0</v>
      </c>
      <c r="BN5" s="37">
        <v>0</v>
      </c>
      <c r="BO5">
        <v>0</v>
      </c>
      <c r="BP5" s="23">
        <v>0</v>
      </c>
      <c r="BQ5">
        <v>0</v>
      </c>
      <c r="BR5">
        <v>0</v>
      </c>
      <c r="BS5" s="37"/>
      <c r="BT5" s="39"/>
      <c r="BU5" s="40" t="e">
        <f t="shared" si="1"/>
        <v>#N/A</v>
      </c>
      <c r="BV5" s="39" t="s">
        <v>590</v>
      </c>
      <c r="BW5" s="39" t="str">
        <f t="shared" si="2"/>
        <v>Dairy products and birds' eggs</v>
      </c>
      <c r="BX5" s="40" t="e">
        <f>HLOOKUP($BV5,$A$2:$BS$11995,(MATCH(BX$2&amp;$BX$1,$A:$A,0)-1),FALSE)</f>
        <v>#N/A</v>
      </c>
      <c r="BY5" s="39"/>
      <c r="BZ5" s="39"/>
      <c r="CA5" s="39"/>
      <c r="CB5" s="39"/>
    </row>
    <row r="6" spans="1:80" x14ac:dyDescent="0.2">
      <c r="A6" s="40" t="str">
        <f t="shared" si="0"/>
        <v>2023–24ANGO</v>
      </c>
      <c r="B6" t="s">
        <v>645</v>
      </c>
      <c r="C6" t="s">
        <v>104</v>
      </c>
      <c r="D6">
        <v>0</v>
      </c>
      <c r="E6">
        <v>2909593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37">
        <v>0</v>
      </c>
      <c r="Y6" s="37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 s="37">
        <v>0</v>
      </c>
      <c r="AK6">
        <v>0</v>
      </c>
      <c r="AL6">
        <v>24000</v>
      </c>
      <c r="AM6" s="37">
        <v>0</v>
      </c>
      <c r="AN6">
        <v>0</v>
      </c>
      <c r="AO6" s="37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37">
        <v>5181</v>
      </c>
      <c r="AW6" s="37">
        <v>0</v>
      </c>
      <c r="AX6" s="37">
        <v>13854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>
        <v>0</v>
      </c>
      <c r="BG6">
        <v>0</v>
      </c>
      <c r="BH6">
        <v>0</v>
      </c>
      <c r="BI6">
        <v>0</v>
      </c>
      <c r="BJ6">
        <v>0</v>
      </c>
      <c r="BK6" s="37">
        <v>0</v>
      </c>
      <c r="BL6">
        <v>0</v>
      </c>
      <c r="BM6" s="37">
        <v>0</v>
      </c>
      <c r="BN6">
        <v>0</v>
      </c>
      <c r="BO6">
        <v>0</v>
      </c>
      <c r="BP6" s="39">
        <v>0</v>
      </c>
      <c r="BQ6">
        <v>0</v>
      </c>
      <c r="BR6">
        <v>0</v>
      </c>
      <c r="BS6" s="37"/>
      <c r="BT6" s="39"/>
      <c r="BU6" s="40" t="e">
        <f t="shared" si="1"/>
        <v>#N/A</v>
      </c>
      <c r="BV6" s="39" t="s">
        <v>31</v>
      </c>
      <c r="BW6" s="39" t="str">
        <f t="shared" si="2"/>
        <v>Fish (excl. marine mammals) crustaceans, molluscs and aquatic invertebrates, and preparations thereof (excl. extracts and juices of fish, crustaceans, molluscs or other aquatic invertebrates, prepared or preserved of SITC 01710)</v>
      </c>
      <c r="BX6" s="40" t="e">
        <f>HLOOKUP($BV6,$A$2:$BS$11995,(MATCH(BX$2&amp;$BX$1,$A:$A,0)-1),FALSE)</f>
        <v>#N/A</v>
      </c>
      <c r="BY6" s="39"/>
      <c r="BZ6" s="39"/>
      <c r="CA6" s="39"/>
      <c r="CB6" s="39"/>
    </row>
    <row r="7" spans="1:80" x14ac:dyDescent="0.2">
      <c r="A7" s="40" t="str">
        <f t="shared" si="0"/>
        <v>2023–24ANTC</v>
      </c>
      <c r="B7" t="s">
        <v>645</v>
      </c>
      <c r="C7" t="s">
        <v>105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5734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1993721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 s="37">
        <v>0</v>
      </c>
      <c r="AY7">
        <v>0</v>
      </c>
      <c r="AZ7" s="3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 s="37">
        <v>0</v>
      </c>
      <c r="BN7" s="37">
        <v>22040</v>
      </c>
      <c r="BO7">
        <v>0</v>
      </c>
      <c r="BP7" s="23">
        <v>0</v>
      </c>
      <c r="BQ7">
        <v>0</v>
      </c>
      <c r="BR7">
        <v>0</v>
      </c>
      <c r="BS7" s="37"/>
      <c r="BT7" s="39"/>
      <c r="BU7" s="40" t="e">
        <f t="shared" si="1"/>
        <v>#N/A</v>
      </c>
      <c r="BV7" s="39" t="s">
        <v>32</v>
      </c>
      <c r="BW7" s="39" t="str">
        <f t="shared" si="2"/>
        <v>Cereals and cereal preparations</v>
      </c>
      <c r="BX7" s="40" t="e">
        <f>HLOOKUP($BV7,$A$2:$BS$11995,(MATCH(BX$2&amp;$BX$1,$A:$A,0)-1),FALSE)</f>
        <v>#N/A</v>
      </c>
      <c r="BY7" s="39"/>
      <c r="BZ7" s="39"/>
      <c r="CA7" s="39"/>
      <c r="CB7" s="39"/>
    </row>
    <row r="8" spans="1:80" x14ac:dyDescent="0.2">
      <c r="A8" s="40" t="str">
        <f t="shared" si="0"/>
        <v>2023–24ANTI</v>
      </c>
      <c r="B8" t="s">
        <v>645</v>
      </c>
      <c r="C8" t="s">
        <v>106</v>
      </c>
      <c r="D8">
        <v>0</v>
      </c>
      <c r="E8">
        <v>0</v>
      </c>
      <c r="F8">
        <v>0</v>
      </c>
      <c r="G8">
        <v>0</v>
      </c>
      <c r="H8">
        <v>0</v>
      </c>
      <c r="I8" s="37">
        <v>0</v>
      </c>
      <c r="J8">
        <v>0</v>
      </c>
      <c r="K8">
        <v>0</v>
      </c>
      <c r="L8">
        <v>0</v>
      </c>
      <c r="M8" s="37">
        <v>0</v>
      </c>
      <c r="N8" s="37">
        <v>0</v>
      </c>
      <c r="O8">
        <v>0</v>
      </c>
      <c r="P8" s="37">
        <v>0</v>
      </c>
      <c r="Q8">
        <v>0</v>
      </c>
      <c r="R8">
        <v>0</v>
      </c>
      <c r="S8">
        <v>0</v>
      </c>
      <c r="T8">
        <v>0</v>
      </c>
      <c r="U8" s="37">
        <v>0</v>
      </c>
      <c r="V8">
        <v>0</v>
      </c>
      <c r="W8">
        <v>0</v>
      </c>
      <c r="X8" s="37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 s="37">
        <v>0</v>
      </c>
      <c r="AG8">
        <v>0</v>
      </c>
      <c r="AH8" s="37">
        <v>0</v>
      </c>
      <c r="AI8" s="37">
        <v>0</v>
      </c>
      <c r="AJ8">
        <v>0</v>
      </c>
      <c r="AK8">
        <v>0</v>
      </c>
      <c r="AL8" s="37">
        <v>0</v>
      </c>
      <c r="AM8" s="37">
        <v>0</v>
      </c>
      <c r="AN8">
        <v>0</v>
      </c>
      <c r="AO8" s="37">
        <v>0</v>
      </c>
      <c r="AP8">
        <v>0</v>
      </c>
      <c r="AQ8">
        <v>0</v>
      </c>
      <c r="AR8" s="37">
        <v>0</v>
      </c>
      <c r="AS8" s="37">
        <v>0</v>
      </c>
      <c r="AT8">
        <v>0</v>
      </c>
      <c r="AU8">
        <v>0</v>
      </c>
      <c r="AV8" s="37">
        <v>0</v>
      </c>
      <c r="AW8" s="37">
        <v>0</v>
      </c>
      <c r="AX8" s="37">
        <v>0</v>
      </c>
      <c r="AY8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>
        <v>0</v>
      </c>
      <c r="BG8">
        <v>0</v>
      </c>
      <c r="BH8">
        <v>0</v>
      </c>
      <c r="BI8">
        <v>2170</v>
      </c>
      <c r="BJ8">
        <v>0</v>
      </c>
      <c r="BK8" s="37">
        <v>0</v>
      </c>
      <c r="BL8">
        <v>0</v>
      </c>
      <c r="BM8" s="37">
        <v>0</v>
      </c>
      <c r="BN8" s="37">
        <v>0</v>
      </c>
      <c r="BO8">
        <v>0</v>
      </c>
      <c r="BP8" s="23">
        <v>0</v>
      </c>
      <c r="BQ8">
        <v>0</v>
      </c>
      <c r="BR8">
        <v>0</v>
      </c>
      <c r="BS8" s="37"/>
      <c r="BT8" s="39"/>
      <c r="BU8" s="40" t="e">
        <f t="shared" si="1"/>
        <v>#N/A</v>
      </c>
      <c r="BV8" s="39" t="s">
        <v>33</v>
      </c>
      <c r="BW8" s="39" t="str">
        <f t="shared" si="2"/>
        <v>Vegetables and fruit</v>
      </c>
      <c r="BX8" s="40" t="e">
        <f>HLOOKUP($BV8,$A$2:$BS$11995,(MATCH(BX$2&amp;$BX$1,$A:$A,0)-1),FALSE)</f>
        <v>#N/A</v>
      </c>
      <c r="BY8" s="39"/>
      <c r="BZ8" s="39"/>
      <c r="CA8" s="39"/>
      <c r="CB8" s="39"/>
    </row>
    <row r="9" spans="1:80" x14ac:dyDescent="0.2">
      <c r="A9" s="40" t="str">
        <f t="shared" si="0"/>
        <v>2023–24ARGE</v>
      </c>
      <c r="B9" t="s">
        <v>645</v>
      </c>
      <c r="C9" t="s">
        <v>107</v>
      </c>
      <c r="D9">
        <v>0</v>
      </c>
      <c r="E9">
        <v>0</v>
      </c>
      <c r="F9">
        <v>0</v>
      </c>
      <c r="G9">
        <v>0</v>
      </c>
      <c r="H9">
        <v>1869</v>
      </c>
      <c r="I9">
        <v>227968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66398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929396</v>
      </c>
      <c r="Y9">
        <v>104334404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14705</v>
      </c>
      <c r="AJ9">
        <v>0</v>
      </c>
      <c r="AK9">
        <v>0</v>
      </c>
      <c r="AL9">
        <v>0</v>
      </c>
      <c r="AM9">
        <v>0</v>
      </c>
      <c r="AN9">
        <v>0</v>
      </c>
      <c r="AO9">
        <v>32950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37">
        <v>41</v>
      </c>
      <c r="AW9" s="37">
        <v>0</v>
      </c>
      <c r="AX9" s="37">
        <v>154690</v>
      </c>
      <c r="AY9">
        <v>0</v>
      </c>
      <c r="AZ9" s="37">
        <v>19189</v>
      </c>
      <c r="BA9" s="37">
        <v>0</v>
      </c>
      <c r="BB9">
        <v>0</v>
      </c>
      <c r="BC9">
        <v>2922844</v>
      </c>
      <c r="BD9" s="37">
        <v>25347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170567</v>
      </c>
      <c r="BL9">
        <v>0</v>
      </c>
      <c r="BM9">
        <v>55076</v>
      </c>
      <c r="BN9">
        <v>0</v>
      </c>
      <c r="BO9">
        <v>0</v>
      </c>
      <c r="BP9" s="23">
        <v>0</v>
      </c>
      <c r="BQ9">
        <v>0</v>
      </c>
      <c r="BR9">
        <v>0</v>
      </c>
      <c r="BS9" s="37"/>
      <c r="BT9" s="39"/>
      <c r="BU9" s="40" t="e">
        <f t="shared" si="1"/>
        <v>#N/A</v>
      </c>
      <c r="BV9" s="39" t="s">
        <v>34</v>
      </c>
      <c r="BW9" s="39" t="str">
        <f t="shared" si="2"/>
        <v>Sugars, sugar preparations and honey</v>
      </c>
      <c r="BX9" s="40" t="e">
        <f>HLOOKUP($BV9,$A$2:$BS$11995,(MATCH(BX$2&amp;$BX$1,$A:$A,0)-1),FALSE)</f>
        <v>#N/A</v>
      </c>
      <c r="BY9" s="39"/>
      <c r="BZ9" s="39"/>
      <c r="CA9" s="39"/>
      <c r="CB9" s="39"/>
    </row>
    <row r="10" spans="1:80" x14ac:dyDescent="0.2">
      <c r="A10" s="40" t="str">
        <f t="shared" si="0"/>
        <v>2023–24ARMN</v>
      </c>
      <c r="B10" t="s">
        <v>645</v>
      </c>
      <c r="C10" t="s">
        <v>108</v>
      </c>
      <c r="D10">
        <v>0</v>
      </c>
      <c r="E10" s="37">
        <v>0</v>
      </c>
      <c r="F10">
        <v>0</v>
      </c>
      <c r="G10">
        <v>0</v>
      </c>
      <c r="H10" s="37">
        <v>0</v>
      </c>
      <c r="I10" s="37">
        <v>0</v>
      </c>
      <c r="J10" s="37">
        <v>0</v>
      </c>
      <c r="K10">
        <v>0</v>
      </c>
      <c r="L10" s="37">
        <v>0</v>
      </c>
      <c r="M10" s="37">
        <v>0</v>
      </c>
      <c r="N10">
        <v>0</v>
      </c>
      <c r="O10">
        <v>0</v>
      </c>
      <c r="P10" s="37">
        <v>0</v>
      </c>
      <c r="Q10">
        <v>0</v>
      </c>
      <c r="R10">
        <v>0</v>
      </c>
      <c r="S10">
        <v>0</v>
      </c>
      <c r="T10" s="37">
        <v>0</v>
      </c>
      <c r="U10" s="37">
        <v>0</v>
      </c>
      <c r="V10">
        <v>0</v>
      </c>
      <c r="W10" s="37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14119</v>
      </c>
      <c r="AH10">
        <v>0</v>
      </c>
      <c r="AI10">
        <v>11655</v>
      </c>
      <c r="AJ10" s="37">
        <v>0</v>
      </c>
      <c r="AK10">
        <v>0</v>
      </c>
      <c r="AL10">
        <v>0</v>
      </c>
      <c r="AM10">
        <v>0</v>
      </c>
      <c r="AN10">
        <v>0</v>
      </c>
      <c r="AO10" s="37">
        <v>0</v>
      </c>
      <c r="AP10">
        <v>0</v>
      </c>
      <c r="AQ10" s="37">
        <v>0</v>
      </c>
      <c r="AR10" s="37">
        <v>0</v>
      </c>
      <c r="AS10">
        <v>0</v>
      </c>
      <c r="AT10" s="37">
        <v>0</v>
      </c>
      <c r="AU10" s="37">
        <v>0</v>
      </c>
      <c r="AV10" s="37">
        <v>953</v>
      </c>
      <c r="AW10" s="37">
        <v>0</v>
      </c>
      <c r="AX10" s="37">
        <v>0</v>
      </c>
      <c r="AY10">
        <v>93</v>
      </c>
      <c r="AZ10" s="37">
        <v>83475</v>
      </c>
      <c r="BA10">
        <v>0</v>
      </c>
      <c r="BB10">
        <v>11246</v>
      </c>
      <c r="BC10" s="37">
        <v>846297</v>
      </c>
      <c r="BD10" s="37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2292</v>
      </c>
      <c r="BL10">
        <v>0</v>
      </c>
      <c r="BM10" s="37">
        <v>1256</v>
      </c>
      <c r="BN10">
        <v>0</v>
      </c>
      <c r="BO10">
        <v>0</v>
      </c>
      <c r="BP10" s="39">
        <v>0</v>
      </c>
      <c r="BQ10">
        <v>0</v>
      </c>
      <c r="BR10">
        <v>0</v>
      </c>
      <c r="BS10" s="37"/>
      <c r="BT10" s="39"/>
      <c r="BU10" s="40" t="e">
        <f t="shared" si="1"/>
        <v>#N/A</v>
      </c>
      <c r="BV10" s="39" t="s">
        <v>35</v>
      </c>
      <c r="BW10" s="39" t="str">
        <f t="shared" si="2"/>
        <v>Coffee, tea, cocoa, spices, and manufactures thereof</v>
      </c>
      <c r="BX10" s="40" t="e">
        <f>HLOOKUP($BV10,$A$2:$BS$11995,(MATCH(BX$2&amp;$BX$1,$A:$A,0)-1),FALSE)</f>
        <v>#N/A</v>
      </c>
      <c r="BY10" s="39"/>
      <c r="BZ10" s="39"/>
      <c r="CA10" s="39"/>
      <c r="CB10" s="39"/>
    </row>
    <row r="11" spans="1:80" x14ac:dyDescent="0.2">
      <c r="A11" s="40" t="str">
        <f t="shared" si="0"/>
        <v>2023–24ASTA</v>
      </c>
      <c r="B11" t="s">
        <v>645</v>
      </c>
      <c r="C11" t="s">
        <v>109</v>
      </c>
      <c r="D11">
        <v>0</v>
      </c>
      <c r="E11" s="37">
        <v>0</v>
      </c>
      <c r="F11">
        <v>0</v>
      </c>
      <c r="G11">
        <v>0</v>
      </c>
      <c r="H11">
        <v>0</v>
      </c>
      <c r="I11">
        <v>9885</v>
      </c>
      <c r="J11">
        <v>40984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5484365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15319</v>
      </c>
      <c r="AJ11">
        <v>0</v>
      </c>
      <c r="AK11">
        <v>228308</v>
      </c>
      <c r="AL11">
        <v>0</v>
      </c>
      <c r="AM11">
        <v>9950</v>
      </c>
      <c r="AN11">
        <v>0</v>
      </c>
      <c r="AO11">
        <v>103471</v>
      </c>
      <c r="AP11">
        <v>0</v>
      </c>
      <c r="AQ11">
        <v>57</v>
      </c>
      <c r="AR11">
        <v>0</v>
      </c>
      <c r="AS11">
        <v>43604</v>
      </c>
      <c r="AT11">
        <v>2316</v>
      </c>
      <c r="AU11">
        <v>5965</v>
      </c>
      <c r="AV11">
        <v>106863</v>
      </c>
      <c r="AW11">
        <v>171034</v>
      </c>
      <c r="AX11">
        <v>204602</v>
      </c>
      <c r="AY11">
        <v>5304</v>
      </c>
      <c r="AZ11">
        <v>238181</v>
      </c>
      <c r="BA11">
        <v>29527</v>
      </c>
      <c r="BB11">
        <v>559738</v>
      </c>
      <c r="BC11">
        <v>648354</v>
      </c>
      <c r="BD11">
        <v>487849</v>
      </c>
      <c r="BE11">
        <v>26481</v>
      </c>
      <c r="BF11">
        <v>0</v>
      </c>
      <c r="BG11">
        <v>0</v>
      </c>
      <c r="BH11">
        <v>0</v>
      </c>
      <c r="BI11" s="37">
        <v>2778</v>
      </c>
      <c r="BJ11">
        <v>351</v>
      </c>
      <c r="BK11">
        <v>280063</v>
      </c>
      <c r="BL11">
        <v>17900</v>
      </c>
      <c r="BM11">
        <v>204829</v>
      </c>
      <c r="BN11" s="37">
        <v>0</v>
      </c>
      <c r="BO11">
        <v>17891</v>
      </c>
      <c r="BP11" s="23">
        <v>0</v>
      </c>
      <c r="BQ11">
        <v>0</v>
      </c>
      <c r="BR11">
        <v>8076</v>
      </c>
      <c r="BS11" s="37"/>
      <c r="BT11" s="39"/>
      <c r="BU11" s="40" t="e">
        <f t="shared" si="1"/>
        <v>#N/A</v>
      </c>
      <c r="BV11" s="39" t="s">
        <v>36</v>
      </c>
      <c r="BW11" s="39" t="str">
        <f t="shared" si="2"/>
        <v>Feeding stuff for animals (excl. unmilled cereals)</v>
      </c>
      <c r="BX11" s="40" t="e">
        <f>HLOOKUP($BV11,$A$2:$BS$11995,(MATCH(BX$2&amp;$BX$1,$A:$A,0)-1),FALSE)</f>
        <v>#N/A</v>
      </c>
      <c r="BY11" s="39"/>
      <c r="BZ11" s="39"/>
      <c r="CA11" s="39"/>
      <c r="CB11" s="39"/>
    </row>
    <row r="12" spans="1:80" x14ac:dyDescent="0.2">
      <c r="A12" s="40" t="str">
        <f t="shared" si="0"/>
        <v>2023–24AZBJ</v>
      </c>
      <c r="B12" t="s">
        <v>645</v>
      </c>
      <c r="C12" t="s">
        <v>110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 s="37">
        <v>0</v>
      </c>
      <c r="AX12">
        <v>0</v>
      </c>
      <c r="AY12">
        <v>0</v>
      </c>
      <c r="AZ12">
        <v>198668</v>
      </c>
      <c r="BA12" s="37">
        <v>0</v>
      </c>
      <c r="BB12">
        <v>0</v>
      </c>
      <c r="BC12">
        <v>0</v>
      </c>
      <c r="BD12" s="37">
        <v>0</v>
      </c>
      <c r="BE12">
        <v>0</v>
      </c>
      <c r="BF12">
        <v>0</v>
      </c>
      <c r="BG12">
        <v>0</v>
      </c>
      <c r="BH12">
        <v>0</v>
      </c>
      <c r="BI12" s="37">
        <v>0</v>
      </c>
      <c r="BJ12">
        <v>0</v>
      </c>
      <c r="BK12">
        <v>0</v>
      </c>
      <c r="BL12">
        <v>0</v>
      </c>
      <c r="BM12">
        <v>0</v>
      </c>
      <c r="BN12" s="37">
        <v>0</v>
      </c>
      <c r="BO12">
        <v>0</v>
      </c>
      <c r="BP12" s="23">
        <v>0</v>
      </c>
      <c r="BQ12">
        <v>0</v>
      </c>
      <c r="BR12">
        <v>0</v>
      </c>
      <c r="BS12" s="37"/>
      <c r="BT12" s="39"/>
      <c r="BU12" s="40" t="e">
        <f t="shared" si="1"/>
        <v>#N/A</v>
      </c>
      <c r="BV12" s="39" t="s">
        <v>37</v>
      </c>
      <c r="BW12" s="39" t="str">
        <f t="shared" si="2"/>
        <v>Miscellaneous edible products and preparations</v>
      </c>
      <c r="BX12" s="40" t="e">
        <f>HLOOKUP($BV12,$A$2:$BS$11995,(MATCH(BX$2&amp;$BX$1,$A:$A,0)-1),FALSE)</f>
        <v>#N/A</v>
      </c>
      <c r="BY12" s="39"/>
      <c r="BZ12" s="39"/>
      <c r="CA12" s="39"/>
      <c r="CB12" s="39"/>
    </row>
    <row r="13" spans="1:80" x14ac:dyDescent="0.2">
      <c r="A13" s="40" t="str">
        <f t="shared" si="0"/>
        <v>2023–24BADE</v>
      </c>
      <c r="B13" t="s">
        <v>645</v>
      </c>
      <c r="C13" t="s">
        <v>111</v>
      </c>
      <c r="D13">
        <v>0</v>
      </c>
      <c r="E13">
        <v>0</v>
      </c>
      <c r="F13">
        <v>0</v>
      </c>
      <c r="G13">
        <v>0</v>
      </c>
      <c r="H13">
        <v>109617</v>
      </c>
      <c r="I13">
        <v>130066672</v>
      </c>
      <c r="J13">
        <v>1451699</v>
      </c>
      <c r="K13">
        <v>0</v>
      </c>
      <c r="L13">
        <v>823181</v>
      </c>
      <c r="M13">
        <v>0</v>
      </c>
      <c r="N13">
        <v>0</v>
      </c>
      <c r="O13">
        <v>0</v>
      </c>
      <c r="P13">
        <v>0</v>
      </c>
      <c r="Q13">
        <v>786732</v>
      </c>
      <c r="R13">
        <v>0</v>
      </c>
      <c r="S13">
        <v>0</v>
      </c>
      <c r="T13">
        <v>25771</v>
      </c>
      <c r="U13">
        <v>258650713</v>
      </c>
      <c r="V13">
        <v>0</v>
      </c>
      <c r="W13">
        <v>272123792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 s="37">
        <v>0</v>
      </c>
      <c r="AN13">
        <v>0</v>
      </c>
      <c r="AO13">
        <v>0</v>
      </c>
      <c r="AP13">
        <v>0</v>
      </c>
      <c r="AQ13">
        <v>0</v>
      </c>
      <c r="AR13">
        <v>55349</v>
      </c>
      <c r="AS13">
        <v>0</v>
      </c>
      <c r="AT13">
        <v>74401</v>
      </c>
      <c r="AU13">
        <v>170808561</v>
      </c>
      <c r="AV13">
        <v>207327</v>
      </c>
      <c r="AW13">
        <v>100312</v>
      </c>
      <c r="AX13">
        <v>0</v>
      </c>
      <c r="AY13">
        <v>0</v>
      </c>
      <c r="AZ13">
        <v>62482</v>
      </c>
      <c r="BA13" s="37">
        <v>2749</v>
      </c>
      <c r="BB13">
        <v>0</v>
      </c>
      <c r="BC13">
        <v>475481</v>
      </c>
      <c r="BD13">
        <v>504075</v>
      </c>
      <c r="BE13">
        <v>12928</v>
      </c>
      <c r="BF13">
        <v>0</v>
      </c>
      <c r="BG13">
        <v>366493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842862</v>
      </c>
      <c r="BN13" s="37">
        <v>0</v>
      </c>
      <c r="BO13">
        <v>0</v>
      </c>
      <c r="BP13" s="23">
        <v>0</v>
      </c>
      <c r="BQ13">
        <v>0</v>
      </c>
      <c r="BR13">
        <v>25303138</v>
      </c>
      <c r="BS13" s="37"/>
      <c r="BT13" s="39"/>
      <c r="BU13" s="40" t="e">
        <f t="shared" si="1"/>
        <v>#N/A</v>
      </c>
      <c r="BV13" s="39" t="s">
        <v>38</v>
      </c>
      <c r="BW13" s="39" t="str">
        <f t="shared" si="2"/>
        <v>Beverages</v>
      </c>
      <c r="BX13" s="40" t="e">
        <f>HLOOKUP($BV13,$A$2:$BS$11995,(MATCH(BX$2&amp;$BX$1,$A:$A,0)-1),FALSE)</f>
        <v>#N/A</v>
      </c>
      <c r="BY13" s="39"/>
      <c r="BZ13" s="39"/>
      <c r="CA13" s="39"/>
      <c r="CB13" s="39"/>
    </row>
    <row r="14" spans="1:80" x14ac:dyDescent="0.2">
      <c r="A14" s="40" t="str">
        <f t="shared" si="0"/>
        <v>2023–24BAHA</v>
      </c>
      <c r="B14" t="s">
        <v>645</v>
      </c>
      <c r="C14" t="s">
        <v>294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s="37">
        <v>0</v>
      </c>
      <c r="AY14">
        <v>0</v>
      </c>
      <c r="AZ14">
        <v>0</v>
      </c>
      <c r="BA14">
        <v>0</v>
      </c>
      <c r="BB14">
        <v>0</v>
      </c>
      <c r="BC14">
        <v>17096</v>
      </c>
      <c r="BD14">
        <v>0</v>
      </c>
      <c r="BE14">
        <v>0</v>
      </c>
      <c r="BF14">
        <v>12271</v>
      </c>
      <c r="BG14">
        <v>0</v>
      </c>
      <c r="BH14">
        <v>0</v>
      </c>
      <c r="BI14">
        <v>2331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 s="39">
        <v>0</v>
      </c>
      <c r="BQ14">
        <v>0</v>
      </c>
      <c r="BR14">
        <v>0</v>
      </c>
      <c r="BS14" s="37"/>
      <c r="BT14" s="39"/>
      <c r="BU14" s="40" t="e">
        <f t="shared" si="1"/>
        <v>#N/A</v>
      </c>
      <c r="BV14" s="39" t="s">
        <v>39</v>
      </c>
      <c r="BW14" s="39" t="str">
        <f t="shared" si="2"/>
        <v>Tobacco and tobacco manufactures</v>
      </c>
      <c r="BX14" s="40" t="e">
        <f>HLOOKUP($BV14,$A$2:$BS$11995,(MATCH(BX$2&amp;$BX$1,$A:$A,0)-1),FALSE)</f>
        <v>#N/A</v>
      </c>
      <c r="BY14" s="39"/>
      <c r="BZ14" s="39"/>
      <c r="CA14" s="39"/>
      <c r="CB14" s="39"/>
    </row>
    <row r="15" spans="1:80" x14ac:dyDescent="0.2">
      <c r="A15" s="40" t="str">
        <f t="shared" si="0"/>
        <v>2023–24BARB</v>
      </c>
      <c r="B15" t="s">
        <v>645</v>
      </c>
      <c r="C15" t="s">
        <v>112</v>
      </c>
      <c r="D15" s="37">
        <v>0</v>
      </c>
      <c r="E15" s="37">
        <v>0</v>
      </c>
      <c r="F15">
        <v>0</v>
      </c>
      <c r="G15">
        <v>0</v>
      </c>
      <c r="H15" s="37">
        <v>0</v>
      </c>
      <c r="I15" s="37">
        <v>0</v>
      </c>
      <c r="J15">
        <v>0</v>
      </c>
      <c r="K15">
        <v>0</v>
      </c>
      <c r="L15">
        <v>0</v>
      </c>
      <c r="M15" s="37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37">
        <v>0</v>
      </c>
      <c r="W15" s="37">
        <v>0</v>
      </c>
      <c r="X15" s="37">
        <v>0</v>
      </c>
      <c r="Y15" s="37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 s="37">
        <v>0</v>
      </c>
      <c r="AI15" s="37">
        <v>0</v>
      </c>
      <c r="AJ15">
        <v>0</v>
      </c>
      <c r="AK15">
        <v>0</v>
      </c>
      <c r="AL15" s="37">
        <v>0</v>
      </c>
      <c r="AM15" s="37">
        <v>0</v>
      </c>
      <c r="AN15">
        <v>0</v>
      </c>
      <c r="AO15" s="37">
        <v>0</v>
      </c>
      <c r="AP15" s="37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69688</v>
      </c>
      <c r="BF15" s="37">
        <v>0</v>
      </c>
      <c r="BG15">
        <v>0</v>
      </c>
      <c r="BH15" s="37">
        <v>0</v>
      </c>
      <c r="BI15" s="37">
        <v>5855</v>
      </c>
      <c r="BJ15">
        <v>0</v>
      </c>
      <c r="BK15" s="37">
        <v>0</v>
      </c>
      <c r="BL15">
        <v>0</v>
      </c>
      <c r="BM15" s="37">
        <v>3407</v>
      </c>
      <c r="BN15" s="37">
        <v>0</v>
      </c>
      <c r="BO15">
        <v>0</v>
      </c>
      <c r="BP15" s="23">
        <v>0</v>
      </c>
      <c r="BQ15">
        <v>0</v>
      </c>
      <c r="BR15">
        <v>0</v>
      </c>
      <c r="BS15" s="37"/>
      <c r="BT15" s="39"/>
      <c r="BU15" s="40" t="e">
        <f t="shared" si="1"/>
        <v>#N/A</v>
      </c>
      <c r="BV15" s="39" t="s">
        <v>40</v>
      </c>
      <c r="BW15" s="39" t="str">
        <f t="shared" si="2"/>
        <v>Hides, skins and furskins, raw</v>
      </c>
      <c r="BX15" s="40" t="e">
        <f>HLOOKUP($BV15,$A$2:$BS$11995,(MATCH(BX$2&amp;$BX$1,$A:$A,0)-1),FALSE)</f>
        <v>#N/A</v>
      </c>
      <c r="BY15" s="39"/>
      <c r="BZ15" s="39"/>
      <c r="CA15" s="39"/>
      <c r="CB15" s="39"/>
    </row>
    <row r="16" spans="1:80" x14ac:dyDescent="0.2">
      <c r="A16" s="40" t="str">
        <f t="shared" si="0"/>
        <v>2023–24BELE</v>
      </c>
      <c r="B16" t="s">
        <v>645</v>
      </c>
      <c r="C16" t="s">
        <v>113</v>
      </c>
      <c r="D16">
        <v>0</v>
      </c>
      <c r="E16" s="37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7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 s="37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2807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 s="23">
        <v>0</v>
      </c>
      <c r="BQ16">
        <v>0</v>
      </c>
      <c r="BR16">
        <v>0</v>
      </c>
      <c r="BS16" s="37"/>
      <c r="BT16" s="39"/>
      <c r="BU16" s="40" t="e">
        <f t="shared" si="1"/>
        <v>#N/A</v>
      </c>
      <c r="BV16" s="39" t="s">
        <v>41</v>
      </c>
      <c r="BW16" s="39" t="str">
        <f t="shared" si="2"/>
        <v>Oil-seeds and oleaginous fruits</v>
      </c>
      <c r="BX16" s="40" t="e">
        <f>HLOOKUP($BV16,$A$2:$BS$11995,(MATCH(BX$2&amp;$BX$1,$A:$A,0)-1),FALSE)</f>
        <v>#N/A</v>
      </c>
      <c r="BY16" s="39"/>
      <c r="BZ16" s="39"/>
      <c r="CA16" s="39"/>
      <c r="CB16" s="39"/>
    </row>
    <row r="17" spans="1:80" x14ac:dyDescent="0.2">
      <c r="A17" s="40" t="str">
        <f t="shared" si="0"/>
        <v>2023–24BELG</v>
      </c>
      <c r="B17" t="s">
        <v>645</v>
      </c>
      <c r="C17" t="s">
        <v>114</v>
      </c>
      <c r="D17">
        <v>0</v>
      </c>
      <c r="E17" s="37">
        <v>3943774</v>
      </c>
      <c r="F17">
        <v>0</v>
      </c>
      <c r="G17" s="37">
        <v>0</v>
      </c>
      <c r="H17" s="37">
        <v>306242</v>
      </c>
      <c r="I17" s="37">
        <v>2126387</v>
      </c>
      <c r="J17">
        <v>193801</v>
      </c>
      <c r="K17">
        <v>0</v>
      </c>
      <c r="L17" s="37">
        <v>0</v>
      </c>
      <c r="M17" s="37">
        <v>152821</v>
      </c>
      <c r="N17">
        <v>929043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3000</v>
      </c>
      <c r="V17">
        <v>0</v>
      </c>
      <c r="W17" s="37">
        <v>40637567</v>
      </c>
      <c r="X17" s="37">
        <v>714580</v>
      </c>
      <c r="Y17">
        <v>688509282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30006</v>
      </c>
      <c r="AH17" s="37">
        <v>604527</v>
      </c>
      <c r="AI17" s="37">
        <v>91121</v>
      </c>
      <c r="AJ17">
        <v>0</v>
      </c>
      <c r="AK17">
        <v>0</v>
      </c>
      <c r="AL17" s="37">
        <v>157213</v>
      </c>
      <c r="AM17" s="37">
        <v>35596</v>
      </c>
      <c r="AN17" s="37">
        <v>0</v>
      </c>
      <c r="AO17">
        <v>131</v>
      </c>
      <c r="AP17">
        <v>57342</v>
      </c>
      <c r="AQ17">
        <v>0</v>
      </c>
      <c r="AR17">
        <v>2904</v>
      </c>
      <c r="AS17" s="37">
        <v>8015</v>
      </c>
      <c r="AT17">
        <v>18928</v>
      </c>
      <c r="AU17" s="37">
        <v>0</v>
      </c>
      <c r="AV17" s="37">
        <v>28947</v>
      </c>
      <c r="AW17">
        <v>397399</v>
      </c>
      <c r="AX17" s="37">
        <v>422214</v>
      </c>
      <c r="AY17">
        <v>758348</v>
      </c>
      <c r="AZ17" s="37">
        <v>677739</v>
      </c>
      <c r="BA17">
        <v>9561</v>
      </c>
      <c r="BB17" s="37">
        <v>74329</v>
      </c>
      <c r="BC17" s="37">
        <v>1114745</v>
      </c>
      <c r="BD17">
        <v>1539979</v>
      </c>
      <c r="BE17">
        <v>0</v>
      </c>
      <c r="BF17" s="37">
        <v>236835</v>
      </c>
      <c r="BG17" s="37">
        <v>15899</v>
      </c>
      <c r="BH17">
        <v>0</v>
      </c>
      <c r="BI17" s="37">
        <v>0</v>
      </c>
      <c r="BJ17">
        <v>4158</v>
      </c>
      <c r="BK17" s="37">
        <v>93756</v>
      </c>
      <c r="BL17">
        <v>0</v>
      </c>
      <c r="BM17">
        <v>480808</v>
      </c>
      <c r="BN17" s="37">
        <v>4084</v>
      </c>
      <c r="BO17">
        <v>0</v>
      </c>
      <c r="BP17" s="23">
        <v>0</v>
      </c>
      <c r="BQ17">
        <v>0</v>
      </c>
      <c r="BR17">
        <v>183264</v>
      </c>
      <c r="BS17" s="37"/>
      <c r="BT17" s="39"/>
      <c r="BU17" s="40" t="e">
        <f t="shared" si="1"/>
        <v>#N/A</v>
      </c>
      <c r="BV17" s="39" t="s">
        <v>42</v>
      </c>
      <c r="BW17" s="39" t="str">
        <f t="shared" si="2"/>
        <v>Crude rubber (incl. synthetic and reclaimed)</v>
      </c>
      <c r="BX17" s="40" t="e">
        <f>HLOOKUP($BV17,$A$2:$BS$11995,(MATCH(BX$2&amp;$BX$1,$A:$A,0)-1),FALSE)</f>
        <v>#N/A</v>
      </c>
      <c r="BY17" s="39"/>
      <c r="BZ17" s="39"/>
      <c r="CA17" s="39"/>
      <c r="CB17" s="39"/>
    </row>
    <row r="18" spans="1:80" x14ac:dyDescent="0.2">
      <c r="A18" s="40" t="str">
        <f t="shared" si="0"/>
        <v>2023–24BENR</v>
      </c>
      <c r="B18" t="s">
        <v>645</v>
      </c>
      <c r="C18" t="s">
        <v>115</v>
      </c>
      <c r="D18">
        <v>0</v>
      </c>
      <c r="E18">
        <v>298640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 s="37">
        <v>0</v>
      </c>
      <c r="BD18">
        <v>13500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7">
        <v>0</v>
      </c>
      <c r="BN18">
        <v>25000</v>
      </c>
      <c r="BO18">
        <v>0</v>
      </c>
      <c r="BP18" s="39">
        <v>0</v>
      </c>
      <c r="BQ18">
        <v>0</v>
      </c>
      <c r="BR18">
        <v>0</v>
      </c>
      <c r="BS18" s="37"/>
      <c r="BT18" s="39"/>
      <c r="BU18" s="40" t="e">
        <f t="shared" si="1"/>
        <v>#N/A</v>
      </c>
      <c r="BV18" s="39" t="s">
        <v>43</v>
      </c>
      <c r="BW18" s="39" t="str">
        <f t="shared" si="2"/>
        <v>Cork and wood</v>
      </c>
      <c r="BX18" s="40" t="e">
        <f>HLOOKUP($BV18,$A$2:$BS$11995,(MATCH(BX$2&amp;$BX$1,$A:$A,0)-1),FALSE)</f>
        <v>#N/A</v>
      </c>
      <c r="BY18" s="39"/>
      <c r="BZ18" s="39"/>
      <c r="CA18" s="39"/>
      <c r="CB18" s="39"/>
    </row>
    <row r="19" spans="1:80" x14ac:dyDescent="0.2">
      <c r="A19" s="40" t="str">
        <f t="shared" si="0"/>
        <v>2023–24BHRN</v>
      </c>
      <c r="B19" t="s">
        <v>645</v>
      </c>
      <c r="C19" t="s">
        <v>116</v>
      </c>
      <c r="D19">
        <v>0</v>
      </c>
      <c r="E19">
        <v>4768000</v>
      </c>
      <c r="F19">
        <v>0</v>
      </c>
      <c r="G19">
        <v>0</v>
      </c>
      <c r="H19">
        <v>9097414</v>
      </c>
      <c r="I19">
        <v>909190</v>
      </c>
      <c r="J19">
        <v>161423</v>
      </c>
      <c r="K19">
        <v>0</v>
      </c>
      <c r="L19">
        <v>23627</v>
      </c>
      <c r="M19">
        <v>7486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320067750</v>
      </c>
      <c r="X19">
        <v>44846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28350</v>
      </c>
      <c r="AH19">
        <v>121398</v>
      </c>
      <c r="AI19">
        <v>0</v>
      </c>
      <c r="AJ19">
        <v>0</v>
      </c>
      <c r="AK19">
        <v>0</v>
      </c>
      <c r="AL19">
        <v>0</v>
      </c>
      <c r="AM19">
        <v>0</v>
      </c>
      <c r="AN19" s="37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5352</v>
      </c>
      <c r="AW19">
        <v>0</v>
      </c>
      <c r="AX19">
        <v>0</v>
      </c>
      <c r="AY19">
        <v>0</v>
      </c>
      <c r="AZ19" s="37">
        <v>156395</v>
      </c>
      <c r="BA19">
        <v>2565</v>
      </c>
      <c r="BB19">
        <v>2910</v>
      </c>
      <c r="BC19">
        <v>55852</v>
      </c>
      <c r="BD19">
        <v>661538</v>
      </c>
      <c r="BE19">
        <v>0</v>
      </c>
      <c r="BF19">
        <v>0</v>
      </c>
      <c r="BG19">
        <v>0</v>
      </c>
      <c r="BH19">
        <v>0</v>
      </c>
      <c r="BI19">
        <v>2346</v>
      </c>
      <c r="BJ19">
        <v>0</v>
      </c>
      <c r="BK19">
        <v>475</v>
      </c>
      <c r="BL19">
        <v>0</v>
      </c>
      <c r="BM19">
        <v>6930</v>
      </c>
      <c r="BN19">
        <v>0</v>
      </c>
      <c r="BO19">
        <v>0</v>
      </c>
      <c r="BP19" s="23">
        <v>0</v>
      </c>
      <c r="BQ19">
        <v>0</v>
      </c>
      <c r="BR19">
        <v>2447</v>
      </c>
      <c r="BS19" s="37"/>
      <c r="BT19" s="39"/>
      <c r="BU19" s="40" t="e">
        <f t="shared" si="1"/>
        <v>#N/A</v>
      </c>
      <c r="BV19" s="39" t="s">
        <v>44</v>
      </c>
      <c r="BW19" s="39" t="str">
        <f t="shared" si="2"/>
        <v>Pulp and waste paper</v>
      </c>
      <c r="BX19" s="40" t="e">
        <f>HLOOKUP($BV19,$A$2:$BS$11995,(MATCH(BX$2&amp;$BX$1,$A:$A,0)-1),FALSE)</f>
        <v>#N/A</v>
      </c>
      <c r="BY19" s="39"/>
      <c r="BZ19" s="39"/>
      <c r="CA19" s="39"/>
      <c r="CB19" s="39"/>
    </row>
    <row r="20" spans="1:80" x14ac:dyDescent="0.2">
      <c r="A20" s="40" t="str">
        <f t="shared" si="0"/>
        <v>2023–24BHUT</v>
      </c>
      <c r="B20" t="s">
        <v>645</v>
      </c>
      <c r="C20" t="s">
        <v>117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95</v>
      </c>
      <c r="K20">
        <v>15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 s="37">
        <v>0</v>
      </c>
      <c r="AI20">
        <v>50</v>
      </c>
      <c r="AJ20">
        <v>0</v>
      </c>
      <c r="AK20">
        <v>0</v>
      </c>
      <c r="AL20">
        <v>56</v>
      </c>
      <c r="AM20">
        <v>0</v>
      </c>
      <c r="AN20">
        <v>0</v>
      </c>
      <c r="AO20">
        <v>0</v>
      </c>
      <c r="AP20">
        <v>29</v>
      </c>
      <c r="AQ20">
        <v>0</v>
      </c>
      <c r="AR20">
        <v>0</v>
      </c>
      <c r="AS20">
        <v>29</v>
      </c>
      <c r="AT20">
        <v>0</v>
      </c>
      <c r="AU20">
        <v>0</v>
      </c>
      <c r="AV20">
        <v>33</v>
      </c>
      <c r="AW20" s="37">
        <v>0</v>
      </c>
      <c r="AX20">
        <v>0</v>
      </c>
      <c r="AY20">
        <v>0</v>
      </c>
      <c r="AZ20" s="37">
        <v>0</v>
      </c>
      <c r="BA20" s="37">
        <v>1615</v>
      </c>
      <c r="BB20" s="37">
        <v>23452</v>
      </c>
      <c r="BC20" s="37">
        <v>75</v>
      </c>
      <c r="BD20">
        <v>0</v>
      </c>
      <c r="BE20" s="37">
        <v>0</v>
      </c>
      <c r="BF20">
        <v>0</v>
      </c>
      <c r="BG20">
        <v>0</v>
      </c>
      <c r="BH20">
        <v>477</v>
      </c>
      <c r="BI20">
        <v>5624</v>
      </c>
      <c r="BJ20">
        <v>857</v>
      </c>
      <c r="BK20" s="37">
        <v>0</v>
      </c>
      <c r="BL20">
        <v>28</v>
      </c>
      <c r="BM20">
        <v>135</v>
      </c>
      <c r="BN20">
        <v>3090</v>
      </c>
      <c r="BO20">
        <v>0</v>
      </c>
      <c r="BP20" s="23">
        <v>0</v>
      </c>
      <c r="BQ20">
        <v>0</v>
      </c>
      <c r="BR20">
        <v>0</v>
      </c>
      <c r="BS20" s="37"/>
      <c r="BT20" s="39"/>
      <c r="BU20" s="40" t="e">
        <f t="shared" si="1"/>
        <v>#N/A</v>
      </c>
      <c r="BV20" s="39" t="s">
        <v>45</v>
      </c>
      <c r="BW20" s="39" t="str">
        <f t="shared" si="2"/>
        <v>Textile fibres (excl. wool tops and other combed wool) and their wastes, not manufactured into yarn or fabric</v>
      </c>
      <c r="BX20" s="40" t="e">
        <f>HLOOKUP($BV20,$A$2:$BS$11995,(MATCH(BX$2&amp;$BX$1,$A:$A,0)-1),FALSE)</f>
        <v>#N/A</v>
      </c>
      <c r="BY20" s="39"/>
      <c r="BZ20" s="39"/>
      <c r="CA20" s="39"/>
      <c r="CB20" s="39"/>
    </row>
    <row r="21" spans="1:80" x14ac:dyDescent="0.2">
      <c r="A21" s="40" t="str">
        <f t="shared" si="0"/>
        <v>2023–24BMDA</v>
      </c>
      <c r="B21" t="s">
        <v>645</v>
      </c>
      <c r="C21" t="s">
        <v>118</v>
      </c>
      <c r="D21">
        <v>0</v>
      </c>
      <c r="E21">
        <v>188879</v>
      </c>
      <c r="F21">
        <v>0</v>
      </c>
      <c r="G21">
        <v>0</v>
      </c>
      <c r="H21" s="37">
        <v>0</v>
      </c>
      <c r="I21">
        <v>0</v>
      </c>
      <c r="J21">
        <v>0</v>
      </c>
      <c r="K21">
        <v>0</v>
      </c>
      <c r="L21" s="37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 s="37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 s="37">
        <v>5405</v>
      </c>
      <c r="AY21">
        <v>0</v>
      </c>
      <c r="AZ21" s="37">
        <v>11381</v>
      </c>
      <c r="BA21" s="37">
        <v>0</v>
      </c>
      <c r="BB21" s="37">
        <v>0</v>
      </c>
      <c r="BC21" s="37">
        <v>11475</v>
      </c>
      <c r="BD21" s="37">
        <v>0</v>
      </c>
      <c r="BE21">
        <v>0</v>
      </c>
      <c r="BF21">
        <v>0</v>
      </c>
      <c r="BG21">
        <v>0</v>
      </c>
      <c r="BH21">
        <v>0</v>
      </c>
      <c r="BI21">
        <v>4662</v>
      </c>
      <c r="BJ21">
        <v>0</v>
      </c>
      <c r="BK21" s="37">
        <v>0</v>
      </c>
      <c r="BL21">
        <v>0</v>
      </c>
      <c r="BM21" s="37">
        <v>6620</v>
      </c>
      <c r="BN21">
        <v>0</v>
      </c>
      <c r="BO21">
        <v>0</v>
      </c>
      <c r="BP21" s="23">
        <v>0</v>
      </c>
      <c r="BQ21">
        <v>0</v>
      </c>
      <c r="BR21">
        <v>0</v>
      </c>
      <c r="BS21" s="37"/>
      <c r="BT21" s="39"/>
      <c r="BU21" s="40" t="e">
        <f t="shared" si="1"/>
        <v>#N/A</v>
      </c>
      <c r="BV21" s="39" t="s">
        <v>46</v>
      </c>
      <c r="BW21" s="39" t="str">
        <f t="shared" si="2"/>
        <v>Crude fertilizers (excl. those of Division 56) and crude minerals (excl. coal, petroleum and precious stones)</v>
      </c>
      <c r="BX21" s="40" t="e">
        <f>HLOOKUP($BV21,$A$2:$BS$11995,(MATCH(BX$2&amp;$BX$1,$A:$A,0)-1),FALSE)</f>
        <v>#N/A</v>
      </c>
      <c r="BY21" s="39"/>
      <c r="BZ21" s="39"/>
      <c r="CA21" s="39"/>
      <c r="CB21" s="39"/>
    </row>
    <row r="22" spans="1:80" x14ac:dyDescent="0.2">
      <c r="A22" s="40" t="str">
        <f t="shared" si="0"/>
        <v>2023–24BOHR</v>
      </c>
      <c r="B22" t="s">
        <v>645</v>
      </c>
      <c r="C22" t="s">
        <v>119</v>
      </c>
      <c r="D22">
        <v>0</v>
      </c>
      <c r="E22" s="37">
        <v>0</v>
      </c>
      <c r="F22">
        <v>0</v>
      </c>
      <c r="G22" s="37">
        <v>0</v>
      </c>
      <c r="H22">
        <v>0</v>
      </c>
      <c r="I22">
        <v>0</v>
      </c>
      <c r="J22">
        <v>0</v>
      </c>
      <c r="K22">
        <v>0</v>
      </c>
      <c r="L22" s="37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s="37">
        <v>0</v>
      </c>
      <c r="Y22" s="37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 s="37">
        <v>0</v>
      </c>
      <c r="AH22" s="37">
        <v>0</v>
      </c>
      <c r="AI22" s="37">
        <v>0</v>
      </c>
      <c r="AJ22" s="37">
        <v>0</v>
      </c>
      <c r="AK22">
        <v>0</v>
      </c>
      <c r="AL22">
        <v>0</v>
      </c>
      <c r="AM22" s="37">
        <v>0</v>
      </c>
      <c r="AN22">
        <v>0</v>
      </c>
      <c r="AO22" s="37">
        <v>49138</v>
      </c>
      <c r="AP22" s="37">
        <v>0</v>
      </c>
      <c r="AQ22">
        <v>0</v>
      </c>
      <c r="AR22" s="37">
        <v>0</v>
      </c>
      <c r="AS22" s="37">
        <v>0</v>
      </c>
      <c r="AT22">
        <v>0</v>
      </c>
      <c r="AU22" s="37">
        <v>0</v>
      </c>
      <c r="AV22" s="37">
        <v>0</v>
      </c>
      <c r="AW22" s="37">
        <v>0</v>
      </c>
      <c r="AX22" s="37">
        <v>975800</v>
      </c>
      <c r="AY22">
        <v>0</v>
      </c>
      <c r="AZ22" s="37">
        <v>0</v>
      </c>
      <c r="BA22" s="37">
        <v>0</v>
      </c>
      <c r="BB22" s="37">
        <v>0</v>
      </c>
      <c r="BC22" s="37">
        <v>63905</v>
      </c>
      <c r="BD22" s="37">
        <v>0</v>
      </c>
      <c r="BE22" s="37">
        <v>0</v>
      </c>
      <c r="BF22" s="37">
        <v>0</v>
      </c>
      <c r="BG22">
        <v>0</v>
      </c>
      <c r="BH22">
        <v>0</v>
      </c>
      <c r="BI22">
        <v>0</v>
      </c>
      <c r="BJ22">
        <v>0</v>
      </c>
      <c r="BK22" s="37">
        <v>0</v>
      </c>
      <c r="BL22">
        <v>0</v>
      </c>
      <c r="BM22" s="37">
        <v>2650</v>
      </c>
      <c r="BN22" s="37">
        <v>0</v>
      </c>
      <c r="BO22">
        <v>0</v>
      </c>
      <c r="BP22" s="39">
        <v>0</v>
      </c>
      <c r="BQ22">
        <v>0</v>
      </c>
      <c r="BR22">
        <v>0</v>
      </c>
      <c r="BS22" s="37"/>
      <c r="BT22" s="39"/>
      <c r="BU22" s="40" t="e">
        <f t="shared" si="1"/>
        <v>#N/A</v>
      </c>
      <c r="BV22" s="39" t="s">
        <v>47</v>
      </c>
      <c r="BW22" s="39" t="str">
        <f t="shared" si="2"/>
        <v>Metalliferous ores and metal scrap</v>
      </c>
      <c r="BX22" s="40" t="e">
        <f>HLOOKUP($BV22,$A$2:$BS$11995,(MATCH(BX$2&amp;$BX$1,$A:$A,0)-1),FALSE)</f>
        <v>#N/A</v>
      </c>
      <c r="BY22" s="39"/>
      <c r="BZ22" s="39"/>
      <c r="CA22" s="39"/>
      <c r="CB22" s="39"/>
    </row>
    <row r="23" spans="1:80" x14ac:dyDescent="0.2">
      <c r="A23" s="40" t="str">
        <f t="shared" si="0"/>
        <v>2023–24BOLI</v>
      </c>
      <c r="B23" t="s">
        <v>645</v>
      </c>
      <c r="C23" t="s">
        <v>120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37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3423</v>
      </c>
      <c r="AT23">
        <v>0</v>
      </c>
      <c r="AU23">
        <v>0</v>
      </c>
      <c r="AV23">
        <v>0</v>
      </c>
      <c r="AW23">
        <v>8361</v>
      </c>
      <c r="AX23">
        <v>0</v>
      </c>
      <c r="AY23">
        <v>0</v>
      </c>
      <c r="AZ23">
        <v>14778</v>
      </c>
      <c r="BA23">
        <v>0</v>
      </c>
      <c r="BB23">
        <v>0</v>
      </c>
      <c r="BC23">
        <v>172798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3371</v>
      </c>
      <c r="BL23">
        <v>4468</v>
      </c>
      <c r="BM23">
        <v>0</v>
      </c>
      <c r="BN23">
        <v>0</v>
      </c>
      <c r="BO23">
        <v>0</v>
      </c>
      <c r="BP23" s="23">
        <v>0</v>
      </c>
      <c r="BQ23">
        <v>0</v>
      </c>
      <c r="BR23">
        <v>1043</v>
      </c>
      <c r="BS23" s="37"/>
      <c r="BT23" s="39"/>
      <c r="BU23" s="40" t="e">
        <f t="shared" si="1"/>
        <v>#N/A</v>
      </c>
      <c r="BV23" s="39" t="s">
        <v>48</v>
      </c>
      <c r="BW23" s="39" t="str">
        <f t="shared" si="2"/>
        <v>Crude animal and vegetable materials, nes</v>
      </c>
      <c r="BX23" s="40" t="e">
        <f>HLOOKUP($BV23,$A$2:$BS$11995,(MATCH(BX$2&amp;$BX$1,$A:$A,0)-1),FALSE)</f>
        <v>#N/A</v>
      </c>
      <c r="BY23" s="39"/>
      <c r="BZ23" s="39"/>
      <c r="CA23" s="39"/>
      <c r="CB23" s="39"/>
    </row>
    <row r="24" spans="1:80" x14ac:dyDescent="0.2">
      <c r="A24" s="40" t="str">
        <f t="shared" si="0"/>
        <v>2023–24BOTS</v>
      </c>
      <c r="B24" t="s">
        <v>645</v>
      </c>
      <c r="C24" t="s">
        <v>121</v>
      </c>
      <c r="D24">
        <v>0</v>
      </c>
      <c r="E24" s="37">
        <v>0</v>
      </c>
      <c r="F24" s="37">
        <v>0</v>
      </c>
      <c r="G24">
        <v>0</v>
      </c>
      <c r="H24">
        <v>0</v>
      </c>
      <c r="I24" s="37">
        <v>30448</v>
      </c>
      <c r="J24" s="37">
        <v>0</v>
      </c>
      <c r="K24" s="37">
        <v>0</v>
      </c>
      <c r="L24" s="37">
        <v>0</v>
      </c>
      <c r="M24" s="37">
        <v>220</v>
      </c>
      <c r="N24" s="37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 s="37">
        <v>300000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 s="37">
        <v>0</v>
      </c>
      <c r="AI24">
        <v>570</v>
      </c>
      <c r="AJ24">
        <v>0</v>
      </c>
      <c r="AK24">
        <v>0</v>
      </c>
      <c r="AL24" s="37">
        <v>0</v>
      </c>
      <c r="AM24">
        <v>11210</v>
      </c>
      <c r="AN24" s="37">
        <v>0</v>
      </c>
      <c r="AO24">
        <v>523</v>
      </c>
      <c r="AP24">
        <v>0</v>
      </c>
      <c r="AQ24">
        <v>0</v>
      </c>
      <c r="AR24" s="37">
        <v>0</v>
      </c>
      <c r="AS24">
        <v>0</v>
      </c>
      <c r="AT24">
        <v>0</v>
      </c>
      <c r="AU24">
        <v>0</v>
      </c>
      <c r="AV24" s="37">
        <v>11562</v>
      </c>
      <c r="AW24">
        <v>0</v>
      </c>
      <c r="AX24" s="37">
        <v>981308</v>
      </c>
      <c r="AY24">
        <v>0</v>
      </c>
      <c r="AZ24" s="37">
        <v>150125</v>
      </c>
      <c r="BA24" s="37">
        <v>12910</v>
      </c>
      <c r="BB24">
        <v>86299</v>
      </c>
      <c r="BC24" s="37">
        <v>37737</v>
      </c>
      <c r="BD24" s="37">
        <v>255430</v>
      </c>
      <c r="BE24">
        <v>0</v>
      </c>
      <c r="BF24">
        <v>7180</v>
      </c>
      <c r="BG24">
        <v>0</v>
      </c>
      <c r="BH24">
        <v>0</v>
      </c>
      <c r="BI24">
        <v>14629</v>
      </c>
      <c r="BJ24">
        <v>0</v>
      </c>
      <c r="BK24" s="37">
        <v>481758</v>
      </c>
      <c r="BL24">
        <v>4971</v>
      </c>
      <c r="BM24" s="37">
        <v>320</v>
      </c>
      <c r="BN24" s="37">
        <v>5000</v>
      </c>
      <c r="BO24">
        <v>0</v>
      </c>
      <c r="BP24" s="23">
        <v>0</v>
      </c>
      <c r="BQ24">
        <v>0</v>
      </c>
      <c r="BR24">
        <v>0</v>
      </c>
      <c r="BS24" s="37"/>
      <c r="BT24" s="39"/>
      <c r="BU24" s="40" t="e">
        <f t="shared" si="1"/>
        <v>#N/A</v>
      </c>
      <c r="BV24" s="39" t="s">
        <v>49</v>
      </c>
      <c r="BW24" s="39" t="str">
        <f t="shared" si="2"/>
        <v>Coal, coke and briquettes</v>
      </c>
      <c r="BX24" s="40" t="e">
        <f>HLOOKUP($BV24,$A$2:$BS$11995,(MATCH(BX$2&amp;$BX$1,$A:$A,0)-1),FALSE)</f>
        <v>#N/A</v>
      </c>
      <c r="BY24" s="39"/>
      <c r="BZ24" s="39"/>
      <c r="CA24" s="39"/>
      <c r="CB24" s="39"/>
    </row>
    <row r="25" spans="1:80" x14ac:dyDescent="0.2">
      <c r="A25" s="40" t="str">
        <f t="shared" si="0"/>
        <v>2023–24BRAZ</v>
      </c>
      <c r="B25" t="s">
        <v>645</v>
      </c>
      <c r="C25" t="s">
        <v>122</v>
      </c>
      <c r="D25">
        <v>0</v>
      </c>
      <c r="E25">
        <v>11250856</v>
      </c>
      <c r="F25">
        <v>0</v>
      </c>
      <c r="G25">
        <v>64202</v>
      </c>
      <c r="H25">
        <v>201201</v>
      </c>
      <c r="I25">
        <v>0</v>
      </c>
      <c r="J25">
        <v>0</v>
      </c>
      <c r="K25">
        <v>0</v>
      </c>
      <c r="L25">
        <v>898913</v>
      </c>
      <c r="M25">
        <v>70513</v>
      </c>
      <c r="N25">
        <v>0</v>
      </c>
      <c r="O25">
        <v>0</v>
      </c>
      <c r="P25">
        <v>0</v>
      </c>
      <c r="Q25">
        <v>4339</v>
      </c>
      <c r="R25">
        <v>0</v>
      </c>
      <c r="S25">
        <v>0</v>
      </c>
      <c r="T25">
        <v>0</v>
      </c>
      <c r="U25">
        <v>0</v>
      </c>
      <c r="V25" s="37">
        <v>0</v>
      </c>
      <c r="W25" s="37">
        <v>0</v>
      </c>
      <c r="X25">
        <v>29362</v>
      </c>
      <c r="Y25">
        <v>1486520015</v>
      </c>
      <c r="Z25">
        <v>0</v>
      </c>
      <c r="AA25">
        <v>236338</v>
      </c>
      <c r="AB25">
        <v>0</v>
      </c>
      <c r="AC25">
        <v>0</v>
      </c>
      <c r="AD25">
        <v>0</v>
      </c>
      <c r="AE25">
        <v>2485</v>
      </c>
      <c r="AF25">
        <v>3120568</v>
      </c>
      <c r="AG25">
        <v>0</v>
      </c>
      <c r="AH25" s="37">
        <v>8386</v>
      </c>
      <c r="AI25" s="37">
        <v>49054</v>
      </c>
      <c r="AJ25" s="37">
        <v>0</v>
      </c>
      <c r="AK25">
        <v>0</v>
      </c>
      <c r="AL25">
        <v>102384</v>
      </c>
      <c r="AM25" s="37">
        <v>3749</v>
      </c>
      <c r="AN25">
        <v>0</v>
      </c>
      <c r="AO25">
        <v>231346</v>
      </c>
      <c r="AP25">
        <v>0</v>
      </c>
      <c r="AQ25" s="37">
        <v>0</v>
      </c>
      <c r="AR25">
        <v>0</v>
      </c>
      <c r="AS25">
        <v>16749</v>
      </c>
      <c r="AT25">
        <v>12</v>
      </c>
      <c r="AU25">
        <v>102228</v>
      </c>
      <c r="AV25" s="37">
        <v>2683948</v>
      </c>
      <c r="AW25">
        <v>68703</v>
      </c>
      <c r="AX25" s="37">
        <v>7376688</v>
      </c>
      <c r="AY25">
        <v>83776</v>
      </c>
      <c r="AZ25">
        <v>1506949</v>
      </c>
      <c r="BA25">
        <v>187032</v>
      </c>
      <c r="BB25">
        <v>133353</v>
      </c>
      <c r="BC25">
        <v>28630074</v>
      </c>
      <c r="BD25" s="37">
        <v>3060000</v>
      </c>
      <c r="BE25">
        <v>10729019</v>
      </c>
      <c r="BF25">
        <v>0</v>
      </c>
      <c r="BG25">
        <v>0</v>
      </c>
      <c r="BH25">
        <v>0</v>
      </c>
      <c r="BI25" s="37">
        <v>6090</v>
      </c>
      <c r="BJ25">
        <v>0</v>
      </c>
      <c r="BK25" s="37">
        <v>4024299</v>
      </c>
      <c r="BL25">
        <v>51192</v>
      </c>
      <c r="BM25">
        <v>712503</v>
      </c>
      <c r="BN25" s="37">
        <v>19555</v>
      </c>
      <c r="BO25">
        <v>0</v>
      </c>
      <c r="BP25" s="23">
        <v>0</v>
      </c>
      <c r="BQ25">
        <v>0</v>
      </c>
      <c r="BR25">
        <v>283767</v>
      </c>
      <c r="BS25" s="37"/>
      <c r="BT25" s="39"/>
      <c r="BU25" s="40" t="e">
        <f t="shared" si="1"/>
        <v>#N/A</v>
      </c>
      <c r="BV25" s="39" t="s">
        <v>50</v>
      </c>
      <c r="BW25" s="39" t="str">
        <f t="shared" si="2"/>
        <v>Petroleum, petroleum products and related materials</v>
      </c>
      <c r="BX25" s="40" t="e">
        <f>HLOOKUP($BV25,$A$2:$BS$11995,(MATCH(BX$2&amp;$BX$1,$A:$A,0)-1),FALSE)</f>
        <v>#N/A</v>
      </c>
      <c r="BY25" s="39"/>
      <c r="BZ25" s="39"/>
      <c r="CA25" s="39"/>
      <c r="CB25" s="39"/>
    </row>
    <row r="26" spans="1:80" x14ac:dyDescent="0.2">
      <c r="A26" s="40" t="str">
        <f t="shared" si="0"/>
        <v>2023–24BRUN</v>
      </c>
      <c r="B26" t="s">
        <v>645</v>
      </c>
      <c r="C26" t="s">
        <v>123</v>
      </c>
      <c r="D26">
        <v>0</v>
      </c>
      <c r="E26">
        <v>3705472</v>
      </c>
      <c r="F26">
        <v>11869</v>
      </c>
      <c r="G26">
        <v>0</v>
      </c>
      <c r="H26">
        <v>0</v>
      </c>
      <c r="I26">
        <v>697985</v>
      </c>
      <c r="J26">
        <v>79520</v>
      </c>
      <c r="K26">
        <v>65314</v>
      </c>
      <c r="L26">
        <v>983</v>
      </c>
      <c r="M26">
        <v>684042</v>
      </c>
      <c r="N26">
        <v>216397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11371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217</v>
      </c>
      <c r="AG26">
        <v>0</v>
      </c>
      <c r="AH26">
        <v>63883</v>
      </c>
      <c r="AI26">
        <v>0</v>
      </c>
      <c r="AJ26">
        <v>0</v>
      </c>
      <c r="AK26">
        <v>0</v>
      </c>
      <c r="AL26">
        <v>4329</v>
      </c>
      <c r="AM26">
        <v>9874</v>
      </c>
      <c r="AN26">
        <v>0</v>
      </c>
      <c r="AO26">
        <v>1123</v>
      </c>
      <c r="AP26">
        <v>0</v>
      </c>
      <c r="AQ26">
        <v>0</v>
      </c>
      <c r="AR26">
        <v>655</v>
      </c>
      <c r="AS26">
        <v>0</v>
      </c>
      <c r="AT26">
        <v>0</v>
      </c>
      <c r="AU26">
        <v>0</v>
      </c>
      <c r="AV26" s="37">
        <v>42613</v>
      </c>
      <c r="AW26" s="37">
        <v>4524</v>
      </c>
      <c r="AX26" s="37">
        <v>27680</v>
      </c>
      <c r="AY26">
        <v>0</v>
      </c>
      <c r="AZ26" s="37">
        <v>65503</v>
      </c>
      <c r="BA26" s="37">
        <v>0</v>
      </c>
      <c r="BB26" s="37">
        <v>52849</v>
      </c>
      <c r="BC26" s="37">
        <v>30157</v>
      </c>
      <c r="BD26">
        <v>2175</v>
      </c>
      <c r="BE26">
        <v>14367</v>
      </c>
      <c r="BF26">
        <v>0</v>
      </c>
      <c r="BG26">
        <v>0</v>
      </c>
      <c r="BH26">
        <v>0</v>
      </c>
      <c r="BI26">
        <v>10441</v>
      </c>
      <c r="BJ26">
        <v>0</v>
      </c>
      <c r="BK26" s="37">
        <v>128566</v>
      </c>
      <c r="BL26">
        <v>0</v>
      </c>
      <c r="BM26" s="37">
        <v>75411</v>
      </c>
      <c r="BN26">
        <v>0</v>
      </c>
      <c r="BO26">
        <v>0</v>
      </c>
      <c r="BP26" s="39">
        <v>0</v>
      </c>
      <c r="BQ26">
        <v>0</v>
      </c>
      <c r="BR26">
        <v>0</v>
      </c>
      <c r="BS26" s="37"/>
      <c r="BT26" s="39"/>
      <c r="BU26" s="40" t="e">
        <f t="shared" si="1"/>
        <v>#N/A</v>
      </c>
      <c r="BV26" s="39" t="s">
        <v>51</v>
      </c>
      <c r="BW26" s="39" t="str">
        <f t="shared" si="2"/>
        <v>Gas, natural and manufactured</v>
      </c>
      <c r="BX26" s="40" t="e">
        <f>HLOOKUP($BV26,$A$2:$BS$11995,(MATCH(BX$2&amp;$BX$1,$A:$A,0)-1),FALSE)</f>
        <v>#N/A</v>
      </c>
      <c r="BY26" s="39"/>
      <c r="BZ26" s="39"/>
      <c r="CA26" s="39"/>
      <c r="CB26" s="39"/>
    </row>
    <row r="27" spans="1:80" x14ac:dyDescent="0.2">
      <c r="A27" s="40" t="str">
        <f t="shared" si="0"/>
        <v>2023–24BULG</v>
      </c>
      <c r="B27" t="s">
        <v>645</v>
      </c>
      <c r="C27" t="s">
        <v>124</v>
      </c>
      <c r="D27">
        <v>0</v>
      </c>
      <c r="E27" s="37">
        <v>0</v>
      </c>
      <c r="F27">
        <v>0</v>
      </c>
      <c r="G27">
        <v>0</v>
      </c>
      <c r="H27" s="37">
        <v>0</v>
      </c>
      <c r="I27" s="37">
        <v>4693</v>
      </c>
      <c r="J27">
        <v>5833</v>
      </c>
      <c r="K27">
        <v>0</v>
      </c>
      <c r="L27">
        <v>0</v>
      </c>
      <c r="M27" s="37">
        <v>6000</v>
      </c>
      <c r="N27">
        <v>184463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179741</v>
      </c>
      <c r="V27">
        <v>0</v>
      </c>
      <c r="W27">
        <v>0</v>
      </c>
      <c r="X27">
        <v>0</v>
      </c>
      <c r="Y27" s="37">
        <v>0</v>
      </c>
      <c r="Z27" s="3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1548120</v>
      </c>
      <c r="AI27" s="37">
        <v>17388</v>
      </c>
      <c r="AJ27">
        <v>65040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2648</v>
      </c>
      <c r="AS27">
        <v>0</v>
      </c>
      <c r="AT27" s="37">
        <v>0</v>
      </c>
      <c r="AU27">
        <v>0</v>
      </c>
      <c r="AV27" s="37">
        <v>35493</v>
      </c>
      <c r="AW27" s="37">
        <v>2170</v>
      </c>
      <c r="AX27" s="37">
        <v>307</v>
      </c>
      <c r="AY27">
        <v>0</v>
      </c>
      <c r="AZ27" s="37">
        <v>30142</v>
      </c>
      <c r="BA27">
        <v>0</v>
      </c>
      <c r="BB27" s="37">
        <v>106154</v>
      </c>
      <c r="BC27" s="37">
        <v>2526076</v>
      </c>
      <c r="BD27" s="37">
        <v>30234</v>
      </c>
      <c r="BE27">
        <v>0</v>
      </c>
      <c r="BF27">
        <v>0</v>
      </c>
      <c r="BG27">
        <v>291</v>
      </c>
      <c r="BH27">
        <v>0</v>
      </c>
      <c r="BI27" s="37">
        <v>0</v>
      </c>
      <c r="BJ27">
        <v>0</v>
      </c>
      <c r="BK27" s="37">
        <v>19002</v>
      </c>
      <c r="BL27">
        <v>0</v>
      </c>
      <c r="BM27">
        <v>9257</v>
      </c>
      <c r="BN27" s="37">
        <v>0</v>
      </c>
      <c r="BO27">
        <v>0</v>
      </c>
      <c r="BP27" s="23">
        <v>0</v>
      </c>
      <c r="BQ27">
        <v>0</v>
      </c>
      <c r="BR27">
        <v>0</v>
      </c>
      <c r="BS27" s="37"/>
      <c r="BT27" s="39"/>
      <c r="BU27" s="40" t="e">
        <f t="shared" si="1"/>
        <v>#N/A</v>
      </c>
      <c r="BV27" s="39" t="s">
        <v>52</v>
      </c>
      <c r="BW27" s="39" t="str">
        <f t="shared" si="2"/>
        <v>Animal oils and fats</v>
      </c>
      <c r="BX27" s="40" t="e">
        <f>HLOOKUP($BV27,$A$2:$BS$11995,(MATCH(BX$2&amp;$BX$1,$A:$A,0)-1),FALSE)</f>
        <v>#N/A</v>
      </c>
      <c r="BY27" s="39"/>
      <c r="BZ27" s="39"/>
      <c r="CA27" s="39"/>
      <c r="CB27" s="39"/>
    </row>
    <row r="28" spans="1:80" x14ac:dyDescent="0.2">
      <c r="A28" s="40" t="str">
        <f t="shared" si="0"/>
        <v>2023–24BURK</v>
      </c>
      <c r="B28" t="s">
        <v>645</v>
      </c>
      <c r="C28" t="s">
        <v>125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205766</v>
      </c>
      <c r="AN28">
        <v>0</v>
      </c>
      <c r="AO28">
        <v>107967</v>
      </c>
      <c r="AP28">
        <v>0</v>
      </c>
      <c r="AQ28">
        <v>0</v>
      </c>
      <c r="AR28">
        <v>0</v>
      </c>
      <c r="AS28">
        <v>23159</v>
      </c>
      <c r="AT28">
        <v>414</v>
      </c>
      <c r="AU28">
        <v>0</v>
      </c>
      <c r="AV28">
        <v>405</v>
      </c>
      <c r="AW28">
        <v>0</v>
      </c>
      <c r="AX28">
        <v>155578</v>
      </c>
      <c r="AY28">
        <v>0</v>
      </c>
      <c r="AZ28">
        <v>5099041</v>
      </c>
      <c r="BA28">
        <v>3749</v>
      </c>
      <c r="BB28">
        <v>118163</v>
      </c>
      <c r="BC28">
        <v>29159</v>
      </c>
      <c r="BD28">
        <v>0</v>
      </c>
      <c r="BE28" s="37">
        <v>0</v>
      </c>
      <c r="BF28">
        <v>0</v>
      </c>
      <c r="BG28">
        <v>0</v>
      </c>
      <c r="BH28">
        <v>330</v>
      </c>
      <c r="BI28">
        <v>11811</v>
      </c>
      <c r="BJ28">
        <v>23649</v>
      </c>
      <c r="BK28">
        <v>14923</v>
      </c>
      <c r="BL28">
        <v>0</v>
      </c>
      <c r="BM28">
        <v>1029</v>
      </c>
      <c r="BN28">
        <v>4270</v>
      </c>
      <c r="BO28">
        <v>0</v>
      </c>
      <c r="BP28" s="23">
        <v>0</v>
      </c>
      <c r="BQ28">
        <v>0</v>
      </c>
      <c r="BR28">
        <v>0</v>
      </c>
      <c r="BS28" s="37"/>
      <c r="BT28" s="39"/>
      <c r="BU28" s="40" t="e">
        <f t="shared" si="1"/>
        <v>#N/A</v>
      </c>
      <c r="BV28" s="39" t="s">
        <v>53</v>
      </c>
      <c r="BW28" s="39" t="str">
        <f t="shared" si="2"/>
        <v>Fixed vegetable fats and oils, crude, refined or fractionated</v>
      </c>
      <c r="BX28" s="40" t="e">
        <f>HLOOKUP($BV28,$A$2:$BS$11995,(MATCH(BX$2&amp;$BX$1,$A:$A,0)-1),FALSE)</f>
        <v>#N/A</v>
      </c>
      <c r="BY28" s="39"/>
      <c r="BZ28" s="39"/>
      <c r="CA28" s="39"/>
      <c r="CB28" s="39"/>
    </row>
    <row r="29" spans="1:80" x14ac:dyDescent="0.2">
      <c r="A29" s="40" t="str">
        <f t="shared" si="0"/>
        <v>2023–24BURM</v>
      </c>
      <c r="B29" t="s">
        <v>645</v>
      </c>
      <c r="C29" t="s">
        <v>126</v>
      </c>
      <c r="D29" s="37">
        <v>0</v>
      </c>
      <c r="E29" s="37">
        <v>38808</v>
      </c>
      <c r="F29">
        <v>14088</v>
      </c>
      <c r="G29" s="37">
        <v>0</v>
      </c>
      <c r="H29" s="37">
        <v>15215207</v>
      </c>
      <c r="I29" s="37">
        <v>0</v>
      </c>
      <c r="J29" s="37">
        <v>0</v>
      </c>
      <c r="K29" s="37">
        <v>0</v>
      </c>
      <c r="L29" s="37">
        <v>0</v>
      </c>
      <c r="M29" s="37">
        <v>63884</v>
      </c>
      <c r="N29" s="37">
        <v>534</v>
      </c>
      <c r="O29">
        <v>0</v>
      </c>
      <c r="P29" s="37">
        <v>0</v>
      </c>
      <c r="Q29" s="37">
        <v>0</v>
      </c>
      <c r="R29">
        <v>0</v>
      </c>
      <c r="S29">
        <v>0</v>
      </c>
      <c r="T29">
        <v>0</v>
      </c>
      <c r="U29">
        <v>0</v>
      </c>
      <c r="V29" s="37">
        <v>0</v>
      </c>
      <c r="W29" s="37">
        <v>0</v>
      </c>
      <c r="X29" s="37">
        <v>0</v>
      </c>
      <c r="Y29">
        <v>0</v>
      </c>
      <c r="Z29">
        <v>129448</v>
      </c>
      <c r="AA29">
        <v>0</v>
      </c>
      <c r="AB29">
        <v>0</v>
      </c>
      <c r="AC29" s="37">
        <v>60864</v>
      </c>
      <c r="AD29">
        <v>0</v>
      </c>
      <c r="AE29" s="37">
        <v>0</v>
      </c>
      <c r="AF29">
        <v>0</v>
      </c>
      <c r="AG29" s="37">
        <v>16327</v>
      </c>
      <c r="AH29" s="37">
        <v>0</v>
      </c>
      <c r="AI29" s="37">
        <v>0</v>
      </c>
      <c r="AJ29">
        <v>0</v>
      </c>
      <c r="AK29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199</v>
      </c>
      <c r="BN29" s="37">
        <v>98895</v>
      </c>
      <c r="BO29" s="37">
        <v>0</v>
      </c>
      <c r="BP29" s="23">
        <v>0</v>
      </c>
      <c r="BQ29">
        <v>0</v>
      </c>
      <c r="BR29">
        <v>0</v>
      </c>
      <c r="BS29" s="37"/>
      <c r="BT29" s="39"/>
      <c r="BU29" s="40" t="e">
        <f t="shared" si="1"/>
        <v>#N/A</v>
      </c>
      <c r="BV29" s="39" t="s">
        <v>54</v>
      </c>
      <c r="BW29" s="39" t="str">
        <f t="shared" si="2"/>
        <v>Animal or vegetable fats and oils, processed; waxes of animal or vegetable origin; inedible mixtures or preparations of animal or vegetable fats or oils, nes</v>
      </c>
      <c r="BX29" s="40" t="e">
        <f>HLOOKUP($BV29,$A$2:$BS$11995,(MATCH(BX$2&amp;$BX$1,$A:$A,0)-1),FALSE)</f>
        <v>#N/A</v>
      </c>
      <c r="BY29" s="39"/>
      <c r="BZ29" s="39"/>
      <c r="CA29" s="39"/>
      <c r="CB29" s="39"/>
    </row>
    <row r="30" spans="1:80" x14ac:dyDescent="0.2">
      <c r="A30" s="40" t="str">
        <f t="shared" si="0"/>
        <v>2023–24BVIR</v>
      </c>
      <c r="B30" t="s">
        <v>645</v>
      </c>
      <c r="C30" t="s">
        <v>127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 s="37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2921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 s="37">
        <v>0</v>
      </c>
      <c r="BO30">
        <v>0</v>
      </c>
      <c r="BP30" s="39">
        <v>0</v>
      </c>
      <c r="BQ30">
        <v>0</v>
      </c>
      <c r="BR30">
        <v>0</v>
      </c>
      <c r="BS30" s="37"/>
      <c r="BT30" s="39"/>
      <c r="BU30" s="40" t="e">
        <f t="shared" si="1"/>
        <v>#N/A</v>
      </c>
      <c r="BV30" s="39" t="s">
        <v>55</v>
      </c>
      <c r="BW30" s="39" t="str">
        <f t="shared" si="2"/>
        <v>Organic chemicals</v>
      </c>
      <c r="BX30" s="40" t="e">
        <f>HLOOKUP($BV30,$A$2:$BS$11995,(MATCH(BX$2&amp;$BX$1,$A:$A,0)-1),FALSE)</f>
        <v>#N/A</v>
      </c>
      <c r="BY30" s="39"/>
      <c r="BZ30" s="39"/>
      <c r="CA30" s="39"/>
      <c r="CB30" s="39"/>
    </row>
    <row r="31" spans="1:80" x14ac:dyDescent="0.2">
      <c r="A31" s="40" t="str">
        <f t="shared" si="0"/>
        <v>2023–24CAN</v>
      </c>
      <c r="B31" t="s">
        <v>645</v>
      </c>
      <c r="C31" t="s">
        <v>128</v>
      </c>
      <c r="D31">
        <v>2100</v>
      </c>
      <c r="E31">
        <v>230211587</v>
      </c>
      <c r="F31">
        <v>8622</v>
      </c>
      <c r="G31">
        <v>163346</v>
      </c>
      <c r="H31">
        <v>20</v>
      </c>
      <c r="I31">
        <v>19014395</v>
      </c>
      <c r="J31">
        <v>5858254</v>
      </c>
      <c r="K31">
        <v>140855</v>
      </c>
      <c r="L31">
        <v>388294</v>
      </c>
      <c r="M31">
        <v>224129</v>
      </c>
      <c r="N31">
        <v>422902</v>
      </c>
      <c r="O31">
        <v>0</v>
      </c>
      <c r="P31">
        <v>0</v>
      </c>
      <c r="Q31">
        <v>3000</v>
      </c>
      <c r="R31">
        <v>0</v>
      </c>
      <c r="S31">
        <v>0</v>
      </c>
      <c r="T31">
        <v>0</v>
      </c>
      <c r="U31">
        <v>0</v>
      </c>
      <c r="V31">
        <v>440441</v>
      </c>
      <c r="W31">
        <v>1014005156</v>
      </c>
      <c r="X31">
        <v>177800</v>
      </c>
      <c r="Y31">
        <v>0</v>
      </c>
      <c r="Z31">
        <v>620</v>
      </c>
      <c r="AA31">
        <v>0</v>
      </c>
      <c r="AB31">
        <v>0</v>
      </c>
      <c r="AC31">
        <v>17695</v>
      </c>
      <c r="AD31">
        <v>0</v>
      </c>
      <c r="AE31">
        <v>0</v>
      </c>
      <c r="AF31">
        <v>433</v>
      </c>
      <c r="AG31">
        <v>3017254</v>
      </c>
      <c r="AH31">
        <v>6755420</v>
      </c>
      <c r="AI31">
        <v>1505033</v>
      </c>
      <c r="AJ31">
        <v>0</v>
      </c>
      <c r="AK31">
        <v>784397</v>
      </c>
      <c r="AL31">
        <v>107146</v>
      </c>
      <c r="AM31">
        <v>136886</v>
      </c>
      <c r="AN31" s="37">
        <v>26230</v>
      </c>
      <c r="AO31">
        <v>376006</v>
      </c>
      <c r="AP31">
        <v>41397</v>
      </c>
      <c r="AQ31">
        <v>57622</v>
      </c>
      <c r="AR31">
        <v>64555</v>
      </c>
      <c r="AS31">
        <v>48468</v>
      </c>
      <c r="AT31">
        <v>155494</v>
      </c>
      <c r="AU31">
        <v>2109332</v>
      </c>
      <c r="AV31">
        <v>3031949</v>
      </c>
      <c r="AW31">
        <v>2760637</v>
      </c>
      <c r="AX31">
        <v>9665941</v>
      </c>
      <c r="AY31">
        <v>329407</v>
      </c>
      <c r="AZ31">
        <v>8438323</v>
      </c>
      <c r="BA31">
        <v>1679195</v>
      </c>
      <c r="BB31">
        <v>864247</v>
      </c>
      <c r="BC31">
        <v>3093470</v>
      </c>
      <c r="BD31">
        <v>598181</v>
      </c>
      <c r="BE31">
        <v>8161041</v>
      </c>
      <c r="BF31">
        <v>32138</v>
      </c>
      <c r="BG31">
        <v>467601</v>
      </c>
      <c r="BH31">
        <v>62695</v>
      </c>
      <c r="BI31">
        <v>217330</v>
      </c>
      <c r="BJ31">
        <v>2731</v>
      </c>
      <c r="BK31">
        <v>6740177</v>
      </c>
      <c r="BL31">
        <v>149627</v>
      </c>
      <c r="BM31">
        <v>17905960</v>
      </c>
      <c r="BN31">
        <v>19755</v>
      </c>
      <c r="BO31">
        <v>55812</v>
      </c>
      <c r="BP31" s="23">
        <v>0</v>
      </c>
      <c r="BQ31">
        <v>0</v>
      </c>
      <c r="BR31">
        <v>280199</v>
      </c>
      <c r="BS31" s="37"/>
      <c r="BT31" s="39"/>
      <c r="BU31" s="40" t="e">
        <f t="shared" si="1"/>
        <v>#N/A</v>
      </c>
      <c r="BV31" s="39" t="s">
        <v>56</v>
      </c>
      <c r="BW31" s="39" t="str">
        <f t="shared" si="2"/>
        <v>Inorganic chemicals</v>
      </c>
      <c r="BX31" s="40" t="e">
        <f>HLOOKUP($BV31,$A$2:$BS$11995,(MATCH(BX$2&amp;$BX$1,$A:$A,0)-1),FALSE)</f>
        <v>#N/A</v>
      </c>
      <c r="BY31" s="39"/>
      <c r="BZ31" s="39"/>
      <c r="CA31" s="39"/>
      <c r="CB31" s="39"/>
    </row>
    <row r="32" spans="1:80" x14ac:dyDescent="0.2">
      <c r="A32" s="40" t="str">
        <f t="shared" si="0"/>
        <v>2023–24CAYM</v>
      </c>
      <c r="B32" t="s">
        <v>645</v>
      </c>
      <c r="C32" t="s">
        <v>129</v>
      </c>
      <c r="D32" s="37">
        <v>0</v>
      </c>
      <c r="E32" s="37">
        <v>9207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940</v>
      </c>
      <c r="M32" s="37">
        <v>0</v>
      </c>
      <c r="N32" s="37">
        <v>0</v>
      </c>
      <c r="O32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>
        <v>0</v>
      </c>
      <c r="AB32" s="37">
        <v>0</v>
      </c>
      <c r="AC32" s="37">
        <v>0</v>
      </c>
      <c r="AD32" s="37">
        <v>0</v>
      </c>
      <c r="AE32" s="37">
        <v>139</v>
      </c>
      <c r="AF32" s="37">
        <v>0</v>
      </c>
      <c r="AG32" s="37">
        <v>0</v>
      </c>
      <c r="AH32" s="37">
        <v>103354</v>
      </c>
      <c r="AI32" s="37">
        <v>1859</v>
      </c>
      <c r="AJ32" s="37">
        <v>0</v>
      </c>
      <c r="AK32" s="37">
        <v>0</v>
      </c>
      <c r="AL32" s="37">
        <v>0</v>
      </c>
      <c r="AM32" s="37">
        <v>36</v>
      </c>
      <c r="AN32" s="37">
        <v>26</v>
      </c>
      <c r="AO32" s="37">
        <v>22051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262</v>
      </c>
      <c r="AW32" s="37">
        <v>0</v>
      </c>
      <c r="AX32" s="37">
        <v>0</v>
      </c>
      <c r="AY32" s="37">
        <v>0</v>
      </c>
      <c r="AZ32" s="37">
        <v>0</v>
      </c>
      <c r="BA32" s="37">
        <v>4949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1858</v>
      </c>
      <c r="BL32" s="37">
        <v>0</v>
      </c>
      <c r="BM32" s="37">
        <v>20878</v>
      </c>
      <c r="BN32" s="37">
        <v>0</v>
      </c>
      <c r="BO32">
        <v>0</v>
      </c>
      <c r="BP32" s="23">
        <v>0</v>
      </c>
      <c r="BQ32">
        <v>0</v>
      </c>
      <c r="BR32">
        <v>153</v>
      </c>
      <c r="BS32" s="37"/>
      <c r="BT32" s="39"/>
      <c r="BU32" s="40" t="e">
        <f t="shared" si="1"/>
        <v>#N/A</v>
      </c>
      <c r="BV32" s="39" t="s">
        <v>57</v>
      </c>
      <c r="BW32" s="39" t="str">
        <f t="shared" si="2"/>
        <v>Dyeing, tanning and colouring materials</v>
      </c>
      <c r="BX32" s="40" t="e">
        <f>HLOOKUP($BV32,$A$2:$BS$11995,(MATCH(BX$2&amp;$BX$1,$A:$A,0)-1),FALSE)</f>
        <v>#N/A</v>
      </c>
      <c r="BY32" s="39"/>
      <c r="BZ32" s="39"/>
      <c r="CA32" s="39"/>
      <c r="CB32" s="39"/>
    </row>
    <row r="33" spans="1:80" x14ac:dyDescent="0.2">
      <c r="A33" s="40" t="str">
        <f t="shared" si="0"/>
        <v>2023–24CHIN</v>
      </c>
      <c r="B33" t="s">
        <v>645</v>
      </c>
      <c r="C33" t="s">
        <v>131</v>
      </c>
      <c r="D33">
        <v>1145500</v>
      </c>
      <c r="E33" s="37">
        <v>796727952</v>
      </c>
      <c r="F33">
        <v>2575818</v>
      </c>
      <c r="G33">
        <v>2979460</v>
      </c>
      <c r="H33">
        <v>641569168</v>
      </c>
      <c r="I33" s="37">
        <v>135940441</v>
      </c>
      <c r="J33">
        <v>1470123</v>
      </c>
      <c r="K33">
        <v>934649</v>
      </c>
      <c r="L33">
        <v>29259601</v>
      </c>
      <c r="M33">
        <v>15721711</v>
      </c>
      <c r="N33">
        <v>11147968</v>
      </c>
      <c r="O33">
        <v>0</v>
      </c>
      <c r="P33">
        <v>87907541</v>
      </c>
      <c r="Q33">
        <v>204350597</v>
      </c>
      <c r="R33">
        <v>0</v>
      </c>
      <c r="S33">
        <v>13979436</v>
      </c>
      <c r="T33">
        <v>84000</v>
      </c>
      <c r="U33">
        <v>540996875</v>
      </c>
      <c r="V33">
        <v>4754350</v>
      </c>
      <c r="W33">
        <v>2305980709</v>
      </c>
      <c r="X33">
        <v>2598856</v>
      </c>
      <c r="Y33" s="37">
        <v>4715424961</v>
      </c>
      <c r="Z33">
        <v>16671477</v>
      </c>
      <c r="AA33">
        <v>0</v>
      </c>
      <c r="AB33">
        <v>1967036</v>
      </c>
      <c r="AC33">
        <v>210558</v>
      </c>
      <c r="AD33">
        <v>44280</v>
      </c>
      <c r="AE33" s="37">
        <v>13672</v>
      </c>
      <c r="AF33">
        <v>8463</v>
      </c>
      <c r="AG33" s="37">
        <v>1574636</v>
      </c>
      <c r="AH33" s="37">
        <v>21332204</v>
      </c>
      <c r="AI33" s="37">
        <v>22632688</v>
      </c>
      <c r="AJ33" s="37">
        <v>117016</v>
      </c>
      <c r="AK33" s="37">
        <v>165887</v>
      </c>
      <c r="AL33" s="37">
        <v>574175</v>
      </c>
      <c r="AM33" s="37">
        <v>27042029</v>
      </c>
      <c r="AN33">
        <v>923940</v>
      </c>
      <c r="AO33">
        <v>9375335</v>
      </c>
      <c r="AP33" s="37">
        <v>1165616</v>
      </c>
      <c r="AQ33">
        <v>3172606</v>
      </c>
      <c r="AR33" s="37">
        <v>429997</v>
      </c>
      <c r="AS33">
        <v>243246</v>
      </c>
      <c r="AT33" s="37">
        <v>6505638</v>
      </c>
      <c r="AU33">
        <v>1861605939</v>
      </c>
      <c r="AV33" s="37">
        <v>10322054</v>
      </c>
      <c r="AW33" s="37">
        <v>1989674</v>
      </c>
      <c r="AX33" s="37">
        <v>12057837</v>
      </c>
      <c r="AY33">
        <v>130943</v>
      </c>
      <c r="AZ33" s="37">
        <v>14003677</v>
      </c>
      <c r="BA33" s="37">
        <v>786226</v>
      </c>
      <c r="BB33" s="37">
        <v>1647404</v>
      </c>
      <c r="BC33" s="37">
        <v>8485196</v>
      </c>
      <c r="BD33" s="37">
        <v>6230523</v>
      </c>
      <c r="BE33">
        <v>4644270</v>
      </c>
      <c r="BF33">
        <v>61838</v>
      </c>
      <c r="BG33">
        <v>1202064</v>
      </c>
      <c r="BH33">
        <v>275537</v>
      </c>
      <c r="BI33" s="37">
        <v>189350</v>
      </c>
      <c r="BJ33">
        <v>190230</v>
      </c>
      <c r="BK33" s="37">
        <v>16321951</v>
      </c>
      <c r="BL33">
        <v>1576844</v>
      </c>
      <c r="BM33" s="37">
        <v>3708339</v>
      </c>
      <c r="BN33" s="37">
        <v>515035</v>
      </c>
      <c r="BO33">
        <v>0</v>
      </c>
      <c r="BP33" s="23">
        <v>0</v>
      </c>
      <c r="BQ33">
        <v>0</v>
      </c>
      <c r="BR33">
        <v>13684683697</v>
      </c>
      <c r="BS33" s="37"/>
      <c r="BT33" s="39"/>
      <c r="BU33" s="40" t="e">
        <f t="shared" si="1"/>
        <v>#N/A</v>
      </c>
      <c r="BV33" s="39" t="s">
        <v>58</v>
      </c>
      <c r="BW33" s="39" t="str">
        <f t="shared" si="2"/>
        <v>Medicinal and pharmaceutical products</v>
      </c>
      <c r="BX33" s="40" t="e">
        <f>HLOOKUP($BV33,$A$2:$BS$11995,(MATCH(BX$2&amp;$BX$1,$A:$A,0)-1),FALSE)</f>
        <v>#N/A</v>
      </c>
      <c r="BY33" s="39"/>
      <c r="BZ33" s="39"/>
      <c r="CA33" s="39"/>
      <c r="CB33" s="39"/>
    </row>
    <row r="34" spans="1:80" x14ac:dyDescent="0.2">
      <c r="A34" s="40" t="str">
        <f t="shared" si="0"/>
        <v>2023–24CHLE</v>
      </c>
      <c r="B34" t="s">
        <v>645</v>
      </c>
      <c r="C34" t="s">
        <v>132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 s="37">
        <v>0</v>
      </c>
      <c r="O34">
        <v>0</v>
      </c>
      <c r="P34">
        <v>0</v>
      </c>
      <c r="Q34">
        <v>179585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114257013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300303</v>
      </c>
      <c r="AG34">
        <v>482267</v>
      </c>
      <c r="AH34">
        <v>0</v>
      </c>
      <c r="AI34">
        <v>128048</v>
      </c>
      <c r="AJ34">
        <v>631780</v>
      </c>
      <c r="AK34">
        <v>0</v>
      </c>
      <c r="AL34">
        <v>311236</v>
      </c>
      <c r="AM34">
        <v>497066</v>
      </c>
      <c r="AN34">
        <v>0</v>
      </c>
      <c r="AO34" s="37">
        <v>528216</v>
      </c>
      <c r="AP34">
        <v>0</v>
      </c>
      <c r="AQ34">
        <v>9767</v>
      </c>
      <c r="AR34" s="37">
        <v>1798697</v>
      </c>
      <c r="AS34">
        <v>2742</v>
      </c>
      <c r="AT34">
        <v>12266</v>
      </c>
      <c r="AU34">
        <v>1574</v>
      </c>
      <c r="AV34" s="37">
        <v>526791</v>
      </c>
      <c r="AW34">
        <v>2456269</v>
      </c>
      <c r="AX34">
        <v>8545006</v>
      </c>
      <c r="AY34">
        <v>1021</v>
      </c>
      <c r="AZ34" s="37">
        <v>9331674</v>
      </c>
      <c r="BA34">
        <v>1286759</v>
      </c>
      <c r="BB34" s="37">
        <v>478633</v>
      </c>
      <c r="BC34" s="37">
        <v>8920312</v>
      </c>
      <c r="BD34">
        <v>534452</v>
      </c>
      <c r="BE34">
        <v>8514</v>
      </c>
      <c r="BF34" s="37">
        <v>20657</v>
      </c>
      <c r="BG34" s="37">
        <v>7804</v>
      </c>
      <c r="BH34">
        <v>1156</v>
      </c>
      <c r="BI34">
        <v>2600</v>
      </c>
      <c r="BJ34">
        <v>0</v>
      </c>
      <c r="BK34" s="37">
        <v>5942082</v>
      </c>
      <c r="BL34">
        <v>6728</v>
      </c>
      <c r="BM34" s="37">
        <v>796304</v>
      </c>
      <c r="BN34" s="37">
        <v>203247</v>
      </c>
      <c r="BO34">
        <v>0</v>
      </c>
      <c r="BP34" s="39">
        <v>0</v>
      </c>
      <c r="BQ34">
        <v>0</v>
      </c>
      <c r="BR34">
        <v>131553</v>
      </c>
      <c r="BS34" s="37"/>
      <c r="BT34" s="39"/>
      <c r="BU34" s="40" t="e">
        <f t="shared" si="1"/>
        <v>#N/A</v>
      </c>
      <c r="BV34" s="39" t="s">
        <v>59</v>
      </c>
      <c r="BW34" s="39" t="str">
        <f t="shared" si="2"/>
        <v>Essential oils and resinoids and perfume materials; toilet, polishing and cleansing preparations</v>
      </c>
      <c r="BX34" s="40" t="e">
        <f>HLOOKUP($BV34,$A$2:$BS$11995,(MATCH(BX$2&amp;$BX$1,$A:$A,0)-1),FALSE)</f>
        <v>#N/A</v>
      </c>
      <c r="BY34" s="39"/>
      <c r="BZ34" s="39"/>
      <c r="CA34" s="39"/>
      <c r="CB34" s="39"/>
    </row>
    <row r="35" spans="1:80" x14ac:dyDescent="0.2">
      <c r="A35" s="40" t="str">
        <f t="shared" si="0"/>
        <v>2023–24CHRI</v>
      </c>
      <c r="B35" t="s">
        <v>645</v>
      </c>
      <c r="C35" t="s">
        <v>133</v>
      </c>
      <c r="D35">
        <v>0</v>
      </c>
      <c r="E35" s="37">
        <v>0</v>
      </c>
      <c r="F35">
        <v>401</v>
      </c>
      <c r="G35">
        <v>0</v>
      </c>
      <c r="H35" s="37">
        <v>50</v>
      </c>
      <c r="I35">
        <v>39613</v>
      </c>
      <c r="J35" s="37">
        <v>0</v>
      </c>
      <c r="K35" s="37">
        <v>222</v>
      </c>
      <c r="L35" s="37">
        <v>0</v>
      </c>
      <c r="M35" s="37">
        <v>0</v>
      </c>
      <c r="N35" s="37">
        <v>9456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7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3365</v>
      </c>
      <c r="AI35">
        <v>0</v>
      </c>
      <c r="AJ35">
        <v>0</v>
      </c>
      <c r="AK35" s="37">
        <v>0</v>
      </c>
      <c r="AL35">
        <v>0</v>
      </c>
      <c r="AM35">
        <v>1368</v>
      </c>
      <c r="AN35">
        <v>0</v>
      </c>
      <c r="AO35">
        <v>92555</v>
      </c>
      <c r="AP35">
        <v>0</v>
      </c>
      <c r="AQ35">
        <v>0</v>
      </c>
      <c r="AR35">
        <v>0</v>
      </c>
      <c r="AS35">
        <v>0</v>
      </c>
      <c r="AT35" s="37">
        <v>0</v>
      </c>
      <c r="AU35" s="37">
        <v>820</v>
      </c>
      <c r="AV35" s="37">
        <v>86409</v>
      </c>
      <c r="AW35">
        <v>18839</v>
      </c>
      <c r="AX35" s="37">
        <v>43974</v>
      </c>
      <c r="AY35">
        <v>0</v>
      </c>
      <c r="AZ35" s="37">
        <v>87994</v>
      </c>
      <c r="BA35" s="37">
        <v>0</v>
      </c>
      <c r="BB35" s="37">
        <v>0</v>
      </c>
      <c r="BC35" s="37">
        <v>68858</v>
      </c>
      <c r="BD35" s="37">
        <v>529</v>
      </c>
      <c r="BE35">
        <v>0</v>
      </c>
      <c r="BF35">
        <v>68637</v>
      </c>
      <c r="BG35">
        <v>11294</v>
      </c>
      <c r="BH35">
        <v>0</v>
      </c>
      <c r="BI35">
        <v>0</v>
      </c>
      <c r="BJ35">
        <v>0</v>
      </c>
      <c r="BK35" s="37">
        <v>9559</v>
      </c>
      <c r="BL35">
        <v>0</v>
      </c>
      <c r="BM35" s="37">
        <v>67765</v>
      </c>
      <c r="BN35" s="37">
        <v>58221</v>
      </c>
      <c r="BO35">
        <v>0</v>
      </c>
      <c r="BP35" s="23">
        <v>0</v>
      </c>
      <c r="BQ35">
        <v>0</v>
      </c>
      <c r="BR35">
        <v>477</v>
      </c>
      <c r="BS35" s="37"/>
      <c r="BT35" s="39"/>
      <c r="BU35" s="40" t="e">
        <f t="shared" ref="BU35:BU67" si="3">RANK(BX35,$BX$3:$BX$69,0)</f>
        <v>#N/A</v>
      </c>
      <c r="BV35" s="39" t="s">
        <v>60</v>
      </c>
      <c r="BW35" s="39" t="str">
        <f t="shared" si="2"/>
        <v>Fertilisers (excl. those of group 272)</v>
      </c>
      <c r="BX35" s="40" t="e">
        <f>HLOOKUP($BV35,$A$2:$BS$11995,(MATCH(BX$2&amp;$BX$1,$A:$A,0)-1),FALSE)</f>
        <v>#N/A</v>
      </c>
      <c r="BY35" s="39"/>
      <c r="BZ35" s="39"/>
      <c r="CA35" s="39"/>
      <c r="CB35" s="39"/>
    </row>
    <row r="36" spans="1:80" x14ac:dyDescent="0.2">
      <c r="A36" s="40" t="str">
        <f t="shared" si="0"/>
        <v>2023–24CMBD</v>
      </c>
      <c r="B36" t="s">
        <v>645</v>
      </c>
      <c r="C36" t="s">
        <v>134</v>
      </c>
      <c r="D36">
        <v>0</v>
      </c>
      <c r="E36">
        <v>550988</v>
      </c>
      <c r="F36">
        <v>0</v>
      </c>
      <c r="G36">
        <v>0</v>
      </c>
      <c r="H36">
        <v>4797</v>
      </c>
      <c r="I36">
        <v>3750702</v>
      </c>
      <c r="J36">
        <v>1408</v>
      </c>
      <c r="K36">
        <v>0</v>
      </c>
      <c r="L36">
        <v>689833</v>
      </c>
      <c r="M36">
        <v>2802459</v>
      </c>
      <c r="N36">
        <v>14904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78967</v>
      </c>
      <c r="W36">
        <v>0</v>
      </c>
      <c r="X36">
        <v>0</v>
      </c>
      <c r="Y36">
        <v>12734069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3202</v>
      </c>
      <c r="AK36">
        <v>0</v>
      </c>
      <c r="AL36" s="37">
        <v>969</v>
      </c>
      <c r="AM36">
        <v>0</v>
      </c>
      <c r="AN36">
        <v>36822</v>
      </c>
      <c r="AO36">
        <v>8437</v>
      </c>
      <c r="AP36">
        <v>0</v>
      </c>
      <c r="AQ36">
        <v>1594</v>
      </c>
      <c r="AR36">
        <v>48252</v>
      </c>
      <c r="AS36">
        <v>0</v>
      </c>
      <c r="AT36">
        <v>0</v>
      </c>
      <c r="AU36">
        <v>0</v>
      </c>
      <c r="AV36">
        <v>17688</v>
      </c>
      <c r="AW36">
        <v>0</v>
      </c>
      <c r="AX36">
        <v>114148</v>
      </c>
      <c r="AY36">
        <v>0</v>
      </c>
      <c r="AZ36">
        <v>77395</v>
      </c>
      <c r="BA36">
        <v>76848</v>
      </c>
      <c r="BB36">
        <v>0</v>
      </c>
      <c r="BC36">
        <v>29950</v>
      </c>
      <c r="BD36">
        <v>40000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10565</v>
      </c>
      <c r="BN36">
        <v>0</v>
      </c>
      <c r="BO36">
        <v>0</v>
      </c>
      <c r="BP36" s="23">
        <v>0</v>
      </c>
      <c r="BQ36">
        <v>0</v>
      </c>
      <c r="BR36">
        <v>0</v>
      </c>
      <c r="BS36" s="37"/>
      <c r="BT36" s="39"/>
      <c r="BU36" s="40" t="e">
        <f t="shared" si="3"/>
        <v>#N/A</v>
      </c>
      <c r="BV36" s="39" t="s">
        <v>61</v>
      </c>
      <c r="BW36" s="39" t="str">
        <f t="shared" si="2"/>
        <v>Plastics in primary forms</v>
      </c>
      <c r="BX36" s="40" t="e">
        <f>HLOOKUP($BV36,$A$2:$BS$11995,(MATCH(BX$2&amp;$BX$1,$A:$A,0)-1),FALSE)</f>
        <v>#N/A</v>
      </c>
      <c r="BY36" s="39"/>
      <c r="BZ36" s="39"/>
      <c r="CA36" s="39"/>
      <c r="CB36" s="39"/>
    </row>
    <row r="37" spans="1:80" x14ac:dyDescent="0.2">
      <c r="A37" s="40" t="str">
        <f t="shared" si="0"/>
        <v>2023–24COBR</v>
      </c>
      <c r="B37" t="s">
        <v>645</v>
      </c>
      <c r="C37" t="s">
        <v>135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 s="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s="37">
        <v>0</v>
      </c>
      <c r="AW37">
        <v>0</v>
      </c>
      <c r="AX37">
        <v>0</v>
      </c>
      <c r="AY37">
        <v>0</v>
      </c>
      <c r="AZ37" s="37">
        <v>38870</v>
      </c>
      <c r="BA37">
        <v>0</v>
      </c>
      <c r="BB37">
        <v>0</v>
      </c>
      <c r="BC37">
        <v>37637</v>
      </c>
      <c r="BD37">
        <v>0</v>
      </c>
      <c r="BE37">
        <v>0</v>
      </c>
      <c r="BF37">
        <v>0</v>
      </c>
      <c r="BG37" s="37">
        <v>0</v>
      </c>
      <c r="BH37">
        <v>0</v>
      </c>
      <c r="BI37">
        <v>0</v>
      </c>
      <c r="BJ37">
        <v>0</v>
      </c>
      <c r="BK37" s="37">
        <v>0</v>
      </c>
      <c r="BL37">
        <v>0</v>
      </c>
      <c r="BM37">
        <v>0</v>
      </c>
      <c r="BN37" s="37">
        <v>0</v>
      </c>
      <c r="BO37">
        <v>0</v>
      </c>
      <c r="BP37" s="23">
        <v>0</v>
      </c>
      <c r="BQ37">
        <v>0</v>
      </c>
      <c r="BR37">
        <v>0</v>
      </c>
      <c r="BS37" s="37"/>
      <c r="BT37" s="39"/>
      <c r="BU37" s="40" t="e">
        <f t="shared" si="3"/>
        <v>#N/A</v>
      </c>
      <c r="BV37" s="39" t="s">
        <v>62</v>
      </c>
      <c r="BW37" s="39" t="str">
        <f t="shared" si="2"/>
        <v>Plastics in non-primary forms</v>
      </c>
      <c r="BX37" s="40" t="e">
        <f>HLOOKUP($BV37,$A$2:$BS$11995,(MATCH(BX$2&amp;$BX$1,$A:$A,0)-1),FALSE)</f>
        <v>#N/A</v>
      </c>
      <c r="BY37" s="39"/>
      <c r="BZ37" s="39"/>
      <c r="CA37" s="39"/>
      <c r="CB37" s="39"/>
    </row>
    <row r="38" spans="1:80" x14ac:dyDescent="0.2">
      <c r="A38" s="40" t="str">
        <f t="shared" si="0"/>
        <v>2023–24COCO</v>
      </c>
      <c r="B38" t="s">
        <v>645</v>
      </c>
      <c r="C38" t="s">
        <v>136</v>
      </c>
      <c r="D38">
        <v>0</v>
      </c>
      <c r="E38">
        <v>0</v>
      </c>
      <c r="F38">
        <v>0</v>
      </c>
      <c r="G38">
        <v>0</v>
      </c>
      <c r="H38" s="37">
        <v>0</v>
      </c>
      <c r="I38" s="37">
        <v>48958</v>
      </c>
      <c r="J38">
        <v>0</v>
      </c>
      <c r="K38">
        <v>619</v>
      </c>
      <c r="L38">
        <v>0</v>
      </c>
      <c r="M38">
        <v>0</v>
      </c>
      <c r="N38">
        <v>3762</v>
      </c>
      <c r="O38">
        <v>0</v>
      </c>
      <c r="P38">
        <v>0</v>
      </c>
      <c r="Q38">
        <v>0</v>
      </c>
      <c r="R38">
        <v>0</v>
      </c>
      <c r="S38">
        <v>3921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37">
        <v>38</v>
      </c>
      <c r="AI38" s="37">
        <v>816</v>
      </c>
      <c r="AJ38">
        <v>0</v>
      </c>
      <c r="AK38">
        <v>0</v>
      </c>
      <c r="AL38" s="37">
        <v>0</v>
      </c>
      <c r="AM38" s="37">
        <v>0</v>
      </c>
      <c r="AN38">
        <v>0</v>
      </c>
      <c r="AO38">
        <v>4079</v>
      </c>
      <c r="AP38">
        <v>0</v>
      </c>
      <c r="AQ38">
        <v>0</v>
      </c>
      <c r="AR38">
        <v>8118</v>
      </c>
      <c r="AS38">
        <v>0</v>
      </c>
      <c r="AT38" s="37">
        <v>0</v>
      </c>
      <c r="AU38">
        <v>659</v>
      </c>
      <c r="AV38" s="37">
        <v>7241</v>
      </c>
      <c r="AW38" s="37">
        <v>112816</v>
      </c>
      <c r="AX38" s="37">
        <v>355820</v>
      </c>
      <c r="AY38">
        <v>0</v>
      </c>
      <c r="AZ38" s="37">
        <v>19474</v>
      </c>
      <c r="BA38" s="37">
        <v>0</v>
      </c>
      <c r="BB38" s="37">
        <v>0</v>
      </c>
      <c r="BC38" s="37">
        <v>51114</v>
      </c>
      <c r="BD38" s="37">
        <v>4908</v>
      </c>
      <c r="BE38">
        <v>126000</v>
      </c>
      <c r="BF38" s="37">
        <v>14521</v>
      </c>
      <c r="BG38">
        <v>0</v>
      </c>
      <c r="BH38">
        <v>0</v>
      </c>
      <c r="BI38">
        <v>0</v>
      </c>
      <c r="BJ38">
        <v>0</v>
      </c>
      <c r="BK38" s="37">
        <v>150485</v>
      </c>
      <c r="BL38">
        <v>0</v>
      </c>
      <c r="BM38" s="37">
        <v>153800</v>
      </c>
      <c r="BN38" s="37">
        <v>9472</v>
      </c>
      <c r="BO38">
        <v>0</v>
      </c>
      <c r="BP38" s="39">
        <v>0</v>
      </c>
      <c r="BQ38">
        <v>0</v>
      </c>
      <c r="BR38">
        <v>0</v>
      </c>
      <c r="BS38" s="37"/>
      <c r="BT38" s="39"/>
      <c r="BU38" s="40" t="e">
        <f t="shared" si="3"/>
        <v>#N/A</v>
      </c>
      <c r="BV38" s="39" t="s">
        <v>63</v>
      </c>
      <c r="BW38" s="39" t="str">
        <f t="shared" si="2"/>
        <v>Chemical materials and products, nes</v>
      </c>
      <c r="BX38" s="40" t="e">
        <f>HLOOKUP($BV38,$A$2:$BS$11995,(MATCH(BX$2&amp;$BX$1,$A:$A,0)-1),FALSE)</f>
        <v>#N/A</v>
      </c>
      <c r="BY38" s="39"/>
      <c r="BZ38" s="39"/>
      <c r="CA38" s="39"/>
      <c r="CB38" s="39"/>
    </row>
    <row r="39" spans="1:80" x14ac:dyDescent="0.2">
      <c r="A39" s="40" t="str">
        <f t="shared" si="0"/>
        <v>2023–24COMB</v>
      </c>
      <c r="B39" t="s">
        <v>645</v>
      </c>
      <c r="C39" t="s">
        <v>137</v>
      </c>
      <c r="D39">
        <v>0</v>
      </c>
      <c r="E39">
        <v>0</v>
      </c>
      <c r="F39">
        <v>0</v>
      </c>
      <c r="G39">
        <v>0</v>
      </c>
      <c r="H39">
        <v>0</v>
      </c>
      <c r="I39">
        <v>158552</v>
      </c>
      <c r="J39">
        <v>0</v>
      </c>
      <c r="K39">
        <v>0</v>
      </c>
      <c r="L39" s="37">
        <v>0</v>
      </c>
      <c r="M39">
        <v>146435</v>
      </c>
      <c r="N39" s="37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37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 s="37">
        <v>0</v>
      </c>
      <c r="AH39">
        <v>0</v>
      </c>
      <c r="AI39">
        <v>0</v>
      </c>
      <c r="AJ39">
        <v>0</v>
      </c>
      <c r="AK39">
        <v>0</v>
      </c>
      <c r="AL39">
        <v>150798</v>
      </c>
      <c r="AM39" s="37">
        <v>1385259</v>
      </c>
      <c r="AN39">
        <v>0</v>
      </c>
      <c r="AO39">
        <v>17235</v>
      </c>
      <c r="AP39">
        <v>382805</v>
      </c>
      <c r="AQ39">
        <v>1577563</v>
      </c>
      <c r="AR39">
        <v>4488</v>
      </c>
      <c r="AS39" s="37">
        <v>11416</v>
      </c>
      <c r="AT39">
        <v>2296</v>
      </c>
      <c r="AU39" s="37">
        <v>0</v>
      </c>
      <c r="AV39" s="37">
        <v>268448</v>
      </c>
      <c r="AW39" s="37">
        <v>429842</v>
      </c>
      <c r="AX39">
        <v>4048261</v>
      </c>
      <c r="AY39">
        <v>0</v>
      </c>
      <c r="AZ39">
        <v>745638</v>
      </c>
      <c r="BA39" s="37">
        <v>3334</v>
      </c>
      <c r="BB39" s="37">
        <v>0</v>
      </c>
      <c r="BC39" s="37">
        <v>10526348</v>
      </c>
      <c r="BD39" s="37">
        <v>344641</v>
      </c>
      <c r="BE39" s="37">
        <v>0</v>
      </c>
      <c r="BF39">
        <v>0</v>
      </c>
      <c r="BG39" s="37">
        <v>0</v>
      </c>
      <c r="BH39">
        <v>0</v>
      </c>
      <c r="BI39">
        <v>26736</v>
      </c>
      <c r="BJ39">
        <v>0</v>
      </c>
      <c r="BK39" s="37">
        <v>72709</v>
      </c>
      <c r="BL39">
        <v>0</v>
      </c>
      <c r="BM39" s="37">
        <v>147451</v>
      </c>
      <c r="BN39" s="37">
        <v>0</v>
      </c>
      <c r="BO39">
        <v>0</v>
      </c>
      <c r="BP39" s="23">
        <v>0</v>
      </c>
      <c r="BQ39">
        <v>0</v>
      </c>
      <c r="BR39">
        <v>148</v>
      </c>
      <c r="BS39" s="37"/>
      <c r="BT39" s="39"/>
      <c r="BU39" s="40" t="e">
        <f t="shared" si="3"/>
        <v>#N/A</v>
      </c>
      <c r="BV39" s="39" t="s">
        <v>64</v>
      </c>
      <c r="BW39" s="39" t="str">
        <f t="shared" si="2"/>
        <v>Leather, leather manufactures, nes, and dressed furskins</v>
      </c>
      <c r="BX39" s="40" t="e">
        <f>HLOOKUP($BV39,$A$2:$BS$11995,(MATCH(BX$2&amp;$BX$1,$A:$A,0)-1),FALSE)</f>
        <v>#N/A</v>
      </c>
      <c r="BY39" s="39"/>
      <c r="BZ39" s="39"/>
      <c r="CA39" s="39"/>
      <c r="CB39" s="39"/>
    </row>
    <row r="40" spans="1:80" x14ac:dyDescent="0.2">
      <c r="A40" s="40" t="str">
        <f t="shared" si="0"/>
        <v>2023–24COOK</v>
      </c>
      <c r="B40" t="s">
        <v>645</v>
      </c>
      <c r="C40" t="s">
        <v>138</v>
      </c>
      <c r="D40">
        <v>0</v>
      </c>
      <c r="E40">
        <v>0</v>
      </c>
      <c r="F40">
        <v>0</v>
      </c>
      <c r="G40">
        <v>0</v>
      </c>
      <c r="H40">
        <v>0</v>
      </c>
      <c r="I40">
        <v>26675</v>
      </c>
      <c r="J40">
        <v>43</v>
      </c>
      <c r="K40">
        <v>0</v>
      </c>
      <c r="L40" s="37">
        <v>0</v>
      </c>
      <c r="M40">
        <v>629</v>
      </c>
      <c r="N40">
        <v>55426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102266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4170</v>
      </c>
      <c r="AH40" s="37">
        <v>38</v>
      </c>
      <c r="AI40">
        <v>16924</v>
      </c>
      <c r="AJ40" s="37">
        <v>0</v>
      </c>
      <c r="AK40">
        <v>0</v>
      </c>
      <c r="AL40">
        <v>0</v>
      </c>
      <c r="AM40">
        <v>0</v>
      </c>
      <c r="AN40">
        <v>0</v>
      </c>
      <c r="AO40">
        <v>34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 s="37">
        <v>24477</v>
      </c>
      <c r="AW40">
        <v>14205</v>
      </c>
      <c r="AX40" s="37">
        <v>0</v>
      </c>
      <c r="AY40">
        <v>0</v>
      </c>
      <c r="AZ40" s="37">
        <v>33081</v>
      </c>
      <c r="BA40" s="37">
        <v>0</v>
      </c>
      <c r="BB40">
        <v>0</v>
      </c>
      <c r="BC40" s="37">
        <v>3900</v>
      </c>
      <c r="BD40" s="37">
        <v>52221</v>
      </c>
      <c r="BE40">
        <v>484600</v>
      </c>
      <c r="BF40">
        <v>33550</v>
      </c>
      <c r="BG40">
        <v>0</v>
      </c>
      <c r="BH40">
        <v>0</v>
      </c>
      <c r="BI40">
        <v>4459</v>
      </c>
      <c r="BJ40">
        <v>0</v>
      </c>
      <c r="BK40" s="37">
        <v>0</v>
      </c>
      <c r="BL40">
        <v>0</v>
      </c>
      <c r="BM40" s="37">
        <v>51197</v>
      </c>
      <c r="BN40" s="37">
        <v>0</v>
      </c>
      <c r="BO40">
        <v>0</v>
      </c>
      <c r="BP40" s="23">
        <v>0</v>
      </c>
      <c r="BQ40">
        <v>0</v>
      </c>
      <c r="BR40">
        <v>0</v>
      </c>
      <c r="BS40" s="37"/>
      <c r="BT40" s="39"/>
      <c r="BU40" s="40" t="e">
        <f t="shared" si="3"/>
        <v>#N/A</v>
      </c>
      <c r="BV40" s="39" t="s">
        <v>65</v>
      </c>
      <c r="BW40" s="39" t="str">
        <f t="shared" si="2"/>
        <v>Rubber manufactures, nes</v>
      </c>
      <c r="BX40" s="40" t="e">
        <f>HLOOKUP($BV40,$A$2:$BS$11995,(MATCH(BX$2&amp;$BX$1,$A:$A,0)-1),FALSE)</f>
        <v>#N/A</v>
      </c>
      <c r="BY40" s="39"/>
      <c r="BZ40" s="39"/>
      <c r="CA40" s="39"/>
      <c r="CB40" s="39"/>
    </row>
    <row r="41" spans="1:80" x14ac:dyDescent="0.2">
      <c r="A41" s="40" t="str">
        <f t="shared" si="0"/>
        <v>2023–24COST</v>
      </c>
      <c r="B41" t="s">
        <v>645</v>
      </c>
      <c r="C41" t="s">
        <v>139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7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7">
        <v>0</v>
      </c>
      <c r="W41">
        <v>0</v>
      </c>
      <c r="X41">
        <v>0</v>
      </c>
      <c r="Y41" s="37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 s="37">
        <v>0</v>
      </c>
      <c r="AJ41">
        <v>215434</v>
      </c>
      <c r="AK41">
        <v>0</v>
      </c>
      <c r="AL41" s="37">
        <v>27194</v>
      </c>
      <c r="AM41">
        <v>0</v>
      </c>
      <c r="AN41">
        <v>0</v>
      </c>
      <c r="AO41">
        <v>1399</v>
      </c>
      <c r="AP41">
        <v>61204</v>
      </c>
      <c r="AQ41">
        <v>0</v>
      </c>
      <c r="AR41">
        <v>6857</v>
      </c>
      <c r="AS41">
        <v>0</v>
      </c>
      <c r="AT41">
        <v>0</v>
      </c>
      <c r="AU41">
        <v>0</v>
      </c>
      <c r="AV41">
        <v>295617</v>
      </c>
      <c r="AW41">
        <v>0</v>
      </c>
      <c r="AX41">
        <v>35491</v>
      </c>
      <c r="AY41">
        <v>0</v>
      </c>
      <c r="AZ41">
        <v>7200</v>
      </c>
      <c r="BA41">
        <v>0</v>
      </c>
      <c r="BB41">
        <v>0</v>
      </c>
      <c r="BC41" s="37">
        <v>593823</v>
      </c>
      <c r="BD41" s="37">
        <v>506392</v>
      </c>
      <c r="BE41">
        <v>0</v>
      </c>
      <c r="BF41">
        <v>0</v>
      </c>
      <c r="BG41">
        <v>0</v>
      </c>
      <c r="BH41">
        <v>0</v>
      </c>
      <c r="BI41">
        <v>614</v>
      </c>
      <c r="BJ41">
        <v>0</v>
      </c>
      <c r="BK41">
        <v>760</v>
      </c>
      <c r="BL41">
        <v>0</v>
      </c>
      <c r="BM41" s="37">
        <v>195212</v>
      </c>
      <c r="BN41">
        <v>0</v>
      </c>
      <c r="BO41">
        <v>0</v>
      </c>
      <c r="BP41" s="23">
        <v>0</v>
      </c>
      <c r="BQ41">
        <v>0</v>
      </c>
      <c r="BR41">
        <v>0</v>
      </c>
      <c r="BS41" s="37"/>
      <c r="BT41" s="39"/>
      <c r="BU41" s="40" t="e">
        <f t="shared" si="3"/>
        <v>#N/A</v>
      </c>
      <c r="BV41" s="39" t="s">
        <v>66</v>
      </c>
      <c r="BW41" s="39" t="str">
        <f t="shared" si="2"/>
        <v>Cork and wood manufactures (excl. furniture)</v>
      </c>
      <c r="BX41" s="40" t="e">
        <f>HLOOKUP($BV41,$A$2:$BS$11995,(MATCH(BX$2&amp;$BX$1,$A:$A,0)-1),FALSE)</f>
        <v>#N/A</v>
      </c>
      <c r="BY41" s="39"/>
      <c r="BZ41" s="39"/>
      <c r="CA41" s="39"/>
      <c r="CB41" s="39"/>
    </row>
    <row r="42" spans="1:80" x14ac:dyDescent="0.2">
      <c r="A42" s="40" t="str">
        <f t="shared" si="0"/>
        <v>2023–24CROA</v>
      </c>
      <c r="B42" t="s">
        <v>645</v>
      </c>
      <c r="C42" t="s">
        <v>140</v>
      </c>
      <c r="D42">
        <v>0</v>
      </c>
      <c r="E42" s="37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7892</v>
      </c>
      <c r="AE42">
        <v>0</v>
      </c>
      <c r="AF42">
        <v>0</v>
      </c>
      <c r="AG42">
        <v>0</v>
      </c>
      <c r="AH42">
        <v>0</v>
      </c>
      <c r="AI42">
        <v>5181</v>
      </c>
      <c r="AJ42">
        <v>0</v>
      </c>
      <c r="AK42">
        <v>0</v>
      </c>
      <c r="AL42">
        <v>0</v>
      </c>
      <c r="AM42" s="37">
        <v>34194</v>
      </c>
      <c r="AN42">
        <v>0</v>
      </c>
      <c r="AO42">
        <v>0</v>
      </c>
      <c r="AP42" s="37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2562</v>
      </c>
      <c r="AW42">
        <v>0</v>
      </c>
      <c r="AX42">
        <v>1239744</v>
      </c>
      <c r="AY42">
        <v>0</v>
      </c>
      <c r="AZ42" s="37">
        <v>70232</v>
      </c>
      <c r="BA42">
        <v>0</v>
      </c>
      <c r="BB42">
        <v>1069682</v>
      </c>
      <c r="BC42">
        <v>3315</v>
      </c>
      <c r="BD42">
        <v>899721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2839</v>
      </c>
      <c r="BL42">
        <v>0</v>
      </c>
      <c r="BM42">
        <v>15783</v>
      </c>
      <c r="BN42" s="37">
        <v>0</v>
      </c>
      <c r="BO42">
        <v>0</v>
      </c>
      <c r="BP42" s="39">
        <v>0</v>
      </c>
      <c r="BQ42">
        <v>0</v>
      </c>
      <c r="BR42">
        <v>0</v>
      </c>
      <c r="BS42" s="37"/>
      <c r="BT42" s="39"/>
      <c r="BU42" s="40" t="e">
        <f t="shared" si="3"/>
        <v>#N/A</v>
      </c>
      <c r="BV42" s="39" t="s">
        <v>67</v>
      </c>
      <c r="BW42" s="39" t="str">
        <f t="shared" si="2"/>
        <v>Paper, paperboard and articles of paper pulp, of paper or of paperboard</v>
      </c>
      <c r="BX42" s="40" t="e">
        <f>HLOOKUP($BV42,$A$2:$BS$11995,(MATCH(BX$2&amp;$BX$1,$A:$A,0)-1),FALSE)</f>
        <v>#N/A</v>
      </c>
      <c r="BY42" s="39"/>
      <c r="BZ42" s="39"/>
      <c r="CA42" s="39"/>
      <c r="CB42" s="39"/>
    </row>
    <row r="43" spans="1:80" x14ac:dyDescent="0.2">
      <c r="A43" s="40" t="str">
        <f t="shared" si="0"/>
        <v>2023–24CYPR</v>
      </c>
      <c r="B43" t="s">
        <v>645</v>
      </c>
      <c r="C43" t="s">
        <v>142</v>
      </c>
      <c r="D43">
        <v>0</v>
      </c>
      <c r="E43" s="37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6763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 s="37">
        <v>40128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37">
        <v>0</v>
      </c>
      <c r="AI43">
        <v>12641</v>
      </c>
      <c r="AJ43">
        <v>0</v>
      </c>
      <c r="AK43">
        <v>0</v>
      </c>
      <c r="AL43">
        <v>76288</v>
      </c>
      <c r="AM43">
        <v>0</v>
      </c>
      <c r="AN43">
        <v>0</v>
      </c>
      <c r="AO43">
        <v>0</v>
      </c>
      <c r="AP43">
        <v>3740</v>
      </c>
      <c r="AQ43">
        <v>20</v>
      </c>
      <c r="AR43">
        <v>0</v>
      </c>
      <c r="AS43">
        <v>0</v>
      </c>
      <c r="AT43">
        <v>0</v>
      </c>
      <c r="AU43">
        <v>0</v>
      </c>
      <c r="AV43" s="37">
        <v>706</v>
      </c>
      <c r="AW43">
        <v>1000</v>
      </c>
      <c r="AX43">
        <v>0</v>
      </c>
      <c r="AY43">
        <v>0</v>
      </c>
      <c r="AZ43" s="37">
        <v>11373</v>
      </c>
      <c r="BA43">
        <v>13240</v>
      </c>
      <c r="BB43">
        <v>0</v>
      </c>
      <c r="BC43" s="37">
        <v>2383</v>
      </c>
      <c r="BD43" s="37">
        <v>1694280</v>
      </c>
      <c r="BE43">
        <v>0</v>
      </c>
      <c r="BF43">
        <v>0</v>
      </c>
      <c r="BG43">
        <v>8400</v>
      </c>
      <c r="BH43">
        <v>0</v>
      </c>
      <c r="BI43">
        <v>2756</v>
      </c>
      <c r="BJ43" s="37">
        <v>0</v>
      </c>
      <c r="BK43">
        <v>760</v>
      </c>
      <c r="BL43">
        <v>0</v>
      </c>
      <c r="BM43">
        <v>553586</v>
      </c>
      <c r="BN43" s="37">
        <v>0</v>
      </c>
      <c r="BO43">
        <v>0</v>
      </c>
      <c r="BP43" s="23">
        <v>0</v>
      </c>
      <c r="BQ43">
        <v>0</v>
      </c>
      <c r="BR43">
        <v>0</v>
      </c>
      <c r="BS43" s="37"/>
      <c r="BT43" s="39"/>
      <c r="BU43" s="40" t="e">
        <f t="shared" si="3"/>
        <v>#N/A</v>
      </c>
      <c r="BV43" s="39" t="s">
        <v>68</v>
      </c>
      <c r="BW43" s="39" t="str">
        <f t="shared" si="2"/>
        <v>Textile yarn, fabrics, made-up articles nes, and related products</v>
      </c>
      <c r="BX43" s="40" t="e">
        <f>HLOOKUP($BV43,$A$2:$BS$11995,(MATCH(BX$2&amp;$BX$1,$A:$A,0)-1),FALSE)</f>
        <v>#N/A</v>
      </c>
      <c r="BY43" s="39"/>
      <c r="BZ43" s="39"/>
      <c r="CA43" s="39"/>
      <c r="CB43" s="39"/>
    </row>
    <row r="44" spans="1:80" x14ac:dyDescent="0.2">
      <c r="A44" s="40" t="str">
        <f t="shared" si="0"/>
        <v>2023–24CZEH</v>
      </c>
      <c r="B44" t="s">
        <v>645</v>
      </c>
      <c r="C44" t="s">
        <v>143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37">
        <v>183059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 s="37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37">
        <v>5505577</v>
      </c>
      <c r="AI44" s="37">
        <v>356987</v>
      </c>
      <c r="AJ44">
        <v>0</v>
      </c>
      <c r="AK44">
        <v>0</v>
      </c>
      <c r="AL44" s="37">
        <v>0</v>
      </c>
      <c r="AM44">
        <v>925506</v>
      </c>
      <c r="AN44">
        <v>0</v>
      </c>
      <c r="AO44">
        <v>141</v>
      </c>
      <c r="AP44">
        <v>0</v>
      </c>
      <c r="AQ44">
        <v>211</v>
      </c>
      <c r="AR44">
        <v>0</v>
      </c>
      <c r="AS44">
        <v>31290</v>
      </c>
      <c r="AT44">
        <v>0</v>
      </c>
      <c r="AU44">
        <v>0</v>
      </c>
      <c r="AV44" s="37">
        <v>4834</v>
      </c>
      <c r="AW44">
        <v>6560</v>
      </c>
      <c r="AX44" s="37">
        <v>80061</v>
      </c>
      <c r="AY44">
        <v>0</v>
      </c>
      <c r="AZ44" s="37">
        <v>143735</v>
      </c>
      <c r="BA44" s="37">
        <v>2843</v>
      </c>
      <c r="BB44" s="37">
        <v>138514</v>
      </c>
      <c r="BC44" s="37">
        <v>290764</v>
      </c>
      <c r="BD44" s="37">
        <v>229565</v>
      </c>
      <c r="BE44">
        <v>0</v>
      </c>
      <c r="BF44" s="37">
        <v>0</v>
      </c>
      <c r="BG44">
        <v>0</v>
      </c>
      <c r="BH44">
        <v>0</v>
      </c>
      <c r="BI44">
        <v>2137</v>
      </c>
      <c r="BJ44">
        <v>0</v>
      </c>
      <c r="BK44" s="37">
        <v>204600</v>
      </c>
      <c r="BL44">
        <v>30192</v>
      </c>
      <c r="BM44">
        <v>47338</v>
      </c>
      <c r="BN44">
        <v>0</v>
      </c>
      <c r="BO44">
        <v>0</v>
      </c>
      <c r="BP44" s="23">
        <v>0</v>
      </c>
      <c r="BQ44">
        <v>0</v>
      </c>
      <c r="BR44">
        <v>0</v>
      </c>
      <c r="BS44" s="37"/>
      <c r="BT44" s="39"/>
      <c r="BU44" s="40" t="e">
        <f t="shared" si="3"/>
        <v>#N/A</v>
      </c>
      <c r="BV44" s="39" t="s">
        <v>69</v>
      </c>
      <c r="BW44" s="39" t="str">
        <f t="shared" si="2"/>
        <v>Non-metallic mineral manufactures, nes</v>
      </c>
      <c r="BX44" s="40" t="e">
        <f>HLOOKUP($BV44,$A$2:$BS$11995,(MATCH(BX$2&amp;$BX$1,$A:$A,0)-1),FALSE)</f>
        <v>#N/A</v>
      </c>
      <c r="BY44" s="39"/>
      <c r="BZ44" s="39"/>
      <c r="CA44" s="39"/>
      <c r="CB44" s="39"/>
    </row>
    <row r="45" spans="1:80" x14ac:dyDescent="0.2">
      <c r="A45" s="40" t="str">
        <f t="shared" si="0"/>
        <v>2023–24DENM</v>
      </c>
      <c r="B45" t="s">
        <v>645</v>
      </c>
      <c r="C45" t="s">
        <v>144</v>
      </c>
      <c r="D45">
        <v>0</v>
      </c>
      <c r="E45" s="37">
        <v>0</v>
      </c>
      <c r="F45">
        <v>0</v>
      </c>
      <c r="G45" s="37">
        <v>0</v>
      </c>
      <c r="H45">
        <v>0</v>
      </c>
      <c r="I45">
        <v>16869</v>
      </c>
      <c r="J45">
        <v>0</v>
      </c>
      <c r="K45" s="37">
        <v>0</v>
      </c>
      <c r="L45">
        <v>0</v>
      </c>
      <c r="M45" s="37">
        <v>0</v>
      </c>
      <c r="N45">
        <v>52071</v>
      </c>
      <c r="O45">
        <v>0</v>
      </c>
      <c r="P45" s="37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 s="37">
        <v>568906</v>
      </c>
      <c r="Y45">
        <v>0</v>
      </c>
      <c r="Z45">
        <v>0</v>
      </c>
      <c r="AA45">
        <v>0</v>
      </c>
      <c r="AB45" s="37">
        <v>0</v>
      </c>
      <c r="AC45">
        <v>0</v>
      </c>
      <c r="AD45">
        <v>0</v>
      </c>
      <c r="AE45">
        <v>0</v>
      </c>
      <c r="AF45">
        <v>0</v>
      </c>
      <c r="AG45" s="37">
        <v>0</v>
      </c>
      <c r="AH45">
        <v>8851</v>
      </c>
      <c r="AI45" s="37">
        <v>334137</v>
      </c>
      <c r="AJ45">
        <v>0</v>
      </c>
      <c r="AK45">
        <v>0</v>
      </c>
      <c r="AL45" s="37">
        <v>0</v>
      </c>
      <c r="AM45">
        <v>0</v>
      </c>
      <c r="AN45">
        <v>0</v>
      </c>
      <c r="AO45">
        <v>48363</v>
      </c>
      <c r="AP45" s="37">
        <v>0</v>
      </c>
      <c r="AQ45">
        <v>11680</v>
      </c>
      <c r="AR45">
        <v>102</v>
      </c>
      <c r="AS45">
        <v>5009</v>
      </c>
      <c r="AT45" s="37">
        <v>87255</v>
      </c>
      <c r="AU45">
        <v>108</v>
      </c>
      <c r="AV45" s="37">
        <v>16412</v>
      </c>
      <c r="AW45" s="37">
        <v>58578</v>
      </c>
      <c r="AX45" s="37">
        <v>201421</v>
      </c>
      <c r="AY45" s="37">
        <v>0</v>
      </c>
      <c r="AZ45" s="37">
        <v>119180</v>
      </c>
      <c r="BA45" s="37">
        <v>42333</v>
      </c>
      <c r="BB45" s="37">
        <v>36313</v>
      </c>
      <c r="BC45" s="37">
        <v>443316</v>
      </c>
      <c r="BD45" s="37">
        <v>43078</v>
      </c>
      <c r="BE45" s="37">
        <v>118681</v>
      </c>
      <c r="BF45" s="37">
        <v>0</v>
      </c>
      <c r="BG45">
        <v>0</v>
      </c>
      <c r="BH45">
        <v>18</v>
      </c>
      <c r="BI45" s="37">
        <v>282</v>
      </c>
      <c r="BJ45">
        <v>27</v>
      </c>
      <c r="BK45" s="37">
        <v>154689</v>
      </c>
      <c r="BL45">
        <v>0</v>
      </c>
      <c r="BM45" s="37">
        <v>422493</v>
      </c>
      <c r="BN45" s="37">
        <v>0</v>
      </c>
      <c r="BO45">
        <v>0</v>
      </c>
      <c r="BP45" s="23">
        <v>0</v>
      </c>
      <c r="BQ45">
        <v>0</v>
      </c>
      <c r="BR45">
        <v>32606</v>
      </c>
      <c r="BS45" s="37"/>
      <c r="BT45" s="39"/>
      <c r="BU45" s="40" t="e">
        <f t="shared" si="3"/>
        <v>#N/A</v>
      </c>
      <c r="BV45" s="39" t="s">
        <v>70</v>
      </c>
      <c r="BW45" s="39" t="str">
        <f t="shared" si="2"/>
        <v>Iron and steel</v>
      </c>
      <c r="BX45" s="40" t="e">
        <f>HLOOKUP($BV45,$A$2:$BS$11995,(MATCH(BX$2&amp;$BX$1,$A:$A,0)-1),FALSE)</f>
        <v>#N/A</v>
      </c>
      <c r="BY45" s="39"/>
      <c r="BZ45" s="39"/>
      <c r="CA45" s="39"/>
      <c r="CB45" s="39"/>
    </row>
    <row r="46" spans="1:80" x14ac:dyDescent="0.2">
      <c r="A46" s="40" t="str">
        <f t="shared" si="0"/>
        <v>2023–24DJIB</v>
      </c>
      <c r="B46" t="s">
        <v>645</v>
      </c>
      <c r="C46" t="s">
        <v>297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 s="37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9500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 s="39">
        <v>0</v>
      </c>
      <c r="BQ46">
        <v>0</v>
      </c>
      <c r="BR46">
        <v>0</v>
      </c>
      <c r="BS46" s="37"/>
      <c r="BT46" s="39"/>
      <c r="BU46" s="40" t="e">
        <f t="shared" si="3"/>
        <v>#N/A</v>
      </c>
      <c r="BV46" s="39" t="s">
        <v>71</v>
      </c>
      <c r="BW46" s="39" t="str">
        <f t="shared" si="2"/>
        <v>Non-ferrous metals</v>
      </c>
      <c r="BX46" s="40" t="e">
        <f>HLOOKUP($BV46,$A$2:$BS$11995,(MATCH(BX$2&amp;$BX$1,$A:$A,0)-1),FALSE)</f>
        <v>#N/A</v>
      </c>
      <c r="BY46" s="39"/>
      <c r="BZ46" s="39"/>
      <c r="CA46" s="39"/>
      <c r="CB46" s="39"/>
    </row>
    <row r="47" spans="1:80" x14ac:dyDescent="0.2">
      <c r="A47" s="40" t="str">
        <f t="shared" si="0"/>
        <v>2023–24DOMI</v>
      </c>
      <c r="B47" t="s">
        <v>645</v>
      </c>
      <c r="C47" t="s">
        <v>145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32000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7873</v>
      </c>
      <c r="AS47">
        <v>0</v>
      </c>
      <c r="AT47">
        <v>44069</v>
      </c>
      <c r="AU47">
        <v>0</v>
      </c>
      <c r="AV47">
        <v>0</v>
      </c>
      <c r="AW47">
        <v>0</v>
      </c>
      <c r="AX47" s="37">
        <v>2395136</v>
      </c>
      <c r="AY47">
        <v>0</v>
      </c>
      <c r="AZ47" s="37">
        <v>280</v>
      </c>
      <c r="BA47">
        <v>1166</v>
      </c>
      <c r="BB47">
        <v>2600</v>
      </c>
      <c r="BC47" s="37">
        <v>86448</v>
      </c>
      <c r="BD47">
        <v>0</v>
      </c>
      <c r="BE47">
        <v>0</v>
      </c>
      <c r="BF47" s="37">
        <v>0</v>
      </c>
      <c r="BG47">
        <v>0</v>
      </c>
      <c r="BH47">
        <v>0</v>
      </c>
      <c r="BI47">
        <v>0</v>
      </c>
      <c r="BJ47">
        <v>0</v>
      </c>
      <c r="BK47" s="37">
        <v>10977</v>
      </c>
      <c r="BL47">
        <v>0</v>
      </c>
      <c r="BM47">
        <v>0</v>
      </c>
      <c r="BN47">
        <v>0</v>
      </c>
      <c r="BO47">
        <v>0</v>
      </c>
      <c r="BP47" s="23">
        <v>0</v>
      </c>
      <c r="BQ47">
        <v>0</v>
      </c>
      <c r="BR47">
        <v>0</v>
      </c>
      <c r="BS47" s="37"/>
      <c r="BT47" s="39"/>
      <c r="BU47" s="40" t="e">
        <f t="shared" si="3"/>
        <v>#N/A</v>
      </c>
      <c r="BV47" s="39" t="s">
        <v>72</v>
      </c>
      <c r="BW47" s="39" t="str">
        <f t="shared" si="2"/>
        <v>Manufactures of metals, nes</v>
      </c>
      <c r="BX47" s="40" t="e">
        <f>HLOOKUP($BV47,$A$2:$BS$11995,(MATCH(BX$2&amp;$BX$1,$A:$A,0)-1),FALSE)</f>
        <v>#N/A</v>
      </c>
      <c r="BY47" s="39"/>
      <c r="BZ47" s="39"/>
      <c r="CA47" s="39"/>
      <c r="CB47" s="39"/>
    </row>
    <row r="48" spans="1:80" x14ac:dyDescent="0.2">
      <c r="A48" s="40" t="str">
        <f t="shared" si="0"/>
        <v>2023–24ECUA</v>
      </c>
      <c r="B48" t="s">
        <v>645</v>
      </c>
      <c r="C48" t="s">
        <v>146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37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 s="37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37">
        <v>0</v>
      </c>
      <c r="AV48" s="37">
        <v>3563</v>
      </c>
      <c r="AW48">
        <v>0</v>
      </c>
      <c r="AX48">
        <v>17191</v>
      </c>
      <c r="AY48">
        <v>0</v>
      </c>
      <c r="AZ48" s="37">
        <v>68440</v>
      </c>
      <c r="BA48">
        <v>0</v>
      </c>
      <c r="BB48">
        <v>18902</v>
      </c>
      <c r="BC48" s="37">
        <v>990761</v>
      </c>
      <c r="BD48" s="37">
        <v>677777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8885</v>
      </c>
      <c r="BN48">
        <v>19903</v>
      </c>
      <c r="BO48">
        <v>0</v>
      </c>
      <c r="BP48" s="23">
        <v>0</v>
      </c>
      <c r="BQ48">
        <v>0</v>
      </c>
      <c r="BR48">
        <v>0</v>
      </c>
      <c r="BS48" s="37"/>
      <c r="BT48" s="39"/>
      <c r="BU48" s="40" t="e">
        <f t="shared" si="3"/>
        <v>#N/A</v>
      </c>
      <c r="BV48" s="39" t="s">
        <v>73</v>
      </c>
      <c r="BW48" s="39" t="str">
        <f t="shared" si="2"/>
        <v>Power generating machinery and equipment</v>
      </c>
      <c r="BX48" s="40" t="e">
        <f>HLOOKUP($BV48,$A$2:$BS$11995,(MATCH(BX$2&amp;$BX$1,$A:$A,0)-1),FALSE)</f>
        <v>#N/A</v>
      </c>
      <c r="BY48" s="39"/>
      <c r="BZ48" s="39"/>
      <c r="CA48" s="39"/>
      <c r="CB48" s="39"/>
    </row>
    <row r="49" spans="1:80" x14ac:dyDescent="0.2">
      <c r="A49" s="40" t="str">
        <f t="shared" si="0"/>
        <v>2023–24EGUI</v>
      </c>
      <c r="B49" t="s">
        <v>645</v>
      </c>
      <c r="C49" t="s">
        <v>298</v>
      </c>
      <c r="D49">
        <v>0</v>
      </c>
      <c r="E49" s="37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2848</v>
      </c>
      <c r="AQ49">
        <v>0</v>
      </c>
      <c r="AR49">
        <v>313</v>
      </c>
      <c r="AS49">
        <v>4754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1116</v>
      </c>
      <c r="BG49">
        <v>74568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3793</v>
      </c>
      <c r="BN49">
        <v>0</v>
      </c>
      <c r="BO49">
        <v>0</v>
      </c>
      <c r="BP49" s="23">
        <v>0</v>
      </c>
      <c r="BQ49">
        <v>0</v>
      </c>
      <c r="BR49">
        <v>0</v>
      </c>
      <c r="BS49" s="37"/>
      <c r="BT49" s="39"/>
      <c r="BU49" s="40" t="e">
        <f t="shared" si="3"/>
        <v>#N/A</v>
      </c>
      <c r="BV49" s="39" t="s">
        <v>74</v>
      </c>
      <c r="BW49" s="39" t="str">
        <f t="shared" si="2"/>
        <v>Machinery specialized for particular industries</v>
      </c>
      <c r="BX49" s="40" t="e">
        <f>HLOOKUP($BV49,$A$2:$BS$11995,(MATCH(BX$2&amp;$BX$1,$A:$A,0)-1),FALSE)</f>
        <v>#N/A</v>
      </c>
      <c r="BY49" s="39"/>
      <c r="BZ49" s="39"/>
      <c r="CA49" s="39"/>
      <c r="CB49" s="39"/>
    </row>
    <row r="50" spans="1:80" x14ac:dyDescent="0.2">
      <c r="A50" s="40" t="str">
        <f t="shared" si="0"/>
        <v>2023–24EGYP</v>
      </c>
      <c r="B50" t="s">
        <v>645</v>
      </c>
      <c r="C50" t="s">
        <v>147</v>
      </c>
      <c r="D50">
        <v>0</v>
      </c>
      <c r="E50" s="37">
        <v>10556039</v>
      </c>
      <c r="F50">
        <v>0</v>
      </c>
      <c r="G50" s="37">
        <v>0</v>
      </c>
      <c r="H50" s="37">
        <v>0</v>
      </c>
      <c r="I50" s="37">
        <v>5788479</v>
      </c>
      <c r="J50">
        <v>0</v>
      </c>
      <c r="K50">
        <v>0</v>
      </c>
      <c r="L50" s="37">
        <v>1093756</v>
      </c>
      <c r="M50">
        <v>440935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37">
        <v>13374</v>
      </c>
      <c r="V50">
        <v>0</v>
      </c>
      <c r="W50">
        <v>31066065</v>
      </c>
      <c r="X50" s="37">
        <v>177266</v>
      </c>
      <c r="Y50">
        <v>0</v>
      </c>
      <c r="Z50">
        <v>0</v>
      </c>
      <c r="AA50">
        <v>0</v>
      </c>
      <c r="AB50">
        <v>389178</v>
      </c>
      <c r="AC50">
        <v>0</v>
      </c>
      <c r="AD50">
        <v>0</v>
      </c>
      <c r="AE50">
        <v>0</v>
      </c>
      <c r="AF50" s="37">
        <v>0</v>
      </c>
      <c r="AG50" s="37">
        <v>0</v>
      </c>
      <c r="AH50">
        <v>0</v>
      </c>
      <c r="AI50">
        <v>400</v>
      </c>
      <c r="AJ50">
        <v>0</v>
      </c>
      <c r="AK50" s="37">
        <v>0</v>
      </c>
      <c r="AL50" s="37">
        <v>0</v>
      </c>
      <c r="AM50" s="37">
        <v>17517</v>
      </c>
      <c r="AN50">
        <v>0</v>
      </c>
      <c r="AO50" s="37">
        <v>7884</v>
      </c>
      <c r="AP50">
        <v>0</v>
      </c>
      <c r="AQ50">
        <v>0</v>
      </c>
      <c r="AR50">
        <v>2327</v>
      </c>
      <c r="AS50">
        <v>0</v>
      </c>
      <c r="AT50" s="37">
        <v>257785</v>
      </c>
      <c r="AU50">
        <v>577</v>
      </c>
      <c r="AV50" s="37">
        <v>133978</v>
      </c>
      <c r="AW50" s="37">
        <v>40950</v>
      </c>
      <c r="AX50" s="37">
        <v>1026893</v>
      </c>
      <c r="AY50">
        <v>8874</v>
      </c>
      <c r="AZ50" s="37">
        <v>307594</v>
      </c>
      <c r="BA50" s="37">
        <v>0</v>
      </c>
      <c r="BB50" s="37">
        <v>55681</v>
      </c>
      <c r="BC50" s="37">
        <v>430559</v>
      </c>
      <c r="BD50" s="37">
        <v>90436</v>
      </c>
      <c r="BE50">
        <v>0</v>
      </c>
      <c r="BF50" s="37">
        <v>0</v>
      </c>
      <c r="BG50" s="37">
        <v>62</v>
      </c>
      <c r="BH50">
        <v>154</v>
      </c>
      <c r="BI50" s="37">
        <v>1832</v>
      </c>
      <c r="BJ50">
        <v>0</v>
      </c>
      <c r="BK50" s="37">
        <v>14417</v>
      </c>
      <c r="BL50">
        <v>4125</v>
      </c>
      <c r="BM50" s="37">
        <v>40827</v>
      </c>
      <c r="BN50">
        <v>130000</v>
      </c>
      <c r="BO50">
        <v>0</v>
      </c>
      <c r="BP50" s="39">
        <v>0</v>
      </c>
      <c r="BQ50">
        <v>0</v>
      </c>
      <c r="BR50">
        <v>0</v>
      </c>
      <c r="BS50" s="37"/>
      <c r="BT50" s="39"/>
      <c r="BU50" s="40" t="e">
        <f t="shared" si="3"/>
        <v>#N/A</v>
      </c>
      <c r="BV50" s="39" t="s">
        <v>75</v>
      </c>
      <c r="BW50" s="39" t="str">
        <f t="shared" si="2"/>
        <v>Metalworking machinery</v>
      </c>
      <c r="BX50" s="40" t="e">
        <f>HLOOKUP($BV50,$A$2:$BS$11995,(MATCH(BX$2&amp;$BX$1,$A:$A,0)-1),FALSE)</f>
        <v>#N/A</v>
      </c>
      <c r="BY50" s="39"/>
      <c r="BZ50" s="39"/>
      <c r="CA50" s="39"/>
      <c r="CB50" s="39"/>
    </row>
    <row r="51" spans="1:80" x14ac:dyDescent="0.2">
      <c r="A51" s="40" t="str">
        <f t="shared" si="0"/>
        <v>2023–24ERIT</v>
      </c>
      <c r="B51" t="s">
        <v>645</v>
      </c>
      <c r="C51" t="s">
        <v>148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 s="37">
        <v>0</v>
      </c>
      <c r="AT51">
        <v>0</v>
      </c>
      <c r="AU51">
        <v>0</v>
      </c>
      <c r="AV51">
        <v>0</v>
      </c>
      <c r="AW51" s="37">
        <v>0</v>
      </c>
      <c r="AX51" s="37">
        <v>7107</v>
      </c>
      <c r="AY51">
        <v>0</v>
      </c>
      <c r="AZ51" s="37">
        <v>0</v>
      </c>
      <c r="BA51">
        <v>0</v>
      </c>
      <c r="BB51">
        <v>0</v>
      </c>
      <c r="BC51">
        <v>0</v>
      </c>
      <c r="BD51" s="37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 s="23">
        <v>0</v>
      </c>
      <c r="BQ51">
        <v>0</v>
      </c>
      <c r="BR51">
        <v>0</v>
      </c>
      <c r="BS51" s="37"/>
      <c r="BT51" s="39"/>
      <c r="BU51" s="40" t="e">
        <f t="shared" si="3"/>
        <v>#N/A</v>
      </c>
      <c r="BV51" s="39" t="s">
        <v>76</v>
      </c>
      <c r="BW51" s="39" t="str">
        <f t="shared" si="2"/>
        <v>General industrial machinery and equipment, nes, and machine parts, nes</v>
      </c>
      <c r="BX51" s="40" t="e">
        <f>HLOOKUP($BV51,$A$2:$BS$11995,(MATCH(BX$2&amp;$BX$1,$A:$A,0)-1),FALSE)</f>
        <v>#N/A</v>
      </c>
      <c r="BY51" s="39"/>
      <c r="BZ51" s="39"/>
      <c r="CA51" s="39"/>
      <c r="CB51" s="39"/>
    </row>
    <row r="52" spans="1:80" x14ac:dyDescent="0.2">
      <c r="A52" s="40" t="str">
        <f t="shared" si="0"/>
        <v>2023–24ESTO</v>
      </c>
      <c r="B52" t="s">
        <v>645</v>
      </c>
      <c r="C52" t="s">
        <v>149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 s="37">
        <v>0</v>
      </c>
      <c r="M52" s="37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 s="37">
        <v>38</v>
      </c>
      <c r="AH52">
        <v>0</v>
      </c>
      <c r="AI52" s="37">
        <v>274756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746</v>
      </c>
      <c r="AP52">
        <v>365</v>
      </c>
      <c r="AQ52">
        <v>2512</v>
      </c>
      <c r="AR52">
        <v>190</v>
      </c>
      <c r="AS52">
        <v>0</v>
      </c>
      <c r="AT52">
        <v>15307</v>
      </c>
      <c r="AU52">
        <v>0</v>
      </c>
      <c r="AV52">
        <v>47</v>
      </c>
      <c r="AW52" s="37">
        <v>0</v>
      </c>
      <c r="AX52">
        <v>29830</v>
      </c>
      <c r="AY52">
        <v>0</v>
      </c>
      <c r="AZ52" s="37">
        <v>43683</v>
      </c>
      <c r="BA52">
        <v>0</v>
      </c>
      <c r="BB52" s="37">
        <v>380049</v>
      </c>
      <c r="BC52">
        <v>3962</v>
      </c>
      <c r="BD52">
        <v>4995</v>
      </c>
      <c r="BE52">
        <v>7348</v>
      </c>
      <c r="BF52">
        <v>0</v>
      </c>
      <c r="BG52">
        <v>0</v>
      </c>
      <c r="BH52">
        <v>0</v>
      </c>
      <c r="BI52">
        <v>179</v>
      </c>
      <c r="BJ52">
        <v>0</v>
      </c>
      <c r="BK52" s="37">
        <v>0</v>
      </c>
      <c r="BL52">
        <v>0</v>
      </c>
      <c r="BM52" s="37">
        <v>2711</v>
      </c>
      <c r="BN52" s="37">
        <v>0</v>
      </c>
      <c r="BO52">
        <v>0</v>
      </c>
      <c r="BP52" s="23">
        <v>0</v>
      </c>
      <c r="BQ52">
        <v>0</v>
      </c>
      <c r="BR52">
        <v>53614</v>
      </c>
      <c r="BS52" s="37"/>
      <c r="BT52" s="39"/>
      <c r="BU52" s="40" t="e">
        <f t="shared" si="3"/>
        <v>#N/A</v>
      </c>
      <c r="BV52" s="39" t="s">
        <v>77</v>
      </c>
      <c r="BW52" s="39" t="str">
        <f t="shared" si="2"/>
        <v>Office machines and automatic data processing machines</v>
      </c>
      <c r="BX52" s="40" t="e">
        <f>HLOOKUP($BV52,$A$2:$BS$11995,(MATCH(BX$2&amp;$BX$1,$A:$A,0)-1),FALSE)</f>
        <v>#N/A</v>
      </c>
      <c r="BY52" s="39"/>
      <c r="BZ52" s="39"/>
      <c r="CA52" s="39"/>
      <c r="CB52" s="39"/>
    </row>
    <row r="53" spans="1:80" x14ac:dyDescent="0.2">
      <c r="A53" s="40" t="str">
        <f t="shared" si="0"/>
        <v>2023–24ETHI</v>
      </c>
      <c r="B53" t="s">
        <v>645</v>
      </c>
      <c r="C53" t="s">
        <v>150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 s="37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 s="37">
        <v>22651</v>
      </c>
      <c r="AY53">
        <v>0</v>
      </c>
      <c r="AZ53" s="37">
        <v>0</v>
      </c>
      <c r="BA53" s="37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 s="37">
        <v>75714</v>
      </c>
      <c r="BL53">
        <v>0</v>
      </c>
      <c r="BM53">
        <v>0</v>
      </c>
      <c r="BN53">
        <v>0</v>
      </c>
      <c r="BO53">
        <v>0</v>
      </c>
      <c r="BP53" s="23">
        <v>0</v>
      </c>
      <c r="BQ53">
        <v>0</v>
      </c>
      <c r="BR53">
        <v>0</v>
      </c>
      <c r="BS53" s="37"/>
      <c r="BT53" s="39"/>
      <c r="BU53" s="40" t="e">
        <f t="shared" si="3"/>
        <v>#N/A</v>
      </c>
      <c r="BV53" s="39" t="s">
        <v>78</v>
      </c>
      <c r="BW53" s="39" t="str">
        <f t="shared" si="2"/>
        <v>Telecommunications and sound recording and reproducing apparatus and equipment</v>
      </c>
      <c r="BX53" s="40" t="e">
        <f>HLOOKUP($BV53,$A$2:$BS$11995,(MATCH(BX$2&amp;$BX$1,$A:$A,0)-1),FALSE)</f>
        <v>#N/A</v>
      </c>
      <c r="BY53" s="39"/>
      <c r="BZ53" s="39"/>
      <c r="CA53" s="39"/>
      <c r="CB53" s="39"/>
    </row>
    <row r="54" spans="1:80" x14ac:dyDescent="0.2">
      <c r="A54" s="40" t="str">
        <f t="shared" si="0"/>
        <v>2023–24ETMR</v>
      </c>
      <c r="B54" t="s">
        <v>645</v>
      </c>
      <c r="C54" t="s">
        <v>151</v>
      </c>
      <c r="D54">
        <v>0</v>
      </c>
      <c r="E54">
        <v>38496</v>
      </c>
      <c r="F54">
        <v>0</v>
      </c>
      <c r="G54" s="37">
        <v>0</v>
      </c>
      <c r="H54">
        <v>0</v>
      </c>
      <c r="I54" s="37">
        <v>0</v>
      </c>
      <c r="J54">
        <v>0</v>
      </c>
      <c r="K54">
        <v>111680</v>
      </c>
      <c r="L54">
        <v>0</v>
      </c>
      <c r="M54" s="37">
        <v>769062</v>
      </c>
      <c r="N54">
        <v>2760</v>
      </c>
      <c r="O54">
        <v>0</v>
      </c>
      <c r="P54">
        <v>0</v>
      </c>
      <c r="Q54">
        <v>0</v>
      </c>
      <c r="R54">
        <v>0</v>
      </c>
      <c r="S54">
        <v>9081</v>
      </c>
      <c r="T54">
        <v>0</v>
      </c>
      <c r="U54">
        <v>0</v>
      </c>
      <c r="V54" s="37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2976</v>
      </c>
      <c r="AG54" s="37">
        <v>9340</v>
      </c>
      <c r="AH54" s="37">
        <v>0</v>
      </c>
      <c r="AI54">
        <v>5932</v>
      </c>
      <c r="AJ54">
        <v>0</v>
      </c>
      <c r="AK54" s="37">
        <v>0</v>
      </c>
      <c r="AL54" s="37">
        <v>21877</v>
      </c>
      <c r="AM54" s="37">
        <v>9260</v>
      </c>
      <c r="AN54">
        <v>0</v>
      </c>
      <c r="AO54" s="37">
        <v>0</v>
      </c>
      <c r="AP54">
        <v>36646</v>
      </c>
      <c r="AQ54">
        <v>0</v>
      </c>
      <c r="AR54">
        <v>15523</v>
      </c>
      <c r="AS54" s="37">
        <v>23677</v>
      </c>
      <c r="AT54" s="37">
        <v>162</v>
      </c>
      <c r="AU54" s="37">
        <v>16969</v>
      </c>
      <c r="AV54" s="37">
        <v>100572</v>
      </c>
      <c r="AW54" s="37">
        <v>0</v>
      </c>
      <c r="AX54" s="37">
        <v>3090</v>
      </c>
      <c r="AY54" s="37">
        <v>3704</v>
      </c>
      <c r="AZ54" s="37">
        <v>117247</v>
      </c>
      <c r="BA54" s="37">
        <v>30592</v>
      </c>
      <c r="BB54">
        <v>42540</v>
      </c>
      <c r="BC54" s="37">
        <v>241521</v>
      </c>
      <c r="BD54" s="37">
        <v>135459</v>
      </c>
      <c r="BE54">
        <v>0</v>
      </c>
      <c r="BF54">
        <v>75501</v>
      </c>
      <c r="BG54" s="37">
        <v>39411</v>
      </c>
      <c r="BH54">
        <v>0</v>
      </c>
      <c r="BI54">
        <v>68693</v>
      </c>
      <c r="BJ54">
        <v>448</v>
      </c>
      <c r="BK54" s="37">
        <v>9863</v>
      </c>
      <c r="BL54">
        <v>34763</v>
      </c>
      <c r="BM54" s="37">
        <v>32706</v>
      </c>
      <c r="BN54" s="37">
        <v>100368</v>
      </c>
      <c r="BO54">
        <v>0</v>
      </c>
      <c r="BP54" s="39">
        <v>0</v>
      </c>
      <c r="BQ54">
        <v>0</v>
      </c>
      <c r="BR54">
        <v>584</v>
      </c>
      <c r="BS54" s="37"/>
      <c r="BT54" s="39"/>
      <c r="BU54" s="40" t="e">
        <f t="shared" si="3"/>
        <v>#N/A</v>
      </c>
      <c r="BV54" s="39" t="s">
        <v>79</v>
      </c>
      <c r="BW54" s="39" t="str">
        <f t="shared" si="2"/>
        <v>Electrical machinery, apparatus and appliances, nes, and electrical parts thereof (incl. non electrical counterparts, nes, of electrical household type equipment)</v>
      </c>
      <c r="BX54" s="40" t="e">
        <f>HLOOKUP($BV54,$A$2:$BS$11995,(MATCH(BX$2&amp;$BX$1,$A:$A,0)-1),FALSE)</f>
        <v>#N/A</v>
      </c>
      <c r="BY54" s="39"/>
      <c r="BZ54" s="39"/>
      <c r="CA54" s="39"/>
      <c r="CB54" s="39"/>
    </row>
    <row r="55" spans="1:80" x14ac:dyDescent="0.2">
      <c r="A55" s="40" t="str">
        <f t="shared" si="0"/>
        <v>2023–24FALK</v>
      </c>
      <c r="B55" t="s">
        <v>645</v>
      </c>
      <c r="C55" t="s">
        <v>299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 s="37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 s="37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8</v>
      </c>
      <c r="BN55">
        <v>0</v>
      </c>
      <c r="BO55">
        <v>0</v>
      </c>
      <c r="BP55" s="23">
        <v>0</v>
      </c>
      <c r="BQ55">
        <v>0</v>
      </c>
      <c r="BR55">
        <v>0</v>
      </c>
      <c r="BS55" s="37"/>
      <c r="BT55" s="39"/>
      <c r="BU55" s="40" t="e">
        <f t="shared" si="3"/>
        <v>#N/A</v>
      </c>
      <c r="BV55" s="39" t="s">
        <v>80</v>
      </c>
      <c r="BW55" s="39" t="str">
        <f t="shared" si="2"/>
        <v>Road vehicles (incl. air-cushion vehicles)</v>
      </c>
      <c r="BX55" s="40" t="e">
        <f>HLOOKUP($BV55,$A$2:$BS$11995,(MATCH(BX$2&amp;$BX$1,$A:$A,0)-1),FALSE)</f>
        <v>#N/A</v>
      </c>
      <c r="BY55" s="39"/>
      <c r="BZ55" s="39"/>
      <c r="CA55" s="39"/>
      <c r="CB55" s="39"/>
    </row>
    <row r="56" spans="1:80" x14ac:dyDescent="0.2">
      <c r="A56" s="40" t="str">
        <f t="shared" si="0"/>
        <v>2023–24FCAM</v>
      </c>
      <c r="B56" t="s">
        <v>645</v>
      </c>
      <c r="C56" t="s">
        <v>152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37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106693</v>
      </c>
      <c r="AW56">
        <v>0</v>
      </c>
      <c r="AX56" s="37">
        <v>6397</v>
      </c>
      <c r="AY56">
        <v>0</v>
      </c>
      <c r="AZ56">
        <v>696</v>
      </c>
      <c r="BA56">
        <v>0</v>
      </c>
      <c r="BB56">
        <v>0</v>
      </c>
      <c r="BC56" s="37">
        <v>0</v>
      </c>
      <c r="BD56">
        <v>0</v>
      </c>
      <c r="BE56">
        <v>0</v>
      </c>
      <c r="BF56">
        <v>0</v>
      </c>
      <c r="BG56">
        <v>0</v>
      </c>
      <c r="BH56">
        <v>1490</v>
      </c>
      <c r="BI56">
        <v>0</v>
      </c>
      <c r="BJ56">
        <v>0</v>
      </c>
      <c r="BK56">
        <v>0</v>
      </c>
      <c r="BL56">
        <v>0</v>
      </c>
      <c r="BM56">
        <v>23146</v>
      </c>
      <c r="BN56">
        <v>3662</v>
      </c>
      <c r="BO56">
        <v>0</v>
      </c>
      <c r="BP56" s="23">
        <v>0</v>
      </c>
      <c r="BQ56">
        <v>0</v>
      </c>
      <c r="BR56">
        <v>0</v>
      </c>
      <c r="BS56" s="37"/>
      <c r="BT56" s="39"/>
      <c r="BU56" s="40" t="e">
        <f t="shared" si="3"/>
        <v>#N/A</v>
      </c>
      <c r="BV56" s="39" t="s">
        <v>81</v>
      </c>
      <c r="BW56" s="39" t="str">
        <f t="shared" si="2"/>
        <v>Transport equipment (excl. road vehicles)</v>
      </c>
      <c r="BX56" s="40" t="e">
        <f>HLOOKUP($BV56,$A$2:$BS$11995,(MATCH(BX$2&amp;$BX$1,$A:$A,0)-1),FALSE)</f>
        <v>#N/A</v>
      </c>
      <c r="BY56" s="39"/>
      <c r="BZ56" s="39"/>
      <c r="CA56" s="39"/>
      <c r="CB56" s="39"/>
    </row>
    <row r="57" spans="1:80" x14ac:dyDescent="0.2">
      <c r="A57" s="40" t="str">
        <f t="shared" si="0"/>
        <v>2023–24FGMY</v>
      </c>
      <c r="B57" t="s">
        <v>645</v>
      </c>
      <c r="C57" t="s">
        <v>153</v>
      </c>
      <c r="D57" s="37">
        <v>0</v>
      </c>
      <c r="E57" s="37">
        <v>3498725</v>
      </c>
      <c r="F57">
        <v>0</v>
      </c>
      <c r="G57" s="37">
        <v>20586</v>
      </c>
      <c r="H57">
        <v>21771</v>
      </c>
      <c r="I57" s="37">
        <v>839207</v>
      </c>
      <c r="J57" s="37">
        <v>273726</v>
      </c>
      <c r="K57" s="37">
        <v>775652</v>
      </c>
      <c r="L57" s="37">
        <v>2423</v>
      </c>
      <c r="M57" s="37">
        <v>383230</v>
      </c>
      <c r="N57" s="37">
        <v>143705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14300</v>
      </c>
      <c r="V57" s="37">
        <v>0</v>
      </c>
      <c r="W57" s="37">
        <v>26231021</v>
      </c>
      <c r="X57" s="37">
        <v>3456703</v>
      </c>
      <c r="Y57" s="37">
        <v>390049663</v>
      </c>
      <c r="Z57" s="37">
        <v>5408</v>
      </c>
      <c r="AA57">
        <v>0</v>
      </c>
      <c r="AB57">
        <v>0</v>
      </c>
      <c r="AC57" s="37">
        <v>0</v>
      </c>
      <c r="AD57" s="37">
        <v>1502505</v>
      </c>
      <c r="AE57" s="37">
        <v>23536</v>
      </c>
      <c r="AF57" s="37">
        <v>4844</v>
      </c>
      <c r="AG57" s="37">
        <v>0</v>
      </c>
      <c r="AH57" s="37">
        <v>45666509</v>
      </c>
      <c r="AI57" s="37">
        <v>2005118</v>
      </c>
      <c r="AJ57" s="37">
        <v>0</v>
      </c>
      <c r="AK57" s="37">
        <v>190489</v>
      </c>
      <c r="AL57" s="37">
        <v>368250</v>
      </c>
      <c r="AM57" s="37">
        <v>3767226</v>
      </c>
      <c r="AN57" s="37">
        <v>239692</v>
      </c>
      <c r="AO57" s="37">
        <v>193534</v>
      </c>
      <c r="AP57" s="37">
        <v>59142</v>
      </c>
      <c r="AQ57" s="37">
        <v>11792</v>
      </c>
      <c r="AR57" s="37">
        <v>6702</v>
      </c>
      <c r="AS57" s="37">
        <v>1553706</v>
      </c>
      <c r="AT57" s="37">
        <v>173648</v>
      </c>
      <c r="AU57" s="37">
        <v>6293</v>
      </c>
      <c r="AV57" s="37">
        <v>1044767</v>
      </c>
      <c r="AW57" s="37">
        <v>340244</v>
      </c>
      <c r="AX57" s="37">
        <v>5428363</v>
      </c>
      <c r="AY57" s="37">
        <v>54509</v>
      </c>
      <c r="AZ57" s="37">
        <v>3537876</v>
      </c>
      <c r="BA57" s="37">
        <v>294993</v>
      </c>
      <c r="BB57" s="37">
        <v>1075068</v>
      </c>
      <c r="BC57" s="37">
        <v>4895141</v>
      </c>
      <c r="BD57" s="37">
        <v>4919845</v>
      </c>
      <c r="BE57" s="37">
        <v>338068</v>
      </c>
      <c r="BF57" s="37">
        <v>31470</v>
      </c>
      <c r="BG57" s="37">
        <v>128666</v>
      </c>
      <c r="BH57" s="37">
        <v>14325</v>
      </c>
      <c r="BI57" s="37">
        <v>368445</v>
      </c>
      <c r="BJ57" s="37">
        <v>0</v>
      </c>
      <c r="BK57" s="37">
        <v>18903617</v>
      </c>
      <c r="BL57" s="37">
        <v>311490</v>
      </c>
      <c r="BM57" s="37">
        <v>105897848</v>
      </c>
      <c r="BN57" s="37">
        <v>336964</v>
      </c>
      <c r="BO57" s="37">
        <v>2000</v>
      </c>
      <c r="BP57" s="23">
        <v>0</v>
      </c>
      <c r="BQ57">
        <v>303097</v>
      </c>
      <c r="BR57">
        <v>246196</v>
      </c>
      <c r="BS57" s="37"/>
      <c r="BT57" s="39"/>
      <c r="BU57" s="40" t="e">
        <f t="shared" si="3"/>
        <v>#N/A</v>
      </c>
      <c r="BV57" s="39" t="s">
        <v>82</v>
      </c>
      <c r="BW57" s="39" t="str">
        <f t="shared" si="2"/>
        <v>Prefabricated buildings and sanitary, plumbing, heating and lighting fixtures and fittings, nes</v>
      </c>
      <c r="BX57" s="40" t="e">
        <f>HLOOKUP($BV57,$A$2:$BS$11995,(MATCH(BX$2&amp;$BX$1,$A:$A,0)-1),FALSE)</f>
        <v>#N/A</v>
      </c>
      <c r="BY57" s="39"/>
      <c r="BZ57" s="39"/>
      <c r="CA57" s="39"/>
      <c r="CB57" s="39"/>
    </row>
    <row r="58" spans="1:80" x14ac:dyDescent="0.2">
      <c r="A58" s="40" t="str">
        <f t="shared" si="0"/>
        <v>2023–24FIJI</v>
      </c>
      <c r="B58" t="s">
        <v>645</v>
      </c>
      <c r="C58" t="s">
        <v>154</v>
      </c>
      <c r="D58" s="37">
        <v>0</v>
      </c>
      <c r="E58" s="37">
        <v>6680463</v>
      </c>
      <c r="F58" s="37">
        <v>43115</v>
      </c>
      <c r="G58" s="37">
        <v>634774</v>
      </c>
      <c r="H58" s="37">
        <v>1276797</v>
      </c>
      <c r="I58" s="37">
        <v>2700040</v>
      </c>
      <c r="J58" s="37">
        <v>92727</v>
      </c>
      <c r="K58" s="37">
        <v>57744</v>
      </c>
      <c r="L58" s="37">
        <v>929460</v>
      </c>
      <c r="M58" s="37">
        <v>4328572</v>
      </c>
      <c r="N58" s="37">
        <v>296758</v>
      </c>
      <c r="O58">
        <v>0</v>
      </c>
      <c r="P58">
        <v>0</v>
      </c>
      <c r="Q58" s="37">
        <v>201786</v>
      </c>
      <c r="R58" s="37">
        <v>0</v>
      </c>
      <c r="S58" s="37">
        <v>138094</v>
      </c>
      <c r="T58" s="37">
        <v>0</v>
      </c>
      <c r="U58" s="37">
        <v>1038163</v>
      </c>
      <c r="V58" s="37">
        <v>191290</v>
      </c>
      <c r="W58">
        <v>9300</v>
      </c>
      <c r="X58" s="37">
        <v>71561</v>
      </c>
      <c r="Y58">
        <v>0</v>
      </c>
      <c r="Z58" s="37">
        <v>147665</v>
      </c>
      <c r="AA58">
        <v>0</v>
      </c>
      <c r="AB58">
        <v>0</v>
      </c>
      <c r="AC58" s="37">
        <v>0</v>
      </c>
      <c r="AD58">
        <v>0</v>
      </c>
      <c r="AE58" s="37">
        <v>95656</v>
      </c>
      <c r="AF58" s="37">
        <v>209932</v>
      </c>
      <c r="AG58" s="37">
        <v>2118408</v>
      </c>
      <c r="AH58" s="37">
        <v>2104523</v>
      </c>
      <c r="AI58" s="37">
        <v>411105</v>
      </c>
      <c r="AJ58" s="37">
        <v>208114</v>
      </c>
      <c r="AK58" s="37">
        <v>225840</v>
      </c>
      <c r="AL58" s="37">
        <v>819205</v>
      </c>
      <c r="AM58" s="37">
        <v>1307815</v>
      </c>
      <c r="AN58">
        <v>210</v>
      </c>
      <c r="AO58" s="37">
        <v>1880580</v>
      </c>
      <c r="AP58" s="37">
        <v>249760</v>
      </c>
      <c r="AQ58" s="37">
        <v>529597</v>
      </c>
      <c r="AR58" s="37">
        <v>1151427</v>
      </c>
      <c r="AS58" s="37">
        <v>1316588</v>
      </c>
      <c r="AT58" s="37">
        <v>1152329</v>
      </c>
      <c r="AU58" s="37">
        <v>744562</v>
      </c>
      <c r="AV58" s="37">
        <v>8736525</v>
      </c>
      <c r="AW58" s="37">
        <v>1910481</v>
      </c>
      <c r="AX58" s="37">
        <v>4069526</v>
      </c>
      <c r="AY58" s="37">
        <v>82162</v>
      </c>
      <c r="AZ58" s="37">
        <v>4606225</v>
      </c>
      <c r="BA58" s="37">
        <v>1638828</v>
      </c>
      <c r="BB58" s="37">
        <v>584968</v>
      </c>
      <c r="BC58" s="37">
        <v>4544020</v>
      </c>
      <c r="BD58" s="37">
        <v>4495421</v>
      </c>
      <c r="BE58" s="37">
        <v>3756091</v>
      </c>
      <c r="BF58" s="37">
        <v>633317</v>
      </c>
      <c r="BG58" s="37">
        <v>278860</v>
      </c>
      <c r="BH58" s="37">
        <v>42815</v>
      </c>
      <c r="BI58" s="37">
        <v>416480</v>
      </c>
      <c r="BJ58" s="37">
        <v>154539</v>
      </c>
      <c r="BK58" s="37">
        <v>1514051</v>
      </c>
      <c r="BL58" s="37">
        <v>106178</v>
      </c>
      <c r="BM58" s="37">
        <v>2086191</v>
      </c>
      <c r="BN58" s="37">
        <v>3838148</v>
      </c>
      <c r="BO58" s="37">
        <v>0</v>
      </c>
      <c r="BP58" s="39">
        <v>0</v>
      </c>
      <c r="BQ58">
        <v>0</v>
      </c>
      <c r="BR58">
        <v>317262</v>
      </c>
      <c r="BS58" s="37"/>
      <c r="BT58" s="39"/>
      <c r="BU58" s="40" t="e">
        <f t="shared" si="3"/>
        <v>#N/A</v>
      </c>
      <c r="BV58" s="39" t="s">
        <v>83</v>
      </c>
      <c r="BW58" s="39" t="str">
        <f t="shared" si="2"/>
        <v>Furniture and parts thereof; bedding, mattresses, mattress supports, cushions and similar stuffed furnishings</v>
      </c>
      <c r="BX58" s="40" t="e">
        <f>HLOOKUP($BV58,$A$2:$BS$11995,(MATCH(BX$2&amp;$BX$1,$A:$A,0)-1),FALSE)</f>
        <v>#N/A</v>
      </c>
      <c r="BY58" s="39"/>
      <c r="BZ58" s="39"/>
      <c r="CA58" s="39"/>
      <c r="CB58" s="39"/>
    </row>
    <row r="59" spans="1:80" x14ac:dyDescent="0.2">
      <c r="A59" s="40" t="str">
        <f t="shared" si="0"/>
        <v>2023–24FINL</v>
      </c>
      <c r="B59" t="s">
        <v>645</v>
      </c>
      <c r="C59" t="s">
        <v>155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101976110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 s="37">
        <v>0</v>
      </c>
      <c r="AH59">
        <v>0</v>
      </c>
      <c r="AI59" s="37">
        <v>44148</v>
      </c>
      <c r="AJ59">
        <v>0</v>
      </c>
      <c r="AK59">
        <v>0</v>
      </c>
      <c r="AL59">
        <v>367</v>
      </c>
      <c r="AM59">
        <v>177600</v>
      </c>
      <c r="AN59">
        <v>0</v>
      </c>
      <c r="AO59" s="37">
        <v>112516</v>
      </c>
      <c r="AP59">
        <v>0</v>
      </c>
      <c r="AQ59">
        <v>0</v>
      </c>
      <c r="AR59">
        <v>3615</v>
      </c>
      <c r="AS59">
        <v>0</v>
      </c>
      <c r="AT59">
        <v>706</v>
      </c>
      <c r="AU59">
        <v>46074</v>
      </c>
      <c r="AV59" s="37">
        <v>72581</v>
      </c>
      <c r="AW59" s="37">
        <v>64218</v>
      </c>
      <c r="AX59" s="37">
        <v>2679036</v>
      </c>
      <c r="AY59">
        <v>0</v>
      </c>
      <c r="AZ59" s="37">
        <v>2004630</v>
      </c>
      <c r="BA59" s="37">
        <v>2500</v>
      </c>
      <c r="BB59" s="37">
        <v>42683</v>
      </c>
      <c r="BC59" s="37">
        <v>1040739</v>
      </c>
      <c r="BD59" s="37">
        <v>636792</v>
      </c>
      <c r="BE59" s="37">
        <v>41080</v>
      </c>
      <c r="BF59">
        <v>0</v>
      </c>
      <c r="BG59" s="37">
        <v>0</v>
      </c>
      <c r="BH59">
        <v>1272</v>
      </c>
      <c r="BI59">
        <v>81635</v>
      </c>
      <c r="BJ59" s="37">
        <v>0</v>
      </c>
      <c r="BK59" s="37">
        <v>105975</v>
      </c>
      <c r="BL59">
        <v>5750</v>
      </c>
      <c r="BM59" s="37">
        <v>25075</v>
      </c>
      <c r="BN59" s="37">
        <v>0</v>
      </c>
      <c r="BO59">
        <v>0</v>
      </c>
      <c r="BP59" s="23">
        <v>0</v>
      </c>
      <c r="BQ59">
        <v>0</v>
      </c>
      <c r="BR59">
        <v>9307</v>
      </c>
      <c r="BS59" s="37"/>
      <c r="BT59" s="39"/>
      <c r="BU59" s="40" t="e">
        <f t="shared" si="3"/>
        <v>#N/A</v>
      </c>
      <c r="BV59" s="39" t="s">
        <v>84</v>
      </c>
      <c r="BW59" s="39" t="str">
        <f t="shared" si="2"/>
        <v>Travel goods, handbags and similar containers</v>
      </c>
      <c r="BX59" s="40" t="e">
        <f>HLOOKUP($BV59,$A$2:$BS$11995,(MATCH(BX$2&amp;$BX$1,$A:$A,0)-1),FALSE)</f>
        <v>#N/A</v>
      </c>
      <c r="BY59" s="39"/>
      <c r="BZ59" s="39"/>
      <c r="CA59" s="39"/>
      <c r="CB59" s="39"/>
    </row>
    <row r="60" spans="1:80" x14ac:dyDescent="0.2">
      <c r="A60" s="40" t="str">
        <f t="shared" si="0"/>
        <v>2023–24FRAN</v>
      </c>
      <c r="B60" t="s">
        <v>645</v>
      </c>
      <c r="C60" t="s">
        <v>156</v>
      </c>
      <c r="D60">
        <v>0</v>
      </c>
      <c r="E60" s="37">
        <v>620278</v>
      </c>
      <c r="F60">
        <v>0</v>
      </c>
      <c r="G60">
        <v>0</v>
      </c>
      <c r="H60">
        <v>0</v>
      </c>
      <c r="I60" s="37">
        <v>100718</v>
      </c>
      <c r="J60" s="37">
        <v>4496</v>
      </c>
      <c r="K60" s="37">
        <v>3</v>
      </c>
      <c r="L60">
        <v>0</v>
      </c>
      <c r="M60">
        <v>0</v>
      </c>
      <c r="N60">
        <v>0</v>
      </c>
      <c r="O60">
        <v>0</v>
      </c>
      <c r="P60" s="37">
        <v>0</v>
      </c>
      <c r="Q60">
        <v>0</v>
      </c>
      <c r="R60">
        <v>0</v>
      </c>
      <c r="S60" s="37">
        <v>0</v>
      </c>
      <c r="T60">
        <v>0</v>
      </c>
      <c r="U60">
        <v>0</v>
      </c>
      <c r="V60" s="37">
        <v>2000</v>
      </c>
      <c r="W60">
        <v>18103</v>
      </c>
      <c r="X60" s="37">
        <v>2300009</v>
      </c>
      <c r="Y60" s="37">
        <v>948315318</v>
      </c>
      <c r="Z60">
        <v>0</v>
      </c>
      <c r="AA60">
        <v>0</v>
      </c>
      <c r="AB60">
        <v>0</v>
      </c>
      <c r="AC60" s="37">
        <v>6791</v>
      </c>
      <c r="AD60">
        <v>0</v>
      </c>
      <c r="AE60">
        <v>12161</v>
      </c>
      <c r="AF60" s="37">
        <v>0</v>
      </c>
      <c r="AG60" s="37">
        <v>2022</v>
      </c>
      <c r="AH60" s="37">
        <v>14333995</v>
      </c>
      <c r="AI60" s="37">
        <v>1142368</v>
      </c>
      <c r="AJ60">
        <v>0</v>
      </c>
      <c r="AK60">
        <v>0</v>
      </c>
      <c r="AL60" s="37">
        <v>80044</v>
      </c>
      <c r="AM60" s="37">
        <v>494423</v>
      </c>
      <c r="AN60" s="37">
        <v>4384</v>
      </c>
      <c r="AO60" s="37">
        <v>7144</v>
      </c>
      <c r="AP60">
        <v>16317</v>
      </c>
      <c r="AQ60" s="37">
        <v>27553</v>
      </c>
      <c r="AR60" s="37">
        <v>11064</v>
      </c>
      <c r="AS60" s="37">
        <v>141508</v>
      </c>
      <c r="AT60">
        <v>5680</v>
      </c>
      <c r="AU60">
        <v>0</v>
      </c>
      <c r="AV60" s="37">
        <v>562712</v>
      </c>
      <c r="AW60" s="37">
        <v>89679</v>
      </c>
      <c r="AX60" s="37">
        <v>1547815</v>
      </c>
      <c r="AY60" s="37">
        <v>96051</v>
      </c>
      <c r="AZ60" s="37">
        <v>2480273</v>
      </c>
      <c r="BA60" s="37">
        <v>105363</v>
      </c>
      <c r="BB60" s="37">
        <v>822537</v>
      </c>
      <c r="BC60" s="37">
        <v>3860320</v>
      </c>
      <c r="BD60" s="37">
        <v>465120</v>
      </c>
      <c r="BE60" s="37">
        <v>10438406</v>
      </c>
      <c r="BF60" s="37">
        <v>7116</v>
      </c>
      <c r="BG60" s="37">
        <v>0</v>
      </c>
      <c r="BH60" s="37">
        <v>21295</v>
      </c>
      <c r="BI60" s="37">
        <v>62966</v>
      </c>
      <c r="BJ60" s="37">
        <v>29176</v>
      </c>
      <c r="BK60" s="37">
        <v>1177417</v>
      </c>
      <c r="BL60" s="37">
        <v>8517</v>
      </c>
      <c r="BM60" s="37">
        <v>1101844</v>
      </c>
      <c r="BN60" s="37">
        <v>33292</v>
      </c>
      <c r="BO60">
        <v>0</v>
      </c>
      <c r="BP60" s="23">
        <v>0</v>
      </c>
      <c r="BQ60">
        <v>0</v>
      </c>
      <c r="BR60">
        <v>62656</v>
      </c>
      <c r="BS60" s="37"/>
      <c r="BT60" s="39"/>
      <c r="BU60" s="40" t="e">
        <f t="shared" si="3"/>
        <v>#N/A</v>
      </c>
      <c r="BV60" s="39" t="s">
        <v>85</v>
      </c>
      <c r="BW60" s="39" t="str">
        <f t="shared" si="2"/>
        <v>Articles of apparel and clothing accessories</v>
      </c>
      <c r="BX60" s="40" t="e">
        <f>HLOOKUP($BV60,$A$2:$BS$11995,(MATCH(BX$2&amp;$BX$1,$A:$A,0)-1),FALSE)</f>
        <v>#N/A</v>
      </c>
      <c r="BY60" s="39"/>
      <c r="BZ60" s="39"/>
      <c r="CA60" s="39"/>
      <c r="CB60" s="39"/>
    </row>
    <row r="61" spans="1:80" x14ac:dyDescent="0.2">
      <c r="A61" s="40" t="str">
        <f t="shared" si="0"/>
        <v>2023–24FWIN</v>
      </c>
      <c r="B61" t="s">
        <v>645</v>
      </c>
      <c r="C61" t="s">
        <v>157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12094</v>
      </c>
      <c r="X61" s="37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4827</v>
      </c>
      <c r="AS61">
        <v>0</v>
      </c>
      <c r="AT61">
        <v>0</v>
      </c>
      <c r="AU61">
        <v>0</v>
      </c>
      <c r="AV61">
        <v>94315</v>
      </c>
      <c r="AW61">
        <v>0</v>
      </c>
      <c r="AX61">
        <v>0</v>
      </c>
      <c r="AY61">
        <v>0</v>
      </c>
      <c r="AZ61" s="37">
        <v>0</v>
      </c>
      <c r="BA61">
        <v>0</v>
      </c>
      <c r="BB61">
        <v>0</v>
      </c>
      <c r="BC61">
        <v>0</v>
      </c>
      <c r="BD61">
        <v>6800</v>
      </c>
      <c r="BE61">
        <v>0</v>
      </c>
      <c r="BF61">
        <v>200208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 s="37">
        <v>0</v>
      </c>
      <c r="BO61">
        <v>0</v>
      </c>
      <c r="BP61" s="23">
        <v>0</v>
      </c>
      <c r="BQ61">
        <v>0</v>
      </c>
      <c r="BR61">
        <v>0</v>
      </c>
      <c r="BS61" s="37"/>
      <c r="BT61" s="39"/>
      <c r="BU61" s="40" t="e">
        <f t="shared" si="3"/>
        <v>#N/A</v>
      </c>
      <c r="BV61" s="39" t="s">
        <v>86</v>
      </c>
      <c r="BW61" s="39" t="str">
        <f t="shared" si="2"/>
        <v>Footwear</v>
      </c>
      <c r="BX61" s="40" t="e">
        <f>HLOOKUP($BV61,$A$2:$BS$11995,(MATCH(BX$2&amp;$BX$1,$A:$A,0)-1),FALSE)</f>
        <v>#N/A</v>
      </c>
      <c r="BY61" s="39"/>
      <c r="BZ61" s="39"/>
      <c r="CA61" s="39"/>
      <c r="CB61" s="39"/>
    </row>
    <row r="62" spans="1:80" x14ac:dyDescent="0.2">
      <c r="A62" s="40" t="str">
        <f t="shared" si="0"/>
        <v>2023–24FYRM</v>
      </c>
      <c r="B62" t="s">
        <v>645</v>
      </c>
      <c r="C62" t="s">
        <v>158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33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132335</v>
      </c>
      <c r="AR62">
        <v>0</v>
      </c>
      <c r="AS62">
        <v>0</v>
      </c>
      <c r="AT62">
        <v>0</v>
      </c>
      <c r="AU62">
        <v>0</v>
      </c>
      <c r="AV62" s="37">
        <v>0</v>
      </c>
      <c r="AW62">
        <v>6150</v>
      </c>
      <c r="AX62" s="37">
        <v>20550</v>
      </c>
      <c r="AY62">
        <v>0</v>
      </c>
      <c r="AZ62" s="37">
        <v>217439</v>
      </c>
      <c r="BA62" s="37">
        <v>125835</v>
      </c>
      <c r="BB62">
        <v>0</v>
      </c>
      <c r="BC62" s="37">
        <v>44235</v>
      </c>
      <c r="BD62">
        <v>0</v>
      </c>
      <c r="BE62">
        <v>0</v>
      </c>
      <c r="BF62">
        <v>0</v>
      </c>
      <c r="BG62">
        <v>0</v>
      </c>
      <c r="BH62">
        <v>640</v>
      </c>
      <c r="BI62">
        <v>8269</v>
      </c>
      <c r="BJ62">
        <v>0</v>
      </c>
      <c r="BK62" s="37">
        <v>53914</v>
      </c>
      <c r="BL62" s="37">
        <v>0</v>
      </c>
      <c r="BM62" s="37">
        <v>25190</v>
      </c>
      <c r="BN62">
        <v>0</v>
      </c>
      <c r="BO62">
        <v>0</v>
      </c>
      <c r="BP62" s="39">
        <v>0</v>
      </c>
      <c r="BQ62">
        <v>0</v>
      </c>
      <c r="BR62">
        <v>0</v>
      </c>
      <c r="BS62" s="37"/>
      <c r="BT62" s="39"/>
      <c r="BU62" s="40" t="e">
        <f t="shared" si="3"/>
        <v>#N/A</v>
      </c>
      <c r="BV62" s="39" t="s">
        <v>87</v>
      </c>
      <c r="BW62" s="39" t="str">
        <f t="shared" si="2"/>
        <v>Professional, scientific and controlling instruments and apparatus, nes</v>
      </c>
      <c r="BX62" s="40" t="e">
        <f>HLOOKUP($BV62,$A$2:$BS$11995,(MATCH(BX$2&amp;$BX$1,$A:$A,0)-1),FALSE)</f>
        <v>#N/A</v>
      </c>
      <c r="BY62" s="39"/>
      <c r="BZ62" s="39"/>
      <c r="CA62" s="39"/>
      <c r="CB62" s="39"/>
    </row>
    <row r="63" spans="1:80" x14ac:dyDescent="0.2">
      <c r="A63" s="40" t="str">
        <f t="shared" si="0"/>
        <v>2023–24GABO</v>
      </c>
      <c r="B63" t="s">
        <v>645</v>
      </c>
      <c r="C63" t="s">
        <v>159</v>
      </c>
      <c r="D63">
        <v>0</v>
      </c>
      <c r="E63" s="37">
        <v>45000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 s="37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17120</v>
      </c>
      <c r="AS63">
        <v>0</v>
      </c>
      <c r="AT63">
        <v>0</v>
      </c>
      <c r="AU63">
        <v>0</v>
      </c>
      <c r="AV63">
        <v>550</v>
      </c>
      <c r="AW63">
        <v>0</v>
      </c>
      <c r="AX63" s="37">
        <v>0</v>
      </c>
      <c r="AY63">
        <v>0</v>
      </c>
      <c r="AZ63" s="37">
        <v>85868</v>
      </c>
      <c r="BA63">
        <v>10850</v>
      </c>
      <c r="BB63">
        <v>44255</v>
      </c>
      <c r="BC63">
        <v>17288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4200</v>
      </c>
      <c r="BN63">
        <v>0</v>
      </c>
      <c r="BO63">
        <v>0</v>
      </c>
      <c r="BP63" s="23">
        <v>0</v>
      </c>
      <c r="BQ63">
        <v>0</v>
      </c>
      <c r="BR63">
        <v>0</v>
      </c>
      <c r="BS63" s="37"/>
      <c r="BT63" s="39"/>
      <c r="BU63" s="40" t="e">
        <f t="shared" si="3"/>
        <v>#N/A</v>
      </c>
      <c r="BV63" s="39" t="s">
        <v>88</v>
      </c>
      <c r="BW63" s="39" t="str">
        <f t="shared" si="2"/>
        <v>Photographic apparatus, equipment and supplies and optical goods, nes; watches and clocks</v>
      </c>
      <c r="BX63" s="40" t="e">
        <f>HLOOKUP($BV63,$A$2:$BS$11995,(MATCH(BX$2&amp;$BX$1,$A:$A,0)-1),FALSE)</f>
        <v>#N/A</v>
      </c>
      <c r="BY63" s="39"/>
      <c r="BZ63" s="39"/>
      <c r="CA63" s="39"/>
      <c r="CB63" s="39"/>
    </row>
    <row r="64" spans="1:80" x14ac:dyDescent="0.2">
      <c r="A64" s="40" t="str">
        <f t="shared" si="0"/>
        <v>2023–24GERG</v>
      </c>
      <c r="B64" t="s">
        <v>645</v>
      </c>
      <c r="C64" t="s">
        <v>161</v>
      </c>
      <c r="D64">
        <v>0</v>
      </c>
      <c r="E64">
        <v>38604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238227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174418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14131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67274</v>
      </c>
      <c r="AW64">
        <v>0</v>
      </c>
      <c r="AX64">
        <v>305</v>
      </c>
      <c r="AY64">
        <v>0</v>
      </c>
      <c r="AZ64">
        <v>15149</v>
      </c>
      <c r="BA64">
        <v>0</v>
      </c>
      <c r="BB64">
        <v>0</v>
      </c>
      <c r="BC64">
        <v>62368</v>
      </c>
      <c r="BD64">
        <v>0</v>
      </c>
      <c r="BE64">
        <v>0</v>
      </c>
      <c r="BF64">
        <v>2672</v>
      </c>
      <c r="BG64">
        <v>0</v>
      </c>
      <c r="BH64">
        <v>0</v>
      </c>
      <c r="BI64">
        <v>0</v>
      </c>
      <c r="BJ64">
        <v>0</v>
      </c>
      <c r="BK64" s="37">
        <v>0</v>
      </c>
      <c r="BL64">
        <v>0</v>
      </c>
      <c r="BM64">
        <v>128</v>
      </c>
      <c r="BN64">
        <v>0</v>
      </c>
      <c r="BO64">
        <v>0</v>
      </c>
      <c r="BP64" s="23">
        <v>0</v>
      </c>
      <c r="BQ64">
        <v>0</v>
      </c>
      <c r="BR64">
        <v>0</v>
      </c>
      <c r="BS64" s="37"/>
      <c r="BT64" s="39"/>
      <c r="BU64" s="40" t="e">
        <f t="shared" si="3"/>
        <v>#N/A</v>
      </c>
      <c r="BV64" s="39" t="s">
        <v>89</v>
      </c>
      <c r="BW64" s="39" t="str">
        <f t="shared" si="2"/>
        <v>Miscellaneous manufactured articles, nes</v>
      </c>
      <c r="BX64" s="40" t="e">
        <f>HLOOKUP($BV64,$A$2:$BS$11995,(MATCH(BX$2&amp;$BX$1,$A:$A,0)-1),FALSE)</f>
        <v>#N/A</v>
      </c>
      <c r="BY64" s="39"/>
      <c r="BZ64" s="39"/>
      <c r="CA64" s="39"/>
      <c r="CB64" s="39"/>
    </row>
    <row r="65" spans="1:80" x14ac:dyDescent="0.2">
      <c r="A65" s="40" t="str">
        <f t="shared" si="0"/>
        <v>2023–24GHAN</v>
      </c>
      <c r="B65" t="s">
        <v>645</v>
      </c>
      <c r="C65" t="s">
        <v>162</v>
      </c>
      <c r="D65">
        <v>0</v>
      </c>
      <c r="E65" s="37">
        <v>222000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618784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8296</v>
      </c>
      <c r="AJ65">
        <v>0</v>
      </c>
      <c r="AK65">
        <v>73</v>
      </c>
      <c r="AL65">
        <v>540</v>
      </c>
      <c r="AM65">
        <v>14088</v>
      </c>
      <c r="AN65">
        <v>0</v>
      </c>
      <c r="AO65">
        <v>38198</v>
      </c>
      <c r="AP65">
        <v>0</v>
      </c>
      <c r="AQ65">
        <v>0</v>
      </c>
      <c r="AR65">
        <v>184059</v>
      </c>
      <c r="AS65">
        <v>0</v>
      </c>
      <c r="AT65">
        <v>37400</v>
      </c>
      <c r="AU65">
        <v>0</v>
      </c>
      <c r="AV65">
        <v>152801</v>
      </c>
      <c r="AW65">
        <v>470172</v>
      </c>
      <c r="AX65">
        <v>806483</v>
      </c>
      <c r="AY65">
        <v>31030</v>
      </c>
      <c r="AZ65" s="37">
        <v>6490385</v>
      </c>
      <c r="BA65">
        <v>38888</v>
      </c>
      <c r="BB65" s="37">
        <v>7656</v>
      </c>
      <c r="BC65">
        <v>340364</v>
      </c>
      <c r="BD65">
        <v>186075</v>
      </c>
      <c r="BE65">
        <v>0</v>
      </c>
      <c r="BF65">
        <v>115758</v>
      </c>
      <c r="BG65">
        <v>0</v>
      </c>
      <c r="BH65">
        <v>0</v>
      </c>
      <c r="BI65">
        <v>146315</v>
      </c>
      <c r="BJ65">
        <v>9988</v>
      </c>
      <c r="BK65" s="37">
        <v>843463</v>
      </c>
      <c r="BL65">
        <v>3480</v>
      </c>
      <c r="BM65">
        <v>152426</v>
      </c>
      <c r="BN65">
        <v>27927</v>
      </c>
      <c r="BO65">
        <v>0</v>
      </c>
      <c r="BP65" s="23">
        <v>0</v>
      </c>
      <c r="BQ65">
        <v>0</v>
      </c>
      <c r="BR65">
        <v>79504</v>
      </c>
      <c r="BS65" s="37"/>
      <c r="BT65" s="39"/>
      <c r="BU65" s="40" t="e">
        <f t="shared" si="3"/>
        <v>#N/A</v>
      </c>
      <c r="BV65" s="39" t="s">
        <v>90</v>
      </c>
      <c r="BW65" s="39" t="str">
        <f t="shared" si="2"/>
        <v>Special transactions and commodities not classified according to kind</v>
      </c>
      <c r="BX65" s="40" t="e">
        <f>HLOOKUP($BV65,$A$2:$BS$11995,(MATCH(BX$2&amp;$BX$1,$A:$A,0)-1),FALSE)</f>
        <v>#N/A</v>
      </c>
      <c r="BY65" s="39"/>
      <c r="BZ65" s="39"/>
      <c r="CA65" s="39"/>
      <c r="CB65" s="39"/>
    </row>
    <row r="66" spans="1:80" x14ac:dyDescent="0.2">
      <c r="A66" s="40" t="str">
        <f t="shared" si="0"/>
        <v>2023–24GIBR</v>
      </c>
      <c r="B66" t="s">
        <v>645</v>
      </c>
      <c r="C66" t="s">
        <v>303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 s="37">
        <v>0</v>
      </c>
      <c r="AH66">
        <v>0</v>
      </c>
      <c r="AI66">
        <v>0</v>
      </c>
      <c r="AJ66">
        <v>0</v>
      </c>
      <c r="AK66" s="37">
        <v>0</v>
      </c>
      <c r="AL66">
        <v>0</v>
      </c>
      <c r="AM66" s="37">
        <v>0</v>
      </c>
      <c r="AN66">
        <v>0</v>
      </c>
      <c r="AO66" s="37">
        <v>0</v>
      </c>
      <c r="AP66">
        <v>0</v>
      </c>
      <c r="AQ66" s="37">
        <v>0</v>
      </c>
      <c r="AR66" s="37">
        <v>0</v>
      </c>
      <c r="AS66">
        <v>0</v>
      </c>
      <c r="AT66">
        <v>0</v>
      </c>
      <c r="AU66">
        <v>0</v>
      </c>
      <c r="AV66" s="37">
        <v>0</v>
      </c>
      <c r="AW66" s="37">
        <v>0</v>
      </c>
      <c r="AX66" s="37">
        <v>0</v>
      </c>
      <c r="AY66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>
        <v>0</v>
      </c>
      <c r="BF66">
        <v>0</v>
      </c>
      <c r="BG66">
        <v>0</v>
      </c>
      <c r="BH66">
        <v>0</v>
      </c>
      <c r="BI66">
        <v>2679</v>
      </c>
      <c r="BJ66">
        <v>0</v>
      </c>
      <c r="BK66" s="37">
        <v>2362</v>
      </c>
      <c r="BL66">
        <v>0</v>
      </c>
      <c r="BM66" s="37">
        <v>0</v>
      </c>
      <c r="BN66" s="37">
        <v>0</v>
      </c>
      <c r="BO66">
        <v>0</v>
      </c>
      <c r="BP66" s="39">
        <v>0</v>
      </c>
      <c r="BQ66">
        <v>0</v>
      </c>
      <c r="BR66">
        <v>0</v>
      </c>
      <c r="BS66" s="37"/>
      <c r="BT66" s="39"/>
      <c r="BU66" s="40" t="e">
        <f t="shared" si="3"/>
        <v>#N/A</v>
      </c>
      <c r="BV66" s="39" t="s">
        <v>91</v>
      </c>
      <c r="BW66" s="39" t="str">
        <f t="shared" si="2"/>
        <v>Gold coin whether or not legal tender, and other coin being legal tender</v>
      </c>
      <c r="BX66" s="40" t="e">
        <f>HLOOKUP($BV66,$A$2:$BS$11995,(MATCH(BX$2&amp;$BX$1,$A:$A,0)-1),FALSE)</f>
        <v>#N/A</v>
      </c>
      <c r="BY66" s="39"/>
      <c r="BZ66" s="39"/>
      <c r="CA66" s="39"/>
      <c r="CB66" s="39"/>
    </row>
    <row r="67" spans="1:80" x14ac:dyDescent="0.2">
      <c r="A67" s="40" t="str">
        <f t="shared" ref="A67:A130" si="4">B67&amp;C67</f>
        <v>2023–24GMLA</v>
      </c>
      <c r="B67" t="s">
        <v>645</v>
      </c>
      <c r="C67" t="s">
        <v>163</v>
      </c>
      <c r="D67">
        <v>0</v>
      </c>
      <c r="E67">
        <v>0</v>
      </c>
      <c r="F67">
        <v>0</v>
      </c>
      <c r="G67">
        <v>0</v>
      </c>
      <c r="H67">
        <v>0</v>
      </c>
      <c r="I67">
        <v>754344</v>
      </c>
      <c r="J67">
        <v>0</v>
      </c>
      <c r="K67">
        <v>0</v>
      </c>
      <c r="L67">
        <v>0</v>
      </c>
      <c r="M67">
        <v>242116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837599</v>
      </c>
      <c r="AW67">
        <v>0</v>
      </c>
      <c r="AX67">
        <v>383676</v>
      </c>
      <c r="AY67">
        <v>0</v>
      </c>
      <c r="AZ67">
        <v>0</v>
      </c>
      <c r="BA67">
        <v>0</v>
      </c>
      <c r="BB67">
        <v>0</v>
      </c>
      <c r="BC67">
        <v>1170613</v>
      </c>
      <c r="BD67">
        <v>5880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2979</v>
      </c>
      <c r="BL67">
        <v>0</v>
      </c>
      <c r="BM67" s="37">
        <v>0</v>
      </c>
      <c r="BN67">
        <v>0</v>
      </c>
      <c r="BO67">
        <v>0</v>
      </c>
      <c r="BP67" s="23">
        <v>0</v>
      </c>
      <c r="BQ67">
        <v>0</v>
      </c>
      <c r="BR67">
        <v>0</v>
      </c>
      <c r="BS67" s="37"/>
      <c r="BT67" s="39"/>
      <c r="BU67" s="40" t="e">
        <f t="shared" si="3"/>
        <v>#N/A</v>
      </c>
      <c r="BV67" s="39" t="s">
        <v>92</v>
      </c>
      <c r="BW67" s="39" t="str">
        <f t="shared" si="2"/>
        <v>Coin (excl. gold coin) not being legal tender</v>
      </c>
      <c r="BX67" s="40" t="e">
        <f>HLOOKUP($BV67,$A$2:$BS$11995,(MATCH(BX$2&amp;$BX$1,$A:$A,0)-1),FALSE)</f>
        <v>#N/A</v>
      </c>
      <c r="BY67" s="39"/>
      <c r="BZ67" s="39"/>
      <c r="CA67" s="39"/>
      <c r="CB67" s="39"/>
    </row>
    <row r="68" spans="1:80" x14ac:dyDescent="0.2">
      <c r="A68" s="40" t="str">
        <f t="shared" si="4"/>
        <v>2023–24GREE</v>
      </c>
      <c r="B68" t="s">
        <v>645</v>
      </c>
      <c r="C68" t="s">
        <v>164</v>
      </c>
      <c r="D68">
        <v>0</v>
      </c>
      <c r="E68">
        <v>0</v>
      </c>
      <c r="F68">
        <v>0</v>
      </c>
      <c r="G68">
        <v>783363</v>
      </c>
      <c r="H68">
        <v>0</v>
      </c>
      <c r="I68" s="37">
        <v>579775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4326858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594761</v>
      </c>
      <c r="AK68">
        <v>0</v>
      </c>
      <c r="AL68">
        <v>0</v>
      </c>
      <c r="AM68">
        <v>0</v>
      </c>
      <c r="AN68">
        <v>0</v>
      </c>
      <c r="AO68">
        <v>3423</v>
      </c>
      <c r="AP68">
        <v>0</v>
      </c>
      <c r="AQ68">
        <v>0</v>
      </c>
      <c r="AR68">
        <v>29644</v>
      </c>
      <c r="AS68">
        <v>0</v>
      </c>
      <c r="AT68">
        <v>0</v>
      </c>
      <c r="AU68">
        <v>0</v>
      </c>
      <c r="AV68" s="37">
        <v>0</v>
      </c>
      <c r="AW68">
        <v>987928</v>
      </c>
      <c r="AX68" s="37">
        <v>31593</v>
      </c>
      <c r="AY68">
        <v>0</v>
      </c>
      <c r="AZ68">
        <v>99844</v>
      </c>
      <c r="BA68">
        <v>318451</v>
      </c>
      <c r="BB68">
        <v>27548</v>
      </c>
      <c r="BC68">
        <v>302630</v>
      </c>
      <c r="BD68">
        <v>237494</v>
      </c>
      <c r="BE68">
        <v>713438</v>
      </c>
      <c r="BF68">
        <v>0</v>
      </c>
      <c r="BG68">
        <v>0</v>
      </c>
      <c r="BH68">
        <v>0</v>
      </c>
      <c r="BI68">
        <v>9631</v>
      </c>
      <c r="BJ68">
        <v>0</v>
      </c>
      <c r="BK68" s="37">
        <v>173732</v>
      </c>
      <c r="BL68">
        <v>13070</v>
      </c>
      <c r="BM68">
        <v>129536</v>
      </c>
      <c r="BN68">
        <v>1255</v>
      </c>
      <c r="BO68">
        <v>0</v>
      </c>
      <c r="BP68" s="23">
        <v>0</v>
      </c>
      <c r="BQ68">
        <v>0</v>
      </c>
      <c r="BR68">
        <v>14900</v>
      </c>
      <c r="BS68" s="37"/>
      <c r="BT68" s="39"/>
      <c r="BU68" s="40" t="e">
        <f t="shared" ref="BU68:BU70" si="5">RANK(BX68,$BX$3:$BX$69,0)</f>
        <v>#N/A</v>
      </c>
      <c r="BV68" t="s">
        <v>93</v>
      </c>
      <c r="BW68" s="39" t="str">
        <f>RIGHT(BV68,LEN(BV68)-3)</f>
        <v>Gold, non-monetary (excl. gold ores and concentrates)</v>
      </c>
      <c r="BX68" s="40" t="e">
        <f>HLOOKUP($BV68,$A$2:$BS$11995,(MATCH(BX$2&amp;$BX$1,$A:$A,0)-1),FALSE)</f>
        <v>#N/A</v>
      </c>
      <c r="BY68" s="39"/>
      <c r="BZ68" s="39"/>
      <c r="CA68" s="39"/>
      <c r="CB68" s="39"/>
    </row>
    <row r="69" spans="1:80" x14ac:dyDescent="0.2">
      <c r="A69" s="40" t="str">
        <f t="shared" si="4"/>
        <v>2023–24GUAM</v>
      </c>
      <c r="B69" t="s">
        <v>645</v>
      </c>
      <c r="C69" t="s">
        <v>165</v>
      </c>
      <c r="D69">
        <v>0</v>
      </c>
      <c r="E69">
        <v>0</v>
      </c>
      <c r="F69">
        <v>0</v>
      </c>
      <c r="G69">
        <v>0</v>
      </c>
      <c r="H69">
        <v>0</v>
      </c>
      <c r="I69">
        <v>76642</v>
      </c>
      <c r="J69">
        <v>85682</v>
      </c>
      <c r="K69">
        <v>280332</v>
      </c>
      <c r="L69">
        <v>0</v>
      </c>
      <c r="M69">
        <v>251748</v>
      </c>
      <c r="N69">
        <v>152090</v>
      </c>
      <c r="O69">
        <v>0</v>
      </c>
      <c r="P69">
        <v>0</v>
      </c>
      <c r="Q69">
        <v>0</v>
      </c>
      <c r="R69">
        <v>0</v>
      </c>
      <c r="S69">
        <v>4650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59900</v>
      </c>
      <c r="AH69">
        <v>0</v>
      </c>
      <c r="AI69">
        <v>225</v>
      </c>
      <c r="AJ69">
        <v>0</v>
      </c>
      <c r="AK69">
        <v>0</v>
      </c>
      <c r="AL69">
        <v>134953</v>
      </c>
      <c r="AM69">
        <v>20608</v>
      </c>
      <c r="AN69">
        <v>0</v>
      </c>
      <c r="AO69">
        <v>7324</v>
      </c>
      <c r="AP69">
        <v>38000</v>
      </c>
      <c r="AQ69">
        <v>0</v>
      </c>
      <c r="AR69">
        <v>0</v>
      </c>
      <c r="AS69">
        <v>0</v>
      </c>
      <c r="AT69">
        <v>7390</v>
      </c>
      <c r="AU69">
        <v>17500</v>
      </c>
      <c r="AV69">
        <v>90952</v>
      </c>
      <c r="AW69">
        <v>0</v>
      </c>
      <c r="AX69">
        <v>1105284</v>
      </c>
      <c r="AY69">
        <v>0</v>
      </c>
      <c r="AZ69">
        <v>4158346</v>
      </c>
      <c r="BA69">
        <v>0</v>
      </c>
      <c r="BB69">
        <v>13738</v>
      </c>
      <c r="BC69" s="37">
        <v>27443</v>
      </c>
      <c r="BD69">
        <v>91584</v>
      </c>
      <c r="BE69">
        <v>4612</v>
      </c>
      <c r="BF69">
        <v>0</v>
      </c>
      <c r="BG69">
        <v>2182</v>
      </c>
      <c r="BH69">
        <v>0</v>
      </c>
      <c r="BI69">
        <v>13957</v>
      </c>
      <c r="BJ69">
        <v>0</v>
      </c>
      <c r="BK69">
        <v>6389</v>
      </c>
      <c r="BL69">
        <v>0</v>
      </c>
      <c r="BM69">
        <v>110695</v>
      </c>
      <c r="BN69">
        <v>27944</v>
      </c>
      <c r="BO69">
        <v>0</v>
      </c>
      <c r="BP69" s="23">
        <v>0</v>
      </c>
      <c r="BQ69">
        <v>0</v>
      </c>
      <c r="BR69">
        <v>4328</v>
      </c>
      <c r="BS69" s="37"/>
      <c r="BT69" s="39"/>
      <c r="BU69" s="40" t="e">
        <f t="shared" si="5"/>
        <v>#N/A</v>
      </c>
      <c r="BV69" t="s">
        <v>94</v>
      </c>
      <c r="BW69" s="39" t="str">
        <f>RIGHT(BV69,LEN(BV69)-3)</f>
        <v>Combined confidential items excluding some of SITC 28099 (exports only) and some of SITC 51099 (imports only)</v>
      </c>
      <c r="BX69" s="40" t="e">
        <f>HLOOKUP($BV69,$A$2:$BS$11995,(MATCH(BX$2&amp;$BX$1,$A:$A,0)-1),FALSE)</f>
        <v>#N/A</v>
      </c>
      <c r="BY69" s="39"/>
      <c r="BZ69" s="39"/>
      <c r="CA69" s="39"/>
      <c r="CB69" s="39"/>
    </row>
    <row r="70" spans="1:80" x14ac:dyDescent="0.2">
      <c r="A70" s="40" t="str">
        <f t="shared" si="4"/>
        <v>2023–24GUIN</v>
      </c>
      <c r="B70" t="s">
        <v>645</v>
      </c>
      <c r="C70" t="s">
        <v>166</v>
      </c>
      <c r="D70">
        <v>0</v>
      </c>
      <c r="E70">
        <v>0</v>
      </c>
      <c r="F70">
        <v>0</v>
      </c>
      <c r="G70">
        <v>0</v>
      </c>
      <c r="H70">
        <v>0</v>
      </c>
      <c r="I70" s="37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3000</v>
      </c>
      <c r="V70">
        <v>0</v>
      </c>
      <c r="W70">
        <v>0</v>
      </c>
      <c r="X70">
        <v>0</v>
      </c>
      <c r="Y70">
        <v>0</v>
      </c>
      <c r="Z70" s="37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 s="37">
        <v>0</v>
      </c>
      <c r="AH70">
        <v>0</v>
      </c>
      <c r="AI70" s="37">
        <v>0</v>
      </c>
      <c r="AJ70" s="37">
        <v>0</v>
      </c>
      <c r="AK70">
        <v>0</v>
      </c>
      <c r="AL70">
        <v>0</v>
      </c>
      <c r="AM70" s="37">
        <v>0</v>
      </c>
      <c r="AN70">
        <v>0</v>
      </c>
      <c r="AO70">
        <v>12331</v>
      </c>
      <c r="AP70">
        <v>0</v>
      </c>
      <c r="AQ70">
        <v>0</v>
      </c>
      <c r="AR70">
        <v>13600</v>
      </c>
      <c r="AS70" s="37">
        <v>0</v>
      </c>
      <c r="AT70">
        <v>0</v>
      </c>
      <c r="AU70">
        <v>0</v>
      </c>
      <c r="AV70" s="37">
        <v>18484</v>
      </c>
      <c r="AW70" s="37">
        <v>95291</v>
      </c>
      <c r="AX70" s="37">
        <v>151456</v>
      </c>
      <c r="AY70">
        <v>0</v>
      </c>
      <c r="AZ70" s="37">
        <v>254227</v>
      </c>
      <c r="BA70" s="37">
        <v>0</v>
      </c>
      <c r="BB70" s="37">
        <v>5500</v>
      </c>
      <c r="BC70" s="37">
        <v>235556</v>
      </c>
      <c r="BD70">
        <v>304780</v>
      </c>
      <c r="BE70">
        <v>0</v>
      </c>
      <c r="BF70">
        <v>0</v>
      </c>
      <c r="BG70">
        <v>1240</v>
      </c>
      <c r="BH70">
        <v>50</v>
      </c>
      <c r="BI70" s="37">
        <v>0</v>
      </c>
      <c r="BJ70">
        <v>0</v>
      </c>
      <c r="BK70" s="37">
        <v>0</v>
      </c>
      <c r="BL70">
        <v>50</v>
      </c>
      <c r="BM70" s="37">
        <v>2315</v>
      </c>
      <c r="BN70" s="37">
        <v>346596</v>
      </c>
      <c r="BO70">
        <v>0</v>
      </c>
      <c r="BP70" s="39">
        <v>0</v>
      </c>
      <c r="BQ70">
        <v>0</v>
      </c>
      <c r="BR70">
        <v>0</v>
      </c>
      <c r="BS70" s="37"/>
      <c r="BT70" s="39"/>
      <c r="BU70" s="40" t="e">
        <f t="shared" si="5"/>
        <v>#N/A</v>
      </c>
      <c r="BV70" s="39" t="s">
        <v>95</v>
      </c>
      <c r="BW70" s="39" t="s">
        <v>95</v>
      </c>
      <c r="BX70" s="40" t="e">
        <f>HLOOKUP($BV70,$A$2:$BS$11995,(MATCH(BX$2&amp;$BX$1,$A:$A,0)-1),FALSE)</f>
        <v>#N/A</v>
      </c>
      <c r="BY70" s="39"/>
      <c r="BZ70" s="39"/>
      <c r="CA70" s="39"/>
      <c r="CB70" s="39"/>
    </row>
    <row r="71" spans="1:80" x14ac:dyDescent="0.2">
      <c r="A71" s="40" t="str">
        <f t="shared" si="4"/>
        <v>2023–24GUYA</v>
      </c>
      <c r="B71" t="s">
        <v>645</v>
      </c>
      <c r="C71" t="s">
        <v>167</v>
      </c>
      <c r="D71">
        <v>0</v>
      </c>
      <c r="E71">
        <v>0</v>
      </c>
      <c r="F71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>
        <v>0</v>
      </c>
      <c r="M71" s="37">
        <v>0</v>
      </c>
      <c r="N71" s="37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37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 s="37">
        <v>0</v>
      </c>
      <c r="AG71">
        <v>0</v>
      </c>
      <c r="AH71">
        <v>0</v>
      </c>
      <c r="AI71" s="37">
        <v>0</v>
      </c>
      <c r="AJ71">
        <v>0</v>
      </c>
      <c r="AK71">
        <v>0</v>
      </c>
      <c r="AL71" s="37">
        <v>0</v>
      </c>
      <c r="AM71" s="37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 s="37">
        <v>0</v>
      </c>
      <c r="AU71">
        <v>0</v>
      </c>
      <c r="AV71">
        <v>0</v>
      </c>
      <c r="AW71">
        <v>0</v>
      </c>
      <c r="AX71" s="37">
        <v>0</v>
      </c>
      <c r="AY71">
        <v>0</v>
      </c>
      <c r="AZ71" s="37">
        <v>0</v>
      </c>
      <c r="BA71" s="37">
        <v>0</v>
      </c>
      <c r="BB71">
        <v>0</v>
      </c>
      <c r="BC71" s="37">
        <v>0</v>
      </c>
      <c r="BD71" s="37">
        <v>395338</v>
      </c>
      <c r="BE71">
        <v>0</v>
      </c>
      <c r="BF71">
        <v>0</v>
      </c>
      <c r="BG71">
        <v>0</v>
      </c>
      <c r="BH71">
        <v>0</v>
      </c>
      <c r="BI71" s="37">
        <v>0</v>
      </c>
      <c r="BJ71">
        <v>0</v>
      </c>
      <c r="BK71" s="37">
        <v>0</v>
      </c>
      <c r="BL71" s="37">
        <v>0</v>
      </c>
      <c r="BM71" s="37">
        <v>0</v>
      </c>
      <c r="BN71" s="37">
        <v>0</v>
      </c>
      <c r="BO71">
        <v>0</v>
      </c>
      <c r="BP71" s="23">
        <v>0</v>
      </c>
      <c r="BQ71">
        <v>0</v>
      </c>
      <c r="BR71">
        <v>0</v>
      </c>
      <c r="BS71" s="37"/>
      <c r="BT71" s="39"/>
      <c r="BU71" s="40"/>
      <c r="BV71" s="39"/>
      <c r="BW71" s="39"/>
      <c r="BX71" s="40"/>
      <c r="BY71" s="39"/>
      <c r="BZ71" s="39"/>
      <c r="CA71" s="39"/>
      <c r="CB71" s="39"/>
    </row>
    <row r="72" spans="1:80" x14ac:dyDescent="0.2">
      <c r="A72" s="40" t="str">
        <f t="shared" si="4"/>
        <v>2023–24HDRS</v>
      </c>
      <c r="B72" t="s">
        <v>645</v>
      </c>
      <c r="C72" t="s">
        <v>169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37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 s="37">
        <v>0</v>
      </c>
      <c r="AP72">
        <v>0</v>
      </c>
      <c r="AQ72">
        <v>0</v>
      </c>
      <c r="AR72">
        <v>0</v>
      </c>
      <c r="AS72">
        <v>0</v>
      </c>
      <c r="AT72" s="37">
        <v>0</v>
      </c>
      <c r="AU72">
        <v>0</v>
      </c>
      <c r="AV72" s="37">
        <v>0</v>
      </c>
      <c r="AW72" s="37">
        <v>0</v>
      </c>
      <c r="AX72" s="37">
        <v>0</v>
      </c>
      <c r="AY72">
        <v>0</v>
      </c>
      <c r="AZ72" s="37">
        <v>0</v>
      </c>
      <c r="BA72">
        <v>0</v>
      </c>
      <c r="BB72" s="37">
        <v>0</v>
      </c>
      <c r="BC72" s="37">
        <v>85822</v>
      </c>
      <c r="BD72" s="37">
        <v>0</v>
      </c>
      <c r="BE72">
        <v>0</v>
      </c>
      <c r="BF72">
        <v>0</v>
      </c>
      <c r="BG72">
        <v>0</v>
      </c>
      <c r="BH72">
        <v>0</v>
      </c>
      <c r="BI72" s="37">
        <v>0</v>
      </c>
      <c r="BJ72">
        <v>0</v>
      </c>
      <c r="BK72" s="37">
        <v>0</v>
      </c>
      <c r="BL72">
        <v>0</v>
      </c>
      <c r="BM72">
        <v>0</v>
      </c>
      <c r="BN72" s="37">
        <v>0</v>
      </c>
      <c r="BO72">
        <v>0</v>
      </c>
      <c r="BP72" s="23">
        <v>0</v>
      </c>
      <c r="BQ72">
        <v>0</v>
      </c>
      <c r="BR72">
        <v>0</v>
      </c>
      <c r="BS72" s="37"/>
      <c r="BT72" s="39"/>
      <c r="BU72" s="40"/>
      <c r="BV72" s="39"/>
      <c r="BW72" s="39"/>
      <c r="BX72" s="40"/>
      <c r="BY72" s="39"/>
      <c r="BZ72" s="39"/>
      <c r="CA72" s="39"/>
      <c r="CB72" s="39"/>
    </row>
    <row r="73" spans="1:80" x14ac:dyDescent="0.2">
      <c r="A73" s="40" t="str">
        <f t="shared" si="4"/>
        <v>2023–24HGRY</v>
      </c>
      <c r="B73" t="s">
        <v>645</v>
      </c>
      <c r="C73" t="s">
        <v>170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53618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24792740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6887</v>
      </c>
      <c r="AP73">
        <v>0</v>
      </c>
      <c r="AQ73">
        <v>0</v>
      </c>
      <c r="AR73">
        <v>0</v>
      </c>
      <c r="AS73">
        <v>0</v>
      </c>
      <c r="AT73">
        <v>1096</v>
      </c>
      <c r="AU73">
        <v>0</v>
      </c>
      <c r="AV73">
        <v>4436</v>
      </c>
      <c r="AW73">
        <v>0</v>
      </c>
      <c r="AX73">
        <v>67736</v>
      </c>
      <c r="AY73">
        <v>0</v>
      </c>
      <c r="AZ73" s="37">
        <v>669803</v>
      </c>
      <c r="BA73">
        <v>0</v>
      </c>
      <c r="BB73">
        <v>22707</v>
      </c>
      <c r="BC73">
        <v>0</v>
      </c>
      <c r="BD73" s="37">
        <v>72986</v>
      </c>
      <c r="BE73">
        <v>28000</v>
      </c>
      <c r="BF73">
        <v>0</v>
      </c>
      <c r="BG73">
        <v>0</v>
      </c>
      <c r="BH73">
        <v>2782</v>
      </c>
      <c r="BI73">
        <v>2103</v>
      </c>
      <c r="BJ73">
        <v>0</v>
      </c>
      <c r="BK73" s="37">
        <v>111131</v>
      </c>
      <c r="BL73">
        <v>0</v>
      </c>
      <c r="BM73">
        <v>190997</v>
      </c>
      <c r="BN73">
        <v>0</v>
      </c>
      <c r="BO73">
        <v>0</v>
      </c>
      <c r="BP73" s="23">
        <v>0</v>
      </c>
      <c r="BQ73">
        <v>0</v>
      </c>
      <c r="BR73">
        <v>20125</v>
      </c>
      <c r="BS73" s="37"/>
      <c r="BT73" s="39"/>
      <c r="BU73" s="40"/>
      <c r="BV73" s="39"/>
      <c r="BW73" s="39"/>
      <c r="BX73" s="40"/>
      <c r="BY73" s="39"/>
      <c r="BZ73" s="39"/>
      <c r="CA73" s="39"/>
      <c r="CB73" s="39"/>
    </row>
    <row r="74" spans="1:80" x14ac:dyDescent="0.2">
      <c r="A74" s="40" t="str">
        <f t="shared" si="4"/>
        <v>2023–24HONG</v>
      </c>
      <c r="B74" t="s">
        <v>645</v>
      </c>
      <c r="C74" t="s">
        <v>171</v>
      </c>
      <c r="D74">
        <v>8889500</v>
      </c>
      <c r="E74">
        <v>101712928</v>
      </c>
      <c r="F74">
        <v>4344251</v>
      </c>
      <c r="G74">
        <v>20161163</v>
      </c>
      <c r="H74">
        <v>318144</v>
      </c>
      <c r="I74">
        <v>38886079</v>
      </c>
      <c r="J74">
        <v>1672351</v>
      </c>
      <c r="K74">
        <v>106335</v>
      </c>
      <c r="L74">
        <v>1037607</v>
      </c>
      <c r="M74">
        <v>3547135</v>
      </c>
      <c r="N74">
        <v>881595</v>
      </c>
      <c r="O74">
        <v>0</v>
      </c>
      <c r="P74">
        <v>0</v>
      </c>
      <c r="Q74">
        <v>0</v>
      </c>
      <c r="R74">
        <v>16468</v>
      </c>
      <c r="S74">
        <v>0</v>
      </c>
      <c r="T74">
        <v>0</v>
      </c>
      <c r="U74">
        <v>0</v>
      </c>
      <c r="V74">
        <v>158299</v>
      </c>
      <c r="W74">
        <v>49727969</v>
      </c>
      <c r="X74">
        <v>10811214</v>
      </c>
      <c r="Y74">
        <v>49700064</v>
      </c>
      <c r="Z74">
        <v>0</v>
      </c>
      <c r="AA74">
        <v>0</v>
      </c>
      <c r="AB74">
        <v>251966</v>
      </c>
      <c r="AC74">
        <v>45159</v>
      </c>
      <c r="AD74">
        <v>8619</v>
      </c>
      <c r="AE74">
        <v>64445</v>
      </c>
      <c r="AF74">
        <v>45580</v>
      </c>
      <c r="AG74">
        <v>28236</v>
      </c>
      <c r="AH74">
        <v>8396752</v>
      </c>
      <c r="AI74">
        <v>1784889</v>
      </c>
      <c r="AJ74">
        <v>27115</v>
      </c>
      <c r="AK74">
        <v>28117</v>
      </c>
      <c r="AL74">
        <v>14787</v>
      </c>
      <c r="AM74">
        <v>527047</v>
      </c>
      <c r="AN74">
        <v>203640</v>
      </c>
      <c r="AO74">
        <v>27818</v>
      </c>
      <c r="AP74">
        <v>300</v>
      </c>
      <c r="AQ74">
        <v>24634</v>
      </c>
      <c r="AR74">
        <v>67992</v>
      </c>
      <c r="AS74">
        <v>7215091</v>
      </c>
      <c r="AT74">
        <v>110166</v>
      </c>
      <c r="AU74">
        <v>2280960</v>
      </c>
      <c r="AV74">
        <v>576579</v>
      </c>
      <c r="AW74">
        <v>1061452</v>
      </c>
      <c r="AX74">
        <v>236022</v>
      </c>
      <c r="AY74">
        <v>15148</v>
      </c>
      <c r="AZ74">
        <v>610830</v>
      </c>
      <c r="BA74">
        <v>1731117</v>
      </c>
      <c r="BB74">
        <v>905497</v>
      </c>
      <c r="BC74" s="37">
        <v>1599613</v>
      </c>
      <c r="BD74">
        <v>693165</v>
      </c>
      <c r="BE74">
        <v>1223361</v>
      </c>
      <c r="BF74">
        <v>116800</v>
      </c>
      <c r="BG74">
        <v>2393213</v>
      </c>
      <c r="BH74">
        <v>15348</v>
      </c>
      <c r="BI74">
        <v>90688</v>
      </c>
      <c r="BJ74">
        <v>11748</v>
      </c>
      <c r="BK74">
        <v>502245</v>
      </c>
      <c r="BL74">
        <v>1330297</v>
      </c>
      <c r="BM74">
        <v>10072499</v>
      </c>
      <c r="BN74">
        <v>952625</v>
      </c>
      <c r="BO74">
        <v>1373648</v>
      </c>
      <c r="BP74" s="39">
        <v>0</v>
      </c>
      <c r="BQ74">
        <v>7110</v>
      </c>
      <c r="BR74">
        <v>1512777</v>
      </c>
      <c r="BS74" s="37"/>
      <c r="BT74" s="39"/>
      <c r="BU74" s="40"/>
      <c r="BV74" s="39"/>
      <c r="BW74" s="39"/>
      <c r="BX74" s="40"/>
      <c r="BY74" s="39"/>
      <c r="BZ74" s="39"/>
      <c r="CA74" s="39"/>
      <c r="CB74" s="39"/>
    </row>
    <row r="75" spans="1:80" x14ac:dyDescent="0.2">
      <c r="A75" s="40" t="str">
        <f t="shared" si="4"/>
        <v>2023–24ICEL</v>
      </c>
      <c r="B75" t="s">
        <v>645</v>
      </c>
      <c r="C75" t="s">
        <v>172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115917</v>
      </c>
      <c r="AJ75">
        <v>0</v>
      </c>
      <c r="AK75">
        <v>11643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1103</v>
      </c>
      <c r="AS75">
        <v>0</v>
      </c>
      <c r="AT75">
        <v>0</v>
      </c>
      <c r="AU75">
        <v>0</v>
      </c>
      <c r="AV75" s="37">
        <v>95</v>
      </c>
      <c r="AW75">
        <v>0</v>
      </c>
      <c r="AX75">
        <v>4762</v>
      </c>
      <c r="AY75">
        <v>0</v>
      </c>
      <c r="AZ75">
        <v>10460</v>
      </c>
      <c r="BA75">
        <v>0</v>
      </c>
      <c r="BB75">
        <v>4673</v>
      </c>
      <c r="BC75" s="37">
        <v>2177</v>
      </c>
      <c r="BD75">
        <v>5975</v>
      </c>
      <c r="BE75">
        <v>0</v>
      </c>
      <c r="BF75">
        <v>0</v>
      </c>
      <c r="BG75">
        <v>0</v>
      </c>
      <c r="BH75">
        <v>0</v>
      </c>
      <c r="BI75">
        <v>6628</v>
      </c>
      <c r="BJ75">
        <v>0</v>
      </c>
      <c r="BK75">
        <v>2375</v>
      </c>
      <c r="BL75">
        <v>0</v>
      </c>
      <c r="BM75">
        <v>1520</v>
      </c>
      <c r="BN75">
        <v>6738</v>
      </c>
      <c r="BO75">
        <v>0</v>
      </c>
      <c r="BP75" s="23">
        <v>0</v>
      </c>
      <c r="BQ75">
        <v>0</v>
      </c>
      <c r="BR75">
        <v>0</v>
      </c>
      <c r="BS75" s="37"/>
      <c r="BT75" s="39"/>
      <c r="BU75" s="40"/>
      <c r="BV75" s="39"/>
      <c r="BW75" s="39"/>
      <c r="BX75" s="40"/>
      <c r="BY75" s="39"/>
      <c r="BZ75" s="39"/>
      <c r="CA75" s="39"/>
      <c r="CB75" s="39"/>
    </row>
    <row r="76" spans="1:80" x14ac:dyDescent="0.2">
      <c r="A76" s="40" t="str">
        <f t="shared" si="4"/>
        <v>2023–24INDO</v>
      </c>
      <c r="B76" t="s">
        <v>645</v>
      </c>
      <c r="C76" t="s">
        <v>173</v>
      </c>
      <c r="D76">
        <v>96653448</v>
      </c>
      <c r="E76">
        <v>319602992</v>
      </c>
      <c r="F76">
        <v>0</v>
      </c>
      <c r="G76">
        <v>35693</v>
      </c>
      <c r="H76" s="37">
        <v>11606406</v>
      </c>
      <c r="I76">
        <v>27582701</v>
      </c>
      <c r="J76">
        <v>752900</v>
      </c>
      <c r="K76">
        <v>0</v>
      </c>
      <c r="L76">
        <v>1062294</v>
      </c>
      <c r="M76">
        <v>4732695</v>
      </c>
      <c r="N76">
        <v>470469</v>
      </c>
      <c r="O76">
        <v>0</v>
      </c>
      <c r="P76">
        <v>1477593</v>
      </c>
      <c r="Q76">
        <v>0</v>
      </c>
      <c r="R76">
        <v>5409</v>
      </c>
      <c r="S76">
        <v>667223</v>
      </c>
      <c r="T76">
        <v>32101979</v>
      </c>
      <c r="U76">
        <v>205490746</v>
      </c>
      <c r="V76">
        <v>26713</v>
      </c>
      <c r="W76">
        <v>143828020</v>
      </c>
      <c r="X76">
        <v>204707</v>
      </c>
      <c r="Y76">
        <v>1821358548</v>
      </c>
      <c r="Z76">
        <v>6366597</v>
      </c>
      <c r="AA76">
        <v>0</v>
      </c>
      <c r="AB76">
        <v>460748</v>
      </c>
      <c r="AC76">
        <v>903287</v>
      </c>
      <c r="AD76">
        <v>580888</v>
      </c>
      <c r="AE76">
        <v>12700</v>
      </c>
      <c r="AF76">
        <v>4560551</v>
      </c>
      <c r="AG76">
        <v>2245331</v>
      </c>
      <c r="AH76" s="37">
        <v>53447</v>
      </c>
      <c r="AI76" s="37">
        <v>448625</v>
      </c>
      <c r="AJ76">
        <v>3568852</v>
      </c>
      <c r="AK76">
        <v>1042176</v>
      </c>
      <c r="AL76">
        <v>2355083</v>
      </c>
      <c r="AM76">
        <v>10605306</v>
      </c>
      <c r="AN76">
        <v>459154</v>
      </c>
      <c r="AO76">
        <v>7298790</v>
      </c>
      <c r="AP76">
        <v>12424</v>
      </c>
      <c r="AQ76">
        <v>103330</v>
      </c>
      <c r="AR76">
        <v>1181266</v>
      </c>
      <c r="AS76">
        <v>1742024</v>
      </c>
      <c r="AT76">
        <v>16890437</v>
      </c>
      <c r="AU76">
        <v>29876736</v>
      </c>
      <c r="AV76">
        <v>30717762</v>
      </c>
      <c r="AW76">
        <v>12385127</v>
      </c>
      <c r="AX76" s="37">
        <v>37466983</v>
      </c>
      <c r="AY76">
        <v>3739465</v>
      </c>
      <c r="AZ76" s="37">
        <v>131095983</v>
      </c>
      <c r="BA76" s="37">
        <v>302034</v>
      </c>
      <c r="BB76">
        <v>5710824</v>
      </c>
      <c r="BC76">
        <v>57542128</v>
      </c>
      <c r="BD76">
        <v>29805667</v>
      </c>
      <c r="BE76">
        <v>10643333</v>
      </c>
      <c r="BF76">
        <v>150216</v>
      </c>
      <c r="BG76">
        <v>301142</v>
      </c>
      <c r="BH76">
        <v>8641</v>
      </c>
      <c r="BI76">
        <v>1485582</v>
      </c>
      <c r="BJ76">
        <v>134610</v>
      </c>
      <c r="BK76" s="37">
        <v>28882022</v>
      </c>
      <c r="BL76">
        <v>188848</v>
      </c>
      <c r="BM76" s="37">
        <v>34054288</v>
      </c>
      <c r="BN76">
        <v>509270</v>
      </c>
      <c r="BO76">
        <v>0</v>
      </c>
      <c r="BP76" s="23">
        <v>0</v>
      </c>
      <c r="BQ76">
        <v>0</v>
      </c>
      <c r="BR76">
        <v>49246233</v>
      </c>
      <c r="BS76" s="37"/>
      <c r="BT76" s="39"/>
      <c r="BU76" s="40"/>
      <c r="BV76" s="39"/>
      <c r="BW76" s="39"/>
      <c r="BX76" s="40"/>
      <c r="BY76" s="39"/>
      <c r="BZ76" s="39"/>
      <c r="CA76" s="39"/>
      <c r="CB76" s="39"/>
    </row>
    <row r="77" spans="1:80" x14ac:dyDescent="0.2">
      <c r="A77" s="40" t="str">
        <f t="shared" si="4"/>
        <v>2023–24INIA</v>
      </c>
      <c r="B77" t="s">
        <v>645</v>
      </c>
      <c r="C77" t="s">
        <v>174</v>
      </c>
      <c r="D77" s="37">
        <v>0</v>
      </c>
      <c r="E77" s="37">
        <v>0</v>
      </c>
      <c r="F77" s="37">
        <v>332894</v>
      </c>
      <c r="G77" s="37">
        <v>0</v>
      </c>
      <c r="H77" s="37">
        <v>4102115</v>
      </c>
      <c r="I77" s="37">
        <v>49665009</v>
      </c>
      <c r="J77" s="37">
        <v>135017</v>
      </c>
      <c r="K77" s="37">
        <v>0</v>
      </c>
      <c r="L77" s="37">
        <v>703584</v>
      </c>
      <c r="M77" s="37">
        <v>615309</v>
      </c>
      <c r="N77" s="37">
        <v>929</v>
      </c>
      <c r="O77">
        <v>0</v>
      </c>
      <c r="P77" s="37">
        <v>0</v>
      </c>
      <c r="Q77" s="37">
        <v>47100</v>
      </c>
      <c r="R77">
        <v>1429948</v>
      </c>
      <c r="S77">
        <v>345436</v>
      </c>
      <c r="T77" s="37">
        <v>2850956</v>
      </c>
      <c r="U77">
        <v>77591137</v>
      </c>
      <c r="V77" s="37">
        <v>9258</v>
      </c>
      <c r="W77" s="37">
        <v>381254743</v>
      </c>
      <c r="X77" s="37">
        <v>10973853</v>
      </c>
      <c r="Y77" s="37">
        <v>15524840688</v>
      </c>
      <c r="Z77" s="37">
        <v>513065</v>
      </c>
      <c r="AA77">
        <v>0</v>
      </c>
      <c r="AB77" s="37">
        <v>0</v>
      </c>
      <c r="AC77" s="37">
        <v>0</v>
      </c>
      <c r="AD77" s="37">
        <v>0</v>
      </c>
      <c r="AE77" s="37">
        <v>97538</v>
      </c>
      <c r="AF77" s="37">
        <v>836774</v>
      </c>
      <c r="AG77" s="37">
        <v>201771</v>
      </c>
      <c r="AH77" s="37">
        <v>12184970</v>
      </c>
      <c r="AI77" s="37">
        <v>573055</v>
      </c>
      <c r="AJ77" s="37">
        <v>76730771</v>
      </c>
      <c r="AK77" s="37">
        <v>117474</v>
      </c>
      <c r="AL77" s="37">
        <v>62036</v>
      </c>
      <c r="AM77" s="37">
        <v>1692328</v>
      </c>
      <c r="AN77" s="37">
        <v>214137</v>
      </c>
      <c r="AO77" s="37">
        <v>513170</v>
      </c>
      <c r="AP77" s="37">
        <v>0</v>
      </c>
      <c r="AQ77" s="37">
        <v>11024</v>
      </c>
      <c r="AR77" s="37">
        <v>41803</v>
      </c>
      <c r="AS77" s="37">
        <v>249739</v>
      </c>
      <c r="AT77" s="37">
        <v>1375908</v>
      </c>
      <c r="AU77" s="37">
        <v>3909482</v>
      </c>
      <c r="AV77" s="37">
        <v>9047838</v>
      </c>
      <c r="AW77" s="37">
        <v>5416911</v>
      </c>
      <c r="AX77" s="37">
        <v>9252335</v>
      </c>
      <c r="AY77" s="37">
        <v>502163</v>
      </c>
      <c r="AZ77" s="37">
        <v>2916402</v>
      </c>
      <c r="BA77" s="37">
        <v>205793</v>
      </c>
      <c r="BB77" s="37">
        <v>1525256</v>
      </c>
      <c r="BC77" s="37">
        <v>7617718</v>
      </c>
      <c r="BD77" s="37">
        <v>107246</v>
      </c>
      <c r="BE77" s="37">
        <v>2257794</v>
      </c>
      <c r="BF77" s="37">
        <v>8687</v>
      </c>
      <c r="BG77" s="37">
        <v>112014</v>
      </c>
      <c r="BH77" s="37">
        <v>11400</v>
      </c>
      <c r="BI77" s="37">
        <v>17331</v>
      </c>
      <c r="BJ77" s="37">
        <v>6962</v>
      </c>
      <c r="BK77" s="37">
        <v>3128840</v>
      </c>
      <c r="BL77" s="37">
        <v>9901</v>
      </c>
      <c r="BM77" s="37">
        <v>570541</v>
      </c>
      <c r="BN77" s="37">
        <v>38341</v>
      </c>
      <c r="BO77" s="37">
        <v>0</v>
      </c>
      <c r="BP77" s="23">
        <v>0</v>
      </c>
      <c r="BQ77">
        <v>48601</v>
      </c>
      <c r="BR77">
        <v>17076187</v>
      </c>
      <c r="BS77" s="37"/>
      <c r="BT77" s="39"/>
      <c r="BU77" s="40"/>
      <c r="BV77" s="39"/>
      <c r="BW77" s="39"/>
      <c r="BX77" s="40"/>
      <c r="BY77" s="39"/>
      <c r="BZ77" s="39"/>
      <c r="CA77" s="39"/>
      <c r="CB77" s="39"/>
    </row>
    <row r="78" spans="1:80" x14ac:dyDescent="0.2">
      <c r="A78" s="40" t="str">
        <f t="shared" si="4"/>
        <v>2023–24IRAQ</v>
      </c>
      <c r="B78" t="s">
        <v>645</v>
      </c>
      <c r="C78" t="s">
        <v>175</v>
      </c>
      <c r="D78">
        <v>0</v>
      </c>
      <c r="E78">
        <v>187055</v>
      </c>
      <c r="F78">
        <v>7247</v>
      </c>
      <c r="G78">
        <v>0</v>
      </c>
      <c r="H78">
        <v>0</v>
      </c>
      <c r="I78">
        <v>0</v>
      </c>
      <c r="J78">
        <v>0</v>
      </c>
      <c r="K78">
        <v>7840</v>
      </c>
      <c r="L78">
        <v>0</v>
      </c>
      <c r="M78">
        <v>21241</v>
      </c>
      <c r="N78">
        <v>0</v>
      </c>
      <c r="O78">
        <v>0</v>
      </c>
      <c r="P78">
        <v>0</v>
      </c>
      <c r="Q78">
        <v>0</v>
      </c>
      <c r="R78">
        <v>0</v>
      </c>
      <c r="S78" s="37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2589082</v>
      </c>
      <c r="AI78">
        <v>0</v>
      </c>
      <c r="AJ78">
        <v>0</v>
      </c>
      <c r="AK78">
        <v>0</v>
      </c>
      <c r="AL78">
        <v>0</v>
      </c>
      <c r="AM78">
        <v>181150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 s="37">
        <v>15795</v>
      </c>
      <c r="AW78" s="37">
        <v>0</v>
      </c>
      <c r="AX78">
        <v>159397</v>
      </c>
      <c r="AY78">
        <v>0</v>
      </c>
      <c r="AZ78" s="37">
        <v>71756</v>
      </c>
      <c r="BA78" s="37">
        <v>0</v>
      </c>
      <c r="BB78">
        <v>1471</v>
      </c>
      <c r="BC78" s="37">
        <v>156</v>
      </c>
      <c r="BD78">
        <v>0</v>
      </c>
      <c r="BE78">
        <v>0</v>
      </c>
      <c r="BF78">
        <v>0</v>
      </c>
      <c r="BG78">
        <v>0</v>
      </c>
      <c r="BH78">
        <v>312</v>
      </c>
      <c r="BI78">
        <v>179</v>
      </c>
      <c r="BJ78">
        <v>0</v>
      </c>
      <c r="BK78" s="37">
        <v>29554</v>
      </c>
      <c r="BL78">
        <v>0</v>
      </c>
      <c r="BM78" s="37">
        <v>0</v>
      </c>
      <c r="BN78" s="37">
        <v>0</v>
      </c>
      <c r="BO78">
        <v>0</v>
      </c>
      <c r="BP78" s="39">
        <v>0</v>
      </c>
      <c r="BQ78">
        <v>0</v>
      </c>
      <c r="BR78">
        <v>539</v>
      </c>
      <c r="BS78" s="37"/>
      <c r="BT78" s="39"/>
      <c r="BU78" s="40"/>
      <c r="BV78" s="39"/>
      <c r="BW78" s="39"/>
      <c r="BX78" s="40"/>
      <c r="BY78" s="39"/>
      <c r="BZ78" s="39"/>
      <c r="CA78" s="39"/>
      <c r="CB78" s="39"/>
    </row>
    <row r="79" spans="1:80" x14ac:dyDescent="0.2">
      <c r="A79" s="40" t="str">
        <f t="shared" si="4"/>
        <v>2023–24IRE</v>
      </c>
      <c r="B79" t="s">
        <v>645</v>
      </c>
      <c r="C79" t="s">
        <v>176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40033</v>
      </c>
      <c r="K79" s="37">
        <v>48858</v>
      </c>
      <c r="L79" s="37">
        <v>0</v>
      </c>
      <c r="M79" s="37">
        <v>0</v>
      </c>
      <c r="N79" s="37">
        <v>0</v>
      </c>
      <c r="O79">
        <v>0</v>
      </c>
      <c r="P79" s="37">
        <v>0</v>
      </c>
      <c r="Q79" s="37">
        <v>0</v>
      </c>
      <c r="R79">
        <v>0</v>
      </c>
      <c r="S79" s="37">
        <v>103</v>
      </c>
      <c r="T79" s="37">
        <v>0</v>
      </c>
      <c r="U79" s="37">
        <v>0</v>
      </c>
      <c r="V79" s="37">
        <v>0</v>
      </c>
      <c r="W79" s="37">
        <v>0</v>
      </c>
      <c r="X79" s="37">
        <v>82743</v>
      </c>
      <c r="Y79" s="37">
        <v>0</v>
      </c>
      <c r="Z79" s="37">
        <v>0</v>
      </c>
      <c r="AA79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2897</v>
      </c>
      <c r="AH79" s="37">
        <v>2186660</v>
      </c>
      <c r="AI79" s="37">
        <v>702096</v>
      </c>
      <c r="AJ79">
        <v>0</v>
      </c>
      <c r="AK79" s="37">
        <v>97761</v>
      </c>
      <c r="AL79" s="37">
        <v>60922</v>
      </c>
      <c r="AM79" s="37">
        <v>673590</v>
      </c>
      <c r="AN79" s="37">
        <v>0</v>
      </c>
      <c r="AO79" s="37">
        <v>0</v>
      </c>
      <c r="AP79" s="37">
        <v>12529</v>
      </c>
      <c r="AQ79" s="37">
        <v>0</v>
      </c>
      <c r="AR79" s="37">
        <v>11560</v>
      </c>
      <c r="AS79" s="37">
        <v>66815</v>
      </c>
      <c r="AT79" s="37">
        <v>26337</v>
      </c>
      <c r="AU79" s="37">
        <v>0</v>
      </c>
      <c r="AV79" s="37">
        <v>400088</v>
      </c>
      <c r="AW79" s="37">
        <v>0</v>
      </c>
      <c r="AX79" s="37">
        <v>488141</v>
      </c>
      <c r="AY79" s="37">
        <v>1182</v>
      </c>
      <c r="AZ79" s="37">
        <v>183840</v>
      </c>
      <c r="BA79" s="37">
        <v>7765</v>
      </c>
      <c r="BB79" s="37">
        <v>2215408</v>
      </c>
      <c r="BC79" s="37">
        <v>3316651</v>
      </c>
      <c r="BD79" s="37">
        <v>171725</v>
      </c>
      <c r="BE79" s="37">
        <v>5648</v>
      </c>
      <c r="BF79" s="37">
        <v>2272</v>
      </c>
      <c r="BG79" s="37">
        <v>45102</v>
      </c>
      <c r="BH79" s="37">
        <v>0</v>
      </c>
      <c r="BI79" s="37">
        <v>14842</v>
      </c>
      <c r="BJ79">
        <v>0</v>
      </c>
      <c r="BK79" s="37">
        <v>97435</v>
      </c>
      <c r="BL79" s="37">
        <v>17059</v>
      </c>
      <c r="BM79" s="37">
        <v>79132</v>
      </c>
      <c r="BN79" s="37">
        <v>0</v>
      </c>
      <c r="BO79">
        <v>242141</v>
      </c>
      <c r="BP79" s="23">
        <v>0</v>
      </c>
      <c r="BQ79">
        <v>0</v>
      </c>
      <c r="BR79">
        <v>314645</v>
      </c>
      <c r="BS79" s="37"/>
      <c r="BT79" s="39"/>
      <c r="BU79" s="40"/>
      <c r="BV79" s="39"/>
      <c r="BW79" s="39"/>
      <c r="BX79" s="40"/>
      <c r="BY79" s="39"/>
      <c r="BZ79" s="39"/>
      <c r="CA79" s="39"/>
      <c r="CB79" s="39"/>
    </row>
    <row r="80" spans="1:80" x14ac:dyDescent="0.2">
      <c r="A80" s="40" t="str">
        <f t="shared" si="4"/>
        <v>2023–24ISRA</v>
      </c>
      <c r="B80" t="s">
        <v>645</v>
      </c>
      <c r="C80" t="s">
        <v>177</v>
      </c>
      <c r="D80">
        <v>0</v>
      </c>
      <c r="E80">
        <v>15322468</v>
      </c>
      <c r="F80">
        <v>0</v>
      </c>
      <c r="G80">
        <v>0</v>
      </c>
      <c r="H80">
        <v>3420</v>
      </c>
      <c r="I80" s="37">
        <v>104550</v>
      </c>
      <c r="J80" s="37">
        <v>48493</v>
      </c>
      <c r="K80" s="37">
        <v>0</v>
      </c>
      <c r="L80" s="37">
        <v>0</v>
      </c>
      <c r="M80" s="37">
        <v>0</v>
      </c>
      <c r="N80" s="37">
        <v>0</v>
      </c>
      <c r="O80">
        <v>0</v>
      </c>
      <c r="P80" s="37">
        <v>0</v>
      </c>
      <c r="Q80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>
        <v>1006</v>
      </c>
      <c r="AA80">
        <v>0</v>
      </c>
      <c r="AB80">
        <v>0</v>
      </c>
      <c r="AC80">
        <v>0</v>
      </c>
      <c r="AD80">
        <v>0</v>
      </c>
      <c r="AE80" s="37">
        <v>0</v>
      </c>
      <c r="AF80">
        <v>1659</v>
      </c>
      <c r="AG80" s="37">
        <v>5187</v>
      </c>
      <c r="AH80" s="37">
        <v>1663</v>
      </c>
      <c r="AI80" s="37">
        <v>0</v>
      </c>
      <c r="AJ80" s="37">
        <v>143998</v>
      </c>
      <c r="AK80" s="37">
        <v>0</v>
      </c>
      <c r="AL80" s="37">
        <v>3826</v>
      </c>
      <c r="AM80" s="37">
        <v>19674</v>
      </c>
      <c r="AN80" s="37">
        <v>0</v>
      </c>
      <c r="AO80" s="37">
        <v>10960</v>
      </c>
      <c r="AP80" s="37">
        <v>4186</v>
      </c>
      <c r="AQ80" s="37">
        <v>0</v>
      </c>
      <c r="AR80" s="37">
        <v>54482</v>
      </c>
      <c r="AS80" s="37">
        <v>0</v>
      </c>
      <c r="AT80" s="37">
        <v>86330</v>
      </c>
      <c r="AU80" s="37">
        <v>619278</v>
      </c>
      <c r="AV80" s="37">
        <v>3592704</v>
      </c>
      <c r="AW80" s="37">
        <v>29218</v>
      </c>
      <c r="AX80" s="37">
        <v>1425898</v>
      </c>
      <c r="AY80" s="37">
        <v>0</v>
      </c>
      <c r="AZ80" s="37">
        <v>1065704</v>
      </c>
      <c r="BA80" s="37">
        <v>0</v>
      </c>
      <c r="BB80" s="37">
        <v>597953</v>
      </c>
      <c r="BC80" s="37">
        <v>2796150</v>
      </c>
      <c r="BD80" s="37">
        <v>249187</v>
      </c>
      <c r="BE80" s="37">
        <v>125152</v>
      </c>
      <c r="BF80" s="37">
        <v>0</v>
      </c>
      <c r="BG80" s="37">
        <v>0</v>
      </c>
      <c r="BH80" s="37">
        <v>0</v>
      </c>
      <c r="BI80" s="37">
        <v>57960</v>
      </c>
      <c r="BJ80" s="37">
        <v>0</v>
      </c>
      <c r="BK80" s="37">
        <v>307056</v>
      </c>
      <c r="BL80">
        <v>900</v>
      </c>
      <c r="BM80" s="37">
        <v>747880</v>
      </c>
      <c r="BN80" s="37">
        <v>4699</v>
      </c>
      <c r="BO80">
        <v>0</v>
      </c>
      <c r="BP80" s="23">
        <v>0</v>
      </c>
      <c r="BQ80">
        <v>0</v>
      </c>
      <c r="BR80">
        <v>21276</v>
      </c>
      <c r="BS80" s="37"/>
      <c r="BT80" s="39"/>
      <c r="BU80" s="40"/>
      <c r="BV80" s="39"/>
      <c r="BW80" s="39"/>
      <c r="BX80" s="40"/>
      <c r="BY80" s="39"/>
      <c r="BZ80" s="39"/>
      <c r="CA80" s="39"/>
      <c r="CB80" s="39"/>
    </row>
    <row r="81" spans="1:71" x14ac:dyDescent="0.2">
      <c r="A81" s="40" t="str">
        <f t="shared" si="4"/>
        <v>2023–24ITAL</v>
      </c>
      <c r="B81" t="s">
        <v>645</v>
      </c>
      <c r="C81" t="s">
        <v>178</v>
      </c>
      <c r="D81">
        <v>0</v>
      </c>
      <c r="E81" s="37">
        <v>2679576</v>
      </c>
      <c r="F81">
        <v>0</v>
      </c>
      <c r="G81">
        <v>1777051</v>
      </c>
      <c r="H81">
        <v>0</v>
      </c>
      <c r="I81" s="37">
        <v>1910912</v>
      </c>
      <c r="J81">
        <v>163919</v>
      </c>
      <c r="K81">
        <v>99550</v>
      </c>
      <c r="L81">
        <v>0</v>
      </c>
      <c r="M81">
        <v>20669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414965</v>
      </c>
      <c r="V81">
        <v>0</v>
      </c>
      <c r="W81">
        <v>0</v>
      </c>
      <c r="X81">
        <v>4117372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72607</v>
      </c>
      <c r="AF81">
        <v>0</v>
      </c>
      <c r="AG81">
        <v>0</v>
      </c>
      <c r="AH81" s="37">
        <v>113120</v>
      </c>
      <c r="AI81">
        <v>10022</v>
      </c>
      <c r="AJ81">
        <v>7100</v>
      </c>
      <c r="AK81">
        <v>0</v>
      </c>
      <c r="AL81">
        <v>28281</v>
      </c>
      <c r="AM81">
        <v>17729</v>
      </c>
      <c r="AN81">
        <v>3782</v>
      </c>
      <c r="AO81" s="37">
        <v>6287</v>
      </c>
      <c r="AP81">
        <v>0</v>
      </c>
      <c r="AQ81">
        <v>5848</v>
      </c>
      <c r="AR81">
        <v>6929</v>
      </c>
      <c r="AS81">
        <v>43804</v>
      </c>
      <c r="AT81">
        <v>25776</v>
      </c>
      <c r="AU81">
        <v>0</v>
      </c>
      <c r="AV81" s="37">
        <v>499733</v>
      </c>
      <c r="AW81">
        <v>4251920</v>
      </c>
      <c r="AX81" s="37">
        <v>848591</v>
      </c>
      <c r="AY81">
        <v>18980</v>
      </c>
      <c r="AZ81">
        <v>6412183</v>
      </c>
      <c r="BA81">
        <v>155890</v>
      </c>
      <c r="BB81">
        <v>5798565</v>
      </c>
      <c r="BC81" s="37">
        <v>138926</v>
      </c>
      <c r="BD81" s="37">
        <v>12477882</v>
      </c>
      <c r="BE81">
        <v>6570892</v>
      </c>
      <c r="BF81">
        <v>30279</v>
      </c>
      <c r="BG81">
        <v>411</v>
      </c>
      <c r="BH81">
        <v>11675</v>
      </c>
      <c r="BI81">
        <v>36291</v>
      </c>
      <c r="BJ81">
        <v>322</v>
      </c>
      <c r="BK81" s="37">
        <v>1524755</v>
      </c>
      <c r="BL81" s="37">
        <v>0</v>
      </c>
      <c r="BM81" s="37">
        <v>358222</v>
      </c>
      <c r="BN81" s="37">
        <v>196306</v>
      </c>
      <c r="BO81">
        <v>0</v>
      </c>
      <c r="BP81" s="23">
        <v>0</v>
      </c>
      <c r="BQ81">
        <v>0</v>
      </c>
      <c r="BR81">
        <v>26778</v>
      </c>
      <c r="BS81" s="37"/>
    </row>
    <row r="82" spans="1:71" x14ac:dyDescent="0.2">
      <c r="A82" s="40" t="str">
        <f t="shared" si="4"/>
        <v>2023–24IVOR</v>
      </c>
      <c r="B82" t="s">
        <v>645</v>
      </c>
      <c r="C82" t="s">
        <v>179</v>
      </c>
      <c r="D82">
        <v>0</v>
      </c>
      <c r="E82">
        <v>26183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77391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37">
        <v>0</v>
      </c>
      <c r="W82">
        <v>0</v>
      </c>
      <c r="X82">
        <v>0</v>
      </c>
      <c r="Y82">
        <v>0</v>
      </c>
      <c r="Z82" s="37">
        <v>0</v>
      </c>
      <c r="AA82">
        <v>0</v>
      </c>
      <c r="AB82" s="37">
        <v>0</v>
      </c>
      <c r="AC82">
        <v>0</v>
      </c>
      <c r="AD82">
        <v>0</v>
      </c>
      <c r="AE82">
        <v>0</v>
      </c>
      <c r="AF82" s="37">
        <v>167065</v>
      </c>
      <c r="AG82">
        <v>0</v>
      </c>
      <c r="AH82" s="37">
        <v>0</v>
      </c>
      <c r="AI82" s="37">
        <v>0</v>
      </c>
      <c r="AJ82">
        <v>0</v>
      </c>
      <c r="AK82">
        <v>0</v>
      </c>
      <c r="AL82" s="37">
        <v>0</v>
      </c>
      <c r="AM82" s="37">
        <v>284223</v>
      </c>
      <c r="AN82">
        <v>0</v>
      </c>
      <c r="AO82" s="37">
        <v>24990</v>
      </c>
      <c r="AP82">
        <v>0</v>
      </c>
      <c r="AQ82" s="37">
        <v>0</v>
      </c>
      <c r="AR82">
        <v>0</v>
      </c>
      <c r="AS82" s="37">
        <v>0</v>
      </c>
      <c r="AT82">
        <v>870</v>
      </c>
      <c r="AU82">
        <v>101648</v>
      </c>
      <c r="AV82" s="37">
        <v>238880</v>
      </c>
      <c r="AW82" s="37">
        <v>4650</v>
      </c>
      <c r="AX82" s="37">
        <v>507197</v>
      </c>
      <c r="AY82" s="37">
        <v>0</v>
      </c>
      <c r="AZ82" s="37">
        <v>1266444</v>
      </c>
      <c r="BA82" s="37">
        <v>0</v>
      </c>
      <c r="BB82">
        <v>6701</v>
      </c>
      <c r="BC82" s="37">
        <v>413281</v>
      </c>
      <c r="BD82" s="37">
        <v>952</v>
      </c>
      <c r="BE82">
        <v>0</v>
      </c>
      <c r="BF82">
        <v>1232</v>
      </c>
      <c r="BG82">
        <v>0</v>
      </c>
      <c r="BH82">
        <v>0</v>
      </c>
      <c r="BI82" s="37">
        <v>5</v>
      </c>
      <c r="BJ82">
        <v>0</v>
      </c>
      <c r="BK82" s="37">
        <v>722877</v>
      </c>
      <c r="BL82" s="37">
        <v>0</v>
      </c>
      <c r="BM82" s="37">
        <v>112379</v>
      </c>
      <c r="BN82" s="37">
        <v>0</v>
      </c>
      <c r="BO82">
        <v>0</v>
      </c>
      <c r="BP82" s="39">
        <v>0</v>
      </c>
      <c r="BQ82">
        <v>0</v>
      </c>
      <c r="BR82">
        <v>16527</v>
      </c>
      <c r="BS82" s="37"/>
    </row>
    <row r="83" spans="1:71" x14ac:dyDescent="0.2">
      <c r="A83" s="40" t="str">
        <f t="shared" si="4"/>
        <v>2023–24JAP</v>
      </c>
      <c r="B83" t="s">
        <v>645</v>
      </c>
      <c r="C83" t="s">
        <v>180</v>
      </c>
      <c r="D83">
        <v>2250</v>
      </c>
      <c r="E83" s="37">
        <v>1468224666</v>
      </c>
      <c r="F83">
        <v>355000</v>
      </c>
      <c r="G83">
        <v>3326774</v>
      </c>
      <c r="H83">
        <v>110242309</v>
      </c>
      <c r="I83" s="37">
        <v>38304926</v>
      </c>
      <c r="J83">
        <v>1786047</v>
      </c>
      <c r="K83">
        <v>263231</v>
      </c>
      <c r="L83" s="37">
        <v>1429669</v>
      </c>
      <c r="M83">
        <v>2033114</v>
      </c>
      <c r="N83">
        <v>3835028</v>
      </c>
      <c r="O83">
        <v>0</v>
      </c>
      <c r="P83">
        <v>452177</v>
      </c>
      <c r="Q83">
        <v>6536531</v>
      </c>
      <c r="R83">
        <v>4917045</v>
      </c>
      <c r="S83">
        <v>11172103</v>
      </c>
      <c r="T83">
        <v>0</v>
      </c>
      <c r="U83">
        <v>8323976</v>
      </c>
      <c r="V83">
        <v>84405</v>
      </c>
      <c r="W83">
        <v>193766451</v>
      </c>
      <c r="X83">
        <v>18925415</v>
      </c>
      <c r="Y83">
        <v>12963246944</v>
      </c>
      <c r="Z83">
        <v>7542460</v>
      </c>
      <c r="AA83">
        <v>0</v>
      </c>
      <c r="AB83">
        <v>136625</v>
      </c>
      <c r="AC83">
        <v>224124</v>
      </c>
      <c r="AD83">
        <v>0</v>
      </c>
      <c r="AE83">
        <v>191644</v>
      </c>
      <c r="AF83">
        <v>59161929</v>
      </c>
      <c r="AG83">
        <v>84284</v>
      </c>
      <c r="AH83" s="37">
        <v>34730789</v>
      </c>
      <c r="AI83">
        <v>3805251</v>
      </c>
      <c r="AJ83">
        <v>1032506</v>
      </c>
      <c r="AK83">
        <v>78437</v>
      </c>
      <c r="AL83" s="37">
        <v>15377</v>
      </c>
      <c r="AM83" s="37">
        <v>3972249</v>
      </c>
      <c r="AN83">
        <v>2261946</v>
      </c>
      <c r="AO83">
        <v>1003707</v>
      </c>
      <c r="AP83">
        <v>3017510</v>
      </c>
      <c r="AQ83">
        <v>4398</v>
      </c>
      <c r="AR83">
        <v>1380374</v>
      </c>
      <c r="AS83" s="37">
        <v>3779014</v>
      </c>
      <c r="AT83" s="37">
        <v>125493</v>
      </c>
      <c r="AU83" s="37">
        <v>417260628</v>
      </c>
      <c r="AV83" s="37">
        <v>4816594</v>
      </c>
      <c r="AW83" s="37">
        <v>1396864</v>
      </c>
      <c r="AX83" s="37">
        <v>1102578</v>
      </c>
      <c r="AY83">
        <v>16573</v>
      </c>
      <c r="AZ83" s="37">
        <v>11628241</v>
      </c>
      <c r="BA83" s="37">
        <v>232928</v>
      </c>
      <c r="BB83" s="37">
        <v>195858</v>
      </c>
      <c r="BC83" s="37">
        <v>4627544</v>
      </c>
      <c r="BD83" s="37">
        <v>4458367</v>
      </c>
      <c r="BE83" s="37">
        <v>9454159</v>
      </c>
      <c r="BF83">
        <v>136770</v>
      </c>
      <c r="BG83">
        <v>448526</v>
      </c>
      <c r="BH83" s="37">
        <v>14601</v>
      </c>
      <c r="BI83" s="37">
        <v>68694</v>
      </c>
      <c r="BJ83">
        <v>0</v>
      </c>
      <c r="BK83" s="37">
        <v>2264735</v>
      </c>
      <c r="BL83" s="37">
        <v>11314</v>
      </c>
      <c r="BM83" s="37">
        <v>4710681</v>
      </c>
      <c r="BN83" s="37">
        <v>26695</v>
      </c>
      <c r="BO83">
        <v>183741</v>
      </c>
      <c r="BP83" s="23">
        <v>0</v>
      </c>
      <c r="BQ83">
        <v>0</v>
      </c>
      <c r="BR83">
        <v>1633930861</v>
      </c>
      <c r="BS83" s="37"/>
    </row>
    <row r="84" spans="1:71" x14ac:dyDescent="0.2">
      <c r="A84" s="40" t="str">
        <f t="shared" si="4"/>
        <v>2023–24JMCA</v>
      </c>
      <c r="B84" t="s">
        <v>645</v>
      </c>
      <c r="C84" t="s">
        <v>181</v>
      </c>
      <c r="D84">
        <v>0</v>
      </c>
      <c r="E84" s="37">
        <v>2591346</v>
      </c>
      <c r="F84">
        <v>0</v>
      </c>
      <c r="G84" s="37">
        <v>0</v>
      </c>
      <c r="H84">
        <v>0</v>
      </c>
      <c r="I84" s="37">
        <v>0</v>
      </c>
      <c r="J84" s="37">
        <v>0</v>
      </c>
      <c r="K84">
        <v>0</v>
      </c>
      <c r="L84">
        <v>0</v>
      </c>
      <c r="M84" s="37">
        <v>0</v>
      </c>
      <c r="N84" s="37">
        <v>0</v>
      </c>
      <c r="O84">
        <v>0</v>
      </c>
      <c r="P84" s="37">
        <v>0</v>
      </c>
      <c r="Q84">
        <v>0</v>
      </c>
      <c r="R84">
        <v>0</v>
      </c>
      <c r="S84">
        <v>0</v>
      </c>
      <c r="T84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>
        <v>0</v>
      </c>
      <c r="AA84">
        <v>0</v>
      </c>
      <c r="AB84">
        <v>68085</v>
      </c>
      <c r="AC84">
        <v>0</v>
      </c>
      <c r="AD84">
        <v>0</v>
      </c>
      <c r="AE84">
        <v>0</v>
      </c>
      <c r="AF84">
        <v>0</v>
      </c>
      <c r="AG84" s="37">
        <v>0</v>
      </c>
      <c r="AH84">
        <v>0</v>
      </c>
      <c r="AI84" s="37">
        <v>0</v>
      </c>
      <c r="AJ84" s="37">
        <v>0</v>
      </c>
      <c r="AK84">
        <v>0</v>
      </c>
      <c r="AL84" s="37">
        <v>0</v>
      </c>
      <c r="AM84" s="37">
        <v>0</v>
      </c>
      <c r="AN84" s="37">
        <v>0</v>
      </c>
      <c r="AO84" s="37">
        <v>0</v>
      </c>
      <c r="AP84">
        <v>0</v>
      </c>
      <c r="AQ84">
        <v>0</v>
      </c>
      <c r="AR84" s="37">
        <v>0</v>
      </c>
      <c r="AS84" s="37">
        <v>0</v>
      </c>
      <c r="AT84" s="37">
        <v>42344</v>
      </c>
      <c r="AU84" s="37">
        <v>0</v>
      </c>
      <c r="AV84" s="37">
        <v>18997</v>
      </c>
      <c r="AW84" s="37">
        <v>0</v>
      </c>
      <c r="AX84" s="37">
        <v>75982</v>
      </c>
      <c r="AY84" s="37">
        <v>0</v>
      </c>
      <c r="AZ84" s="37">
        <v>82908</v>
      </c>
      <c r="BA84" s="37">
        <v>0</v>
      </c>
      <c r="BB84" s="37">
        <v>0</v>
      </c>
      <c r="BC84" s="37">
        <v>295918</v>
      </c>
      <c r="BD84" s="37">
        <v>2058</v>
      </c>
      <c r="BE84" s="37">
        <v>0</v>
      </c>
      <c r="BF84" s="37">
        <v>0</v>
      </c>
      <c r="BG84" s="37">
        <v>10516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>
        <v>0</v>
      </c>
      <c r="BP84" s="23">
        <v>0</v>
      </c>
      <c r="BQ84">
        <v>0</v>
      </c>
      <c r="BR84">
        <v>0</v>
      </c>
      <c r="BS84" s="37"/>
    </row>
    <row r="85" spans="1:71" x14ac:dyDescent="0.2">
      <c r="A85" s="40" t="str">
        <f t="shared" si="4"/>
        <v>2023–24JORD</v>
      </c>
      <c r="B85" t="s">
        <v>645</v>
      </c>
      <c r="C85" t="s">
        <v>182</v>
      </c>
      <c r="D85">
        <v>0</v>
      </c>
      <c r="E85">
        <v>9486602</v>
      </c>
      <c r="F85">
        <v>0</v>
      </c>
      <c r="G85">
        <v>0</v>
      </c>
      <c r="H85">
        <v>0</v>
      </c>
      <c r="I85">
        <v>107665</v>
      </c>
      <c r="J85">
        <v>18279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7600</v>
      </c>
      <c r="Y85">
        <v>0</v>
      </c>
      <c r="Z85">
        <v>0</v>
      </c>
      <c r="AA85">
        <v>0</v>
      </c>
      <c r="AB85">
        <v>36177</v>
      </c>
      <c r="AC85">
        <v>0</v>
      </c>
      <c r="AD85">
        <v>0</v>
      </c>
      <c r="AE85">
        <v>0</v>
      </c>
      <c r="AF85">
        <v>0</v>
      </c>
      <c r="AG85" s="37">
        <v>0</v>
      </c>
      <c r="AH85">
        <v>0</v>
      </c>
      <c r="AI85">
        <v>0</v>
      </c>
      <c r="AJ85">
        <v>85618</v>
      </c>
      <c r="AK85">
        <v>0</v>
      </c>
      <c r="AL85">
        <v>0</v>
      </c>
      <c r="AM85" s="37">
        <v>19258</v>
      </c>
      <c r="AN85">
        <v>0</v>
      </c>
      <c r="AO85" s="37">
        <v>13829</v>
      </c>
      <c r="AP85">
        <v>0</v>
      </c>
      <c r="AQ85">
        <v>0</v>
      </c>
      <c r="AR85">
        <v>26000</v>
      </c>
      <c r="AS85">
        <v>11809</v>
      </c>
      <c r="AT85">
        <v>0</v>
      </c>
      <c r="AU85">
        <v>5652028</v>
      </c>
      <c r="AV85" s="37">
        <v>16395</v>
      </c>
      <c r="AW85">
        <v>86078</v>
      </c>
      <c r="AX85" s="37">
        <v>169221</v>
      </c>
      <c r="AY85">
        <v>0</v>
      </c>
      <c r="AZ85" s="37">
        <v>16055</v>
      </c>
      <c r="BA85">
        <v>6800</v>
      </c>
      <c r="BB85" s="37">
        <v>730</v>
      </c>
      <c r="BC85" s="37">
        <v>0</v>
      </c>
      <c r="BD85" s="37">
        <v>54905</v>
      </c>
      <c r="BE85">
        <v>0</v>
      </c>
      <c r="BF85" s="37">
        <v>0</v>
      </c>
      <c r="BG85">
        <v>0</v>
      </c>
      <c r="BH85">
        <v>0</v>
      </c>
      <c r="BI85" s="37">
        <v>7510</v>
      </c>
      <c r="BJ85">
        <v>0</v>
      </c>
      <c r="BK85" s="37">
        <v>3969</v>
      </c>
      <c r="BL85">
        <v>2521</v>
      </c>
      <c r="BM85" s="37">
        <v>59184</v>
      </c>
      <c r="BN85">
        <v>9325</v>
      </c>
      <c r="BO85">
        <v>0</v>
      </c>
      <c r="BP85" s="23">
        <v>0</v>
      </c>
      <c r="BQ85">
        <v>0</v>
      </c>
      <c r="BR85">
        <v>0</v>
      </c>
      <c r="BS85" s="37"/>
    </row>
    <row r="86" spans="1:71" x14ac:dyDescent="0.2">
      <c r="A86" s="40" t="str">
        <f t="shared" si="4"/>
        <v>2023–24KAZA</v>
      </c>
      <c r="B86" t="s">
        <v>645</v>
      </c>
      <c r="C86" t="s">
        <v>183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713</v>
      </c>
      <c r="L86" s="37">
        <v>0</v>
      </c>
      <c r="M86" s="37">
        <v>0</v>
      </c>
      <c r="N86" s="37">
        <v>0</v>
      </c>
      <c r="O86">
        <v>0</v>
      </c>
      <c r="P86" s="37">
        <v>0</v>
      </c>
      <c r="Q86" s="37">
        <v>0</v>
      </c>
      <c r="R86">
        <v>657</v>
      </c>
      <c r="S86" s="37">
        <v>0</v>
      </c>
      <c r="T86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>
        <v>20366</v>
      </c>
      <c r="AL86" s="37">
        <v>1091</v>
      </c>
      <c r="AM86" s="37">
        <v>0</v>
      </c>
      <c r="AN86" s="37">
        <v>0</v>
      </c>
      <c r="AO86" s="37">
        <v>116810</v>
      </c>
      <c r="AP86" s="37">
        <v>0</v>
      </c>
      <c r="AQ86" s="37">
        <v>124</v>
      </c>
      <c r="AR86" s="37">
        <v>0</v>
      </c>
      <c r="AS86" s="37">
        <v>57334</v>
      </c>
      <c r="AT86" s="37">
        <v>2720</v>
      </c>
      <c r="AU86" s="37">
        <v>0</v>
      </c>
      <c r="AV86" s="37">
        <v>301106</v>
      </c>
      <c r="AW86" s="37">
        <v>139718</v>
      </c>
      <c r="AX86" s="37">
        <v>1488398</v>
      </c>
      <c r="AY86" s="37">
        <v>2671</v>
      </c>
      <c r="AZ86" s="37">
        <v>2599208</v>
      </c>
      <c r="BA86" s="37">
        <v>28917</v>
      </c>
      <c r="BB86" s="37">
        <v>41390</v>
      </c>
      <c r="BC86" s="37">
        <v>439315</v>
      </c>
      <c r="BD86" s="37">
        <v>202856</v>
      </c>
      <c r="BE86" s="37">
        <v>3154</v>
      </c>
      <c r="BF86" s="37">
        <v>0</v>
      </c>
      <c r="BG86" s="37">
        <v>153</v>
      </c>
      <c r="BH86" s="37">
        <v>4472</v>
      </c>
      <c r="BI86" s="37">
        <v>1426</v>
      </c>
      <c r="BJ86">
        <v>922</v>
      </c>
      <c r="BK86" s="37">
        <v>2124319</v>
      </c>
      <c r="BL86" s="37">
        <v>40268</v>
      </c>
      <c r="BM86" s="37">
        <v>192223</v>
      </c>
      <c r="BN86" s="37">
        <v>9507</v>
      </c>
      <c r="BO86" s="37">
        <v>0</v>
      </c>
      <c r="BP86" s="39">
        <v>0</v>
      </c>
      <c r="BQ86" s="37">
        <v>0</v>
      </c>
      <c r="BR86">
        <v>23896</v>
      </c>
      <c r="BS86" s="37"/>
    </row>
    <row r="87" spans="1:71" x14ac:dyDescent="0.2">
      <c r="A87" s="40" t="str">
        <f t="shared" si="4"/>
        <v>2023–24KENY</v>
      </c>
      <c r="B87" t="s">
        <v>645</v>
      </c>
      <c r="C87" t="s">
        <v>184</v>
      </c>
      <c r="D87">
        <v>0</v>
      </c>
      <c r="E87" s="37">
        <v>161031</v>
      </c>
      <c r="F87">
        <v>0</v>
      </c>
      <c r="G87">
        <v>0</v>
      </c>
      <c r="H87">
        <v>0</v>
      </c>
      <c r="I87">
        <v>0</v>
      </c>
      <c r="J87">
        <v>64363</v>
      </c>
      <c r="K87">
        <v>0</v>
      </c>
      <c r="L87">
        <v>109265</v>
      </c>
      <c r="M87">
        <v>208531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9625</v>
      </c>
      <c r="V87">
        <v>0</v>
      </c>
      <c r="W87">
        <v>0</v>
      </c>
      <c r="X87">
        <v>123100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2424</v>
      </c>
      <c r="AG87">
        <v>56275</v>
      </c>
      <c r="AH87">
        <v>0</v>
      </c>
      <c r="AI87">
        <v>0</v>
      </c>
      <c r="AJ87">
        <v>1249579</v>
      </c>
      <c r="AK87">
        <v>0</v>
      </c>
      <c r="AL87">
        <v>0</v>
      </c>
      <c r="AM87">
        <v>0</v>
      </c>
      <c r="AN87">
        <v>0</v>
      </c>
      <c r="AO87" s="37">
        <v>0</v>
      </c>
      <c r="AP87">
        <v>0</v>
      </c>
      <c r="AQ87">
        <v>0</v>
      </c>
      <c r="AR87" s="37">
        <v>0</v>
      </c>
      <c r="AS87">
        <v>0</v>
      </c>
      <c r="AT87">
        <v>0</v>
      </c>
      <c r="AU87">
        <v>1377727</v>
      </c>
      <c r="AV87" s="37">
        <v>418037</v>
      </c>
      <c r="AW87">
        <v>0</v>
      </c>
      <c r="AX87" s="37">
        <v>516186</v>
      </c>
      <c r="AY87">
        <v>0</v>
      </c>
      <c r="AZ87" s="37">
        <v>49743</v>
      </c>
      <c r="BA87">
        <v>75018</v>
      </c>
      <c r="BB87" s="37">
        <v>1800</v>
      </c>
      <c r="BC87" s="37">
        <v>625164</v>
      </c>
      <c r="BD87" s="37">
        <v>810718</v>
      </c>
      <c r="BE87">
        <v>116000</v>
      </c>
      <c r="BF87" s="37">
        <v>0</v>
      </c>
      <c r="BG87">
        <v>1500</v>
      </c>
      <c r="BH87">
        <v>0</v>
      </c>
      <c r="BI87">
        <v>12883</v>
      </c>
      <c r="BJ87">
        <v>1976</v>
      </c>
      <c r="BK87">
        <v>78060</v>
      </c>
      <c r="BL87">
        <v>0</v>
      </c>
      <c r="BM87">
        <v>24949</v>
      </c>
      <c r="BN87" s="37">
        <v>42428</v>
      </c>
      <c r="BO87">
        <v>0</v>
      </c>
      <c r="BP87" s="23">
        <v>0</v>
      </c>
      <c r="BQ87">
        <v>0</v>
      </c>
      <c r="BR87">
        <v>700</v>
      </c>
      <c r="BS87" s="37"/>
    </row>
    <row r="88" spans="1:71" x14ac:dyDescent="0.2">
      <c r="A88" s="40" t="str">
        <f t="shared" si="4"/>
        <v>2023–24KIRI</v>
      </c>
      <c r="B88" t="s">
        <v>645</v>
      </c>
      <c r="C88" t="s">
        <v>185</v>
      </c>
      <c r="D88">
        <v>0</v>
      </c>
      <c r="E88" s="37">
        <v>2471304</v>
      </c>
      <c r="F88">
        <v>204944</v>
      </c>
      <c r="G88">
        <v>0</v>
      </c>
      <c r="H88">
        <v>5562</v>
      </c>
      <c r="I88" s="37">
        <v>294248</v>
      </c>
      <c r="J88">
        <v>0</v>
      </c>
      <c r="K88">
        <v>0</v>
      </c>
      <c r="L88">
        <v>97864</v>
      </c>
      <c r="M88">
        <v>191267</v>
      </c>
      <c r="N88">
        <v>18032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197063</v>
      </c>
      <c r="V88">
        <v>0</v>
      </c>
      <c r="W88">
        <v>0</v>
      </c>
      <c r="X88">
        <v>0</v>
      </c>
      <c r="Y88">
        <v>0</v>
      </c>
      <c r="Z88">
        <v>4001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5805</v>
      </c>
      <c r="AG88">
        <v>80532</v>
      </c>
      <c r="AH88">
        <v>43408</v>
      </c>
      <c r="AI88">
        <v>123</v>
      </c>
      <c r="AJ88" s="37">
        <v>0</v>
      </c>
      <c r="AK88">
        <v>539</v>
      </c>
      <c r="AL88" s="37">
        <v>76790</v>
      </c>
      <c r="AM88" s="37">
        <v>5471</v>
      </c>
      <c r="AN88">
        <v>0</v>
      </c>
      <c r="AO88">
        <v>9545</v>
      </c>
      <c r="AP88">
        <v>116440</v>
      </c>
      <c r="AQ88" s="37">
        <v>104</v>
      </c>
      <c r="AR88" s="37">
        <v>350</v>
      </c>
      <c r="AS88">
        <v>78020</v>
      </c>
      <c r="AT88">
        <v>92965</v>
      </c>
      <c r="AU88">
        <v>0</v>
      </c>
      <c r="AV88" s="37">
        <v>642238</v>
      </c>
      <c r="AW88">
        <v>356907</v>
      </c>
      <c r="AX88" s="37">
        <v>122274</v>
      </c>
      <c r="AY88">
        <v>299</v>
      </c>
      <c r="AZ88" s="37">
        <v>362126</v>
      </c>
      <c r="BA88">
        <v>309769</v>
      </c>
      <c r="BB88">
        <v>106054</v>
      </c>
      <c r="BC88" s="37">
        <v>702326</v>
      </c>
      <c r="BD88" s="37">
        <v>383609</v>
      </c>
      <c r="BE88">
        <v>612035</v>
      </c>
      <c r="BF88">
        <v>18677</v>
      </c>
      <c r="BG88">
        <v>270455</v>
      </c>
      <c r="BH88">
        <v>444</v>
      </c>
      <c r="BI88">
        <v>16794</v>
      </c>
      <c r="BJ88">
        <v>4589</v>
      </c>
      <c r="BK88" s="37">
        <v>472428</v>
      </c>
      <c r="BL88">
        <v>1074</v>
      </c>
      <c r="BM88" s="37">
        <v>209959</v>
      </c>
      <c r="BN88" s="37">
        <v>431987</v>
      </c>
      <c r="BO88">
        <v>0</v>
      </c>
      <c r="BP88" s="23">
        <v>0</v>
      </c>
      <c r="BQ88">
        <v>0</v>
      </c>
      <c r="BR88">
        <v>41497</v>
      </c>
      <c r="BS88" s="37"/>
    </row>
    <row r="89" spans="1:71" x14ac:dyDescent="0.2">
      <c r="A89" s="40" t="str">
        <f t="shared" si="4"/>
        <v>2023–24KUWA</v>
      </c>
      <c r="B89" t="s">
        <v>645</v>
      </c>
      <c r="C89" t="s">
        <v>186</v>
      </c>
      <c r="D89">
        <v>0</v>
      </c>
      <c r="E89">
        <v>19333330</v>
      </c>
      <c r="F89">
        <v>15814</v>
      </c>
      <c r="G89">
        <v>22999</v>
      </c>
      <c r="H89">
        <v>0</v>
      </c>
      <c r="I89">
        <v>858618</v>
      </c>
      <c r="J89">
        <v>151974</v>
      </c>
      <c r="K89">
        <v>78883</v>
      </c>
      <c r="L89">
        <v>53064</v>
      </c>
      <c r="M89">
        <v>57370</v>
      </c>
      <c r="N89">
        <v>114782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 s="37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756256</v>
      </c>
      <c r="AI89">
        <v>94914</v>
      </c>
      <c r="AJ89">
        <v>0</v>
      </c>
      <c r="AK89">
        <v>0</v>
      </c>
      <c r="AL89" s="37">
        <v>0</v>
      </c>
      <c r="AM89">
        <v>49051</v>
      </c>
      <c r="AN89">
        <v>0</v>
      </c>
      <c r="AO89">
        <v>0</v>
      </c>
      <c r="AP89">
        <v>0</v>
      </c>
      <c r="AQ89">
        <v>0</v>
      </c>
      <c r="AR89" s="37">
        <v>30309</v>
      </c>
      <c r="AS89" s="37">
        <v>0</v>
      </c>
      <c r="AT89">
        <v>0</v>
      </c>
      <c r="AU89">
        <v>1223750</v>
      </c>
      <c r="AV89" s="37">
        <v>21787</v>
      </c>
      <c r="AW89">
        <v>0</v>
      </c>
      <c r="AX89" s="37">
        <v>19180</v>
      </c>
      <c r="AY89">
        <v>0</v>
      </c>
      <c r="AZ89" s="37">
        <v>125849</v>
      </c>
      <c r="BA89">
        <v>0</v>
      </c>
      <c r="BB89">
        <v>0</v>
      </c>
      <c r="BC89" s="37">
        <v>60140</v>
      </c>
      <c r="BD89" s="37">
        <v>165343</v>
      </c>
      <c r="BE89">
        <v>0</v>
      </c>
      <c r="BF89">
        <v>30869</v>
      </c>
      <c r="BG89">
        <v>0</v>
      </c>
      <c r="BH89">
        <v>21146</v>
      </c>
      <c r="BI89">
        <v>4683</v>
      </c>
      <c r="BJ89">
        <v>561</v>
      </c>
      <c r="BK89" s="37">
        <v>820</v>
      </c>
      <c r="BL89">
        <v>4980</v>
      </c>
      <c r="BM89">
        <v>33035</v>
      </c>
      <c r="BN89" s="37">
        <v>5693</v>
      </c>
      <c r="BO89">
        <v>0</v>
      </c>
      <c r="BP89" s="23">
        <v>0</v>
      </c>
      <c r="BQ89">
        <v>6934</v>
      </c>
      <c r="BR89">
        <v>0</v>
      </c>
      <c r="BS89" s="37"/>
    </row>
    <row r="90" spans="1:71" x14ac:dyDescent="0.2">
      <c r="A90" s="40" t="str">
        <f t="shared" si="4"/>
        <v>2023–24KYRG</v>
      </c>
      <c r="B90" t="s">
        <v>645</v>
      </c>
      <c r="C90" t="s">
        <v>187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 s="37">
        <v>0</v>
      </c>
      <c r="K90">
        <v>0</v>
      </c>
      <c r="L90" s="37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 s="37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 s="37">
        <v>0</v>
      </c>
      <c r="AH90" s="37">
        <v>0</v>
      </c>
      <c r="AI90">
        <v>5821</v>
      </c>
      <c r="AJ90">
        <v>0</v>
      </c>
      <c r="AK90">
        <v>0</v>
      </c>
      <c r="AL90" s="37">
        <v>0</v>
      </c>
      <c r="AM90">
        <v>0</v>
      </c>
      <c r="AN90">
        <v>0</v>
      </c>
      <c r="AO90">
        <v>194</v>
      </c>
      <c r="AP90">
        <v>0</v>
      </c>
      <c r="AQ90">
        <v>0</v>
      </c>
      <c r="AR90" s="37">
        <v>0</v>
      </c>
      <c r="AS90">
        <v>0</v>
      </c>
      <c r="AT90" s="37">
        <v>383</v>
      </c>
      <c r="AU90">
        <v>0</v>
      </c>
      <c r="AV90" s="37">
        <v>148</v>
      </c>
      <c r="AW90">
        <v>85907</v>
      </c>
      <c r="AX90" s="37">
        <v>0</v>
      </c>
      <c r="AY90">
        <v>0</v>
      </c>
      <c r="AZ90" s="37">
        <v>27806</v>
      </c>
      <c r="BA90" s="37">
        <v>0</v>
      </c>
      <c r="BB90">
        <v>0</v>
      </c>
      <c r="BC90" s="37">
        <v>1128</v>
      </c>
      <c r="BD90" s="37">
        <v>0</v>
      </c>
      <c r="BE90" s="37">
        <v>0</v>
      </c>
      <c r="BF90">
        <v>0</v>
      </c>
      <c r="BG90">
        <v>0</v>
      </c>
      <c r="BH90">
        <v>0</v>
      </c>
      <c r="BI90" s="37">
        <v>13585</v>
      </c>
      <c r="BJ90">
        <v>0</v>
      </c>
      <c r="BK90" s="37">
        <v>10735</v>
      </c>
      <c r="BL90">
        <v>0</v>
      </c>
      <c r="BM90" s="37">
        <v>0</v>
      </c>
      <c r="BN90" s="37">
        <v>0</v>
      </c>
      <c r="BO90">
        <v>0</v>
      </c>
      <c r="BP90" s="39">
        <v>0</v>
      </c>
      <c r="BQ90">
        <v>0</v>
      </c>
      <c r="BR90">
        <v>0</v>
      </c>
      <c r="BS90" s="37"/>
    </row>
    <row r="91" spans="1:71" x14ac:dyDescent="0.2">
      <c r="A91" s="40" t="str">
        <f t="shared" si="4"/>
        <v>2023–24LAOS</v>
      </c>
      <c r="B91" t="s">
        <v>645</v>
      </c>
      <c r="C91" t="s">
        <v>188</v>
      </c>
      <c r="D91">
        <v>0</v>
      </c>
      <c r="E91" s="37">
        <v>0</v>
      </c>
      <c r="F91" s="37">
        <v>0</v>
      </c>
      <c r="G91">
        <v>7393</v>
      </c>
      <c r="H91">
        <v>15267</v>
      </c>
      <c r="I91" s="37">
        <v>64800</v>
      </c>
      <c r="J91" s="37">
        <v>0</v>
      </c>
      <c r="K91" s="37">
        <v>17673</v>
      </c>
      <c r="L91" s="37">
        <v>0</v>
      </c>
      <c r="M91" s="37">
        <v>7635</v>
      </c>
      <c r="N91">
        <v>0</v>
      </c>
      <c r="O91">
        <v>0</v>
      </c>
      <c r="P91">
        <v>0</v>
      </c>
      <c r="Q91">
        <v>0</v>
      </c>
      <c r="R91">
        <v>0</v>
      </c>
      <c r="S91">
        <v>15267</v>
      </c>
      <c r="T91">
        <v>0</v>
      </c>
      <c r="U91" s="37">
        <v>7635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 s="37">
        <v>153</v>
      </c>
      <c r="AH91">
        <v>78</v>
      </c>
      <c r="AI91">
        <v>0</v>
      </c>
      <c r="AJ91">
        <v>0</v>
      </c>
      <c r="AK91" s="37">
        <v>2197</v>
      </c>
      <c r="AL91">
        <v>232</v>
      </c>
      <c r="AM91" s="37">
        <v>480</v>
      </c>
      <c r="AN91">
        <v>0</v>
      </c>
      <c r="AO91">
        <v>44379</v>
      </c>
      <c r="AP91">
        <v>0</v>
      </c>
      <c r="AQ91" s="37">
        <v>0</v>
      </c>
      <c r="AR91">
        <v>9475</v>
      </c>
      <c r="AS91" s="37">
        <v>77972</v>
      </c>
      <c r="AT91">
        <v>748</v>
      </c>
      <c r="AU91">
        <v>0</v>
      </c>
      <c r="AV91" s="37">
        <v>107692</v>
      </c>
      <c r="AW91" s="37">
        <v>3536</v>
      </c>
      <c r="AX91" s="37">
        <v>776828</v>
      </c>
      <c r="AY91">
        <v>22144</v>
      </c>
      <c r="AZ91" s="37">
        <v>706129</v>
      </c>
      <c r="BA91" s="37">
        <v>13875</v>
      </c>
      <c r="BB91" s="37">
        <v>56767</v>
      </c>
      <c r="BC91" s="37">
        <v>440859</v>
      </c>
      <c r="BD91" s="37">
        <v>34334</v>
      </c>
      <c r="BE91" s="37">
        <v>0</v>
      </c>
      <c r="BF91">
        <v>3275</v>
      </c>
      <c r="BG91">
        <v>0</v>
      </c>
      <c r="BH91">
        <v>0</v>
      </c>
      <c r="BI91" s="37">
        <v>1214</v>
      </c>
      <c r="BJ91">
        <v>0</v>
      </c>
      <c r="BK91" s="37">
        <v>87258</v>
      </c>
      <c r="BL91" s="37">
        <v>6126</v>
      </c>
      <c r="BM91" s="37">
        <v>21989</v>
      </c>
      <c r="BN91" s="37">
        <v>98691</v>
      </c>
      <c r="BO91">
        <v>0</v>
      </c>
      <c r="BP91" s="23">
        <v>0</v>
      </c>
      <c r="BQ91">
        <v>0</v>
      </c>
      <c r="BR91">
        <v>1032</v>
      </c>
      <c r="BS91" s="37"/>
    </row>
    <row r="92" spans="1:71" x14ac:dyDescent="0.2">
      <c r="A92" s="40" t="str">
        <f t="shared" si="4"/>
        <v>2023–24LATV</v>
      </c>
      <c r="B92" t="s">
        <v>645</v>
      </c>
      <c r="C92" t="s">
        <v>189</v>
      </c>
      <c r="D92" s="37">
        <v>0</v>
      </c>
      <c r="E92" s="37">
        <v>0</v>
      </c>
      <c r="F92" s="37">
        <v>0</v>
      </c>
      <c r="G92">
        <v>0</v>
      </c>
      <c r="H92" s="37">
        <v>0</v>
      </c>
      <c r="I92" s="37">
        <v>0</v>
      </c>
      <c r="J92" s="37">
        <v>0</v>
      </c>
      <c r="K92">
        <v>0</v>
      </c>
      <c r="L92" s="37">
        <v>0</v>
      </c>
      <c r="M92" s="37">
        <v>0</v>
      </c>
      <c r="N92" s="37">
        <v>366559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 s="37">
        <v>0</v>
      </c>
      <c r="X92" s="37">
        <v>0</v>
      </c>
      <c r="Y92">
        <v>0</v>
      </c>
      <c r="Z92">
        <v>0</v>
      </c>
      <c r="AA92">
        <v>0</v>
      </c>
      <c r="AB92">
        <v>0</v>
      </c>
      <c r="AC92">
        <v>47681</v>
      </c>
      <c r="AD92">
        <v>0</v>
      </c>
      <c r="AE92">
        <v>0</v>
      </c>
      <c r="AF92">
        <v>0</v>
      </c>
      <c r="AG92">
        <v>5216</v>
      </c>
      <c r="AH92">
        <v>0</v>
      </c>
      <c r="AI92" s="37">
        <v>373361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380340</v>
      </c>
      <c r="AP92">
        <v>0</v>
      </c>
      <c r="AQ92">
        <v>0</v>
      </c>
      <c r="AR92">
        <v>0</v>
      </c>
      <c r="AS92">
        <v>7648</v>
      </c>
      <c r="AT92">
        <v>0</v>
      </c>
      <c r="AU92">
        <v>0</v>
      </c>
      <c r="AV92" s="37">
        <v>100791</v>
      </c>
      <c r="AW92" s="37">
        <v>16352</v>
      </c>
      <c r="AX92" s="37">
        <v>861990</v>
      </c>
      <c r="AY92">
        <v>0</v>
      </c>
      <c r="AZ92" s="37">
        <v>114333</v>
      </c>
      <c r="BA92">
        <v>0</v>
      </c>
      <c r="BB92" s="37">
        <v>0</v>
      </c>
      <c r="BC92" s="37">
        <v>34907</v>
      </c>
      <c r="BD92" s="37">
        <v>0</v>
      </c>
      <c r="BE92" s="37">
        <v>0</v>
      </c>
      <c r="BF92" s="37">
        <v>0</v>
      </c>
      <c r="BG92" s="37">
        <v>0</v>
      </c>
      <c r="BH92">
        <v>0</v>
      </c>
      <c r="BI92" s="37">
        <v>0</v>
      </c>
      <c r="BJ92">
        <v>0</v>
      </c>
      <c r="BK92" s="37">
        <v>158037</v>
      </c>
      <c r="BL92" s="37">
        <v>0</v>
      </c>
      <c r="BM92" s="37">
        <v>81687</v>
      </c>
      <c r="BN92" s="37">
        <v>0</v>
      </c>
      <c r="BO92">
        <v>0</v>
      </c>
      <c r="BP92" s="23">
        <v>0</v>
      </c>
      <c r="BQ92">
        <v>0</v>
      </c>
      <c r="BR92">
        <v>0</v>
      </c>
      <c r="BS92" s="37"/>
    </row>
    <row r="93" spans="1:71" x14ac:dyDescent="0.2">
      <c r="A93" s="40" t="str">
        <f t="shared" si="4"/>
        <v>2023–24LBYA</v>
      </c>
      <c r="B93" t="s">
        <v>645</v>
      </c>
      <c r="C93" t="s">
        <v>190</v>
      </c>
      <c r="D93">
        <v>0</v>
      </c>
      <c r="E93">
        <v>931179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12666</v>
      </c>
      <c r="AL93">
        <v>0</v>
      </c>
      <c r="AM93">
        <v>0</v>
      </c>
      <c r="AN93">
        <v>0</v>
      </c>
      <c r="AO93" s="37">
        <v>0</v>
      </c>
      <c r="AP93">
        <v>0</v>
      </c>
      <c r="AQ93">
        <v>95</v>
      </c>
      <c r="AR93">
        <v>0</v>
      </c>
      <c r="AS93">
        <v>0</v>
      </c>
      <c r="AT93">
        <v>0</v>
      </c>
      <c r="AU93">
        <v>0</v>
      </c>
      <c r="AV93">
        <v>564</v>
      </c>
      <c r="AW93">
        <v>0</v>
      </c>
      <c r="AX93" s="37">
        <v>0</v>
      </c>
      <c r="AY93" s="37">
        <v>0</v>
      </c>
      <c r="AZ93" s="37">
        <v>0</v>
      </c>
      <c r="BA93">
        <v>0</v>
      </c>
      <c r="BB93">
        <v>1425</v>
      </c>
      <c r="BC93">
        <v>4524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250</v>
      </c>
      <c r="BJ93">
        <v>0</v>
      </c>
      <c r="BK93">
        <v>0</v>
      </c>
      <c r="BL93">
        <v>0</v>
      </c>
      <c r="BM93">
        <v>45</v>
      </c>
      <c r="BN93">
        <v>0</v>
      </c>
      <c r="BO93">
        <v>0</v>
      </c>
      <c r="BP93" s="23">
        <v>0</v>
      </c>
      <c r="BQ93">
        <v>0</v>
      </c>
      <c r="BR93">
        <v>0</v>
      </c>
      <c r="BS93" s="37"/>
    </row>
    <row r="94" spans="1:71" x14ac:dyDescent="0.2">
      <c r="A94" s="40" t="str">
        <f t="shared" si="4"/>
        <v>2023–24LEBA</v>
      </c>
      <c r="B94" t="s">
        <v>645</v>
      </c>
      <c r="C94" t="s">
        <v>191</v>
      </c>
      <c r="D94">
        <v>0</v>
      </c>
      <c r="E94">
        <v>2986650</v>
      </c>
      <c r="F94">
        <v>0</v>
      </c>
      <c r="G94">
        <v>0</v>
      </c>
      <c r="H94">
        <v>0</v>
      </c>
      <c r="I94">
        <v>1037411</v>
      </c>
      <c r="J94">
        <v>29950</v>
      </c>
      <c r="K94">
        <v>0</v>
      </c>
      <c r="L94">
        <v>119397</v>
      </c>
      <c r="M94" s="37">
        <v>5808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123029</v>
      </c>
      <c r="AC94">
        <v>0</v>
      </c>
      <c r="AD94">
        <v>0</v>
      </c>
      <c r="AE94">
        <v>0</v>
      </c>
      <c r="AF94">
        <v>0</v>
      </c>
      <c r="AG94" s="37">
        <v>0</v>
      </c>
      <c r="AH94">
        <v>0</v>
      </c>
      <c r="AI94">
        <v>20283</v>
      </c>
      <c r="AJ94">
        <v>0</v>
      </c>
      <c r="AK94">
        <v>0</v>
      </c>
      <c r="AL94">
        <v>112</v>
      </c>
      <c r="AM94" s="37">
        <v>0</v>
      </c>
      <c r="AN94">
        <v>0</v>
      </c>
      <c r="AO94" s="37">
        <v>0</v>
      </c>
      <c r="AP94">
        <v>0</v>
      </c>
      <c r="AQ94">
        <v>14</v>
      </c>
      <c r="AR94" s="37">
        <v>0</v>
      </c>
      <c r="AS94" s="37">
        <v>46</v>
      </c>
      <c r="AT94" s="37">
        <v>0</v>
      </c>
      <c r="AU94" s="37">
        <v>0</v>
      </c>
      <c r="AV94" s="37">
        <v>39</v>
      </c>
      <c r="AW94" s="37">
        <v>0</v>
      </c>
      <c r="AX94" s="37">
        <v>3637</v>
      </c>
      <c r="AY94" s="37">
        <v>0</v>
      </c>
      <c r="AZ94" s="37">
        <v>147350</v>
      </c>
      <c r="BA94" s="37">
        <v>0</v>
      </c>
      <c r="BB94" s="37">
        <v>0</v>
      </c>
      <c r="BC94" s="37">
        <v>0</v>
      </c>
      <c r="BD94" s="37">
        <v>27500</v>
      </c>
      <c r="BE94">
        <v>0</v>
      </c>
      <c r="BF94" s="37">
        <v>0</v>
      </c>
      <c r="BG94">
        <v>0</v>
      </c>
      <c r="BH94">
        <v>0</v>
      </c>
      <c r="BI94" s="37">
        <v>9608</v>
      </c>
      <c r="BJ94">
        <v>0</v>
      </c>
      <c r="BK94" s="37">
        <v>0</v>
      </c>
      <c r="BL94" s="37">
        <v>0</v>
      </c>
      <c r="BM94" s="37">
        <v>31060</v>
      </c>
      <c r="BN94" s="37">
        <v>0</v>
      </c>
      <c r="BO94">
        <v>0</v>
      </c>
      <c r="BP94" s="39">
        <v>0</v>
      </c>
      <c r="BQ94">
        <v>0</v>
      </c>
      <c r="BR94">
        <v>0</v>
      </c>
      <c r="BS94" s="37"/>
    </row>
    <row r="95" spans="1:71" x14ac:dyDescent="0.2">
      <c r="A95" s="40" t="str">
        <f t="shared" si="4"/>
        <v>2023–24LESO</v>
      </c>
      <c r="B95" t="s">
        <v>645</v>
      </c>
      <c r="C95" t="s">
        <v>192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 s="37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 s="37">
        <v>0</v>
      </c>
      <c r="AS95">
        <v>0</v>
      </c>
      <c r="AT95">
        <v>0</v>
      </c>
      <c r="AU95">
        <v>0</v>
      </c>
      <c r="AV95" s="37">
        <v>0</v>
      </c>
      <c r="AW95">
        <v>0</v>
      </c>
      <c r="AX95" s="37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 s="37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5017</v>
      </c>
      <c r="BL95">
        <v>0</v>
      </c>
      <c r="BM95" s="37">
        <v>17377</v>
      </c>
      <c r="BN95">
        <v>0</v>
      </c>
      <c r="BO95">
        <v>0</v>
      </c>
      <c r="BP95" s="23">
        <v>0</v>
      </c>
      <c r="BQ95">
        <v>0</v>
      </c>
      <c r="BR95">
        <v>0</v>
      </c>
      <c r="BS95" s="37"/>
    </row>
    <row r="96" spans="1:71" x14ac:dyDescent="0.2">
      <c r="A96" s="40" t="str">
        <f t="shared" si="4"/>
        <v>2023–24LIBE</v>
      </c>
      <c r="B96" t="s">
        <v>645</v>
      </c>
      <c r="C96" t="s">
        <v>193</v>
      </c>
      <c r="D96">
        <v>0</v>
      </c>
      <c r="E96" s="37">
        <v>0</v>
      </c>
      <c r="F96">
        <v>0</v>
      </c>
      <c r="G96">
        <v>0</v>
      </c>
      <c r="H96">
        <v>0</v>
      </c>
      <c r="I96" s="37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340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 s="37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 s="37">
        <v>0</v>
      </c>
      <c r="AT96">
        <v>0</v>
      </c>
      <c r="AU96">
        <v>0</v>
      </c>
      <c r="AV96">
        <v>28420</v>
      </c>
      <c r="AW96" s="37">
        <v>0</v>
      </c>
      <c r="AX96" s="37">
        <v>0</v>
      </c>
      <c r="AY96">
        <v>0</v>
      </c>
      <c r="AZ96" s="37">
        <v>0</v>
      </c>
      <c r="BA96" s="37">
        <v>0</v>
      </c>
      <c r="BB96">
        <v>45</v>
      </c>
      <c r="BC96" s="37">
        <v>314504</v>
      </c>
      <c r="BD96" s="37">
        <v>3193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20</v>
      </c>
      <c r="BK96">
        <v>0</v>
      </c>
      <c r="BL96">
        <v>0</v>
      </c>
      <c r="BM96" s="37">
        <v>0</v>
      </c>
      <c r="BN96" s="37">
        <v>94478</v>
      </c>
      <c r="BO96">
        <v>0</v>
      </c>
      <c r="BP96" s="23">
        <v>0</v>
      </c>
      <c r="BQ96">
        <v>0</v>
      </c>
      <c r="BR96">
        <v>0</v>
      </c>
      <c r="BS96" s="37"/>
    </row>
    <row r="97" spans="1:71" x14ac:dyDescent="0.2">
      <c r="A97" s="40" t="str">
        <f t="shared" si="4"/>
        <v>2023–24LITH</v>
      </c>
      <c r="B97" t="s">
        <v>645</v>
      </c>
      <c r="C97" t="s">
        <v>194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730</v>
      </c>
      <c r="AF97">
        <v>0</v>
      </c>
      <c r="AG97">
        <v>0</v>
      </c>
      <c r="AH97">
        <v>0</v>
      </c>
      <c r="AI97">
        <v>132531</v>
      </c>
      <c r="AJ97">
        <v>0</v>
      </c>
      <c r="AK97">
        <v>0</v>
      </c>
      <c r="AL97">
        <v>0</v>
      </c>
      <c r="AM97">
        <v>5852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5348</v>
      </c>
      <c r="AT97">
        <v>0</v>
      </c>
      <c r="AU97">
        <v>0</v>
      </c>
      <c r="AV97">
        <v>0</v>
      </c>
      <c r="AW97">
        <v>2120</v>
      </c>
      <c r="AX97">
        <v>339377</v>
      </c>
      <c r="AY97">
        <v>0</v>
      </c>
      <c r="AZ97">
        <v>22283</v>
      </c>
      <c r="BA97">
        <v>0</v>
      </c>
      <c r="BB97">
        <v>0</v>
      </c>
      <c r="BC97">
        <v>463499</v>
      </c>
      <c r="BD97">
        <v>0</v>
      </c>
      <c r="BE97">
        <v>9148</v>
      </c>
      <c r="BF97">
        <v>0</v>
      </c>
      <c r="BG97">
        <v>0</v>
      </c>
      <c r="BH97">
        <v>0</v>
      </c>
      <c r="BI97">
        <v>251</v>
      </c>
      <c r="BJ97">
        <v>0</v>
      </c>
      <c r="BK97" s="37">
        <v>726155</v>
      </c>
      <c r="BL97">
        <v>138337</v>
      </c>
      <c r="BM97">
        <v>34422</v>
      </c>
      <c r="BN97">
        <v>0</v>
      </c>
      <c r="BO97">
        <v>0</v>
      </c>
      <c r="BP97" s="23">
        <v>0</v>
      </c>
      <c r="BQ97">
        <v>0</v>
      </c>
      <c r="BR97">
        <v>0</v>
      </c>
      <c r="BS97" s="37"/>
    </row>
    <row r="98" spans="1:71" x14ac:dyDescent="0.2">
      <c r="A98" s="40" t="str">
        <f t="shared" si="4"/>
        <v>2023–24LUX</v>
      </c>
      <c r="B98" t="s">
        <v>645</v>
      </c>
      <c r="C98" t="s">
        <v>195</v>
      </c>
      <c r="D98">
        <v>0</v>
      </c>
      <c r="E98" s="37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37">
        <v>0</v>
      </c>
      <c r="V98" s="37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 s="37">
        <v>0</v>
      </c>
      <c r="AN98">
        <v>0</v>
      </c>
      <c r="AO98" s="37">
        <v>0</v>
      </c>
      <c r="AP98">
        <v>0</v>
      </c>
      <c r="AQ98" s="37">
        <v>0</v>
      </c>
      <c r="AR98">
        <v>0</v>
      </c>
      <c r="AS98" s="37">
        <v>0</v>
      </c>
      <c r="AT98">
        <v>0</v>
      </c>
      <c r="AU98">
        <v>0</v>
      </c>
      <c r="AV98" s="37">
        <v>0</v>
      </c>
      <c r="AW98">
        <v>0</v>
      </c>
      <c r="AX98">
        <v>0</v>
      </c>
      <c r="AY98">
        <v>0</v>
      </c>
      <c r="AZ98" s="37">
        <v>0</v>
      </c>
      <c r="BA98">
        <v>15074</v>
      </c>
      <c r="BB98" s="37">
        <v>0</v>
      </c>
      <c r="BC98">
        <v>0</v>
      </c>
      <c r="BD98">
        <v>30558</v>
      </c>
      <c r="BE98">
        <v>0</v>
      </c>
      <c r="BF98">
        <v>0</v>
      </c>
      <c r="BG98" s="37">
        <v>0</v>
      </c>
      <c r="BH98">
        <v>8</v>
      </c>
      <c r="BI98" s="37">
        <v>0</v>
      </c>
      <c r="BJ98" s="37">
        <v>0</v>
      </c>
      <c r="BK98">
        <v>41175</v>
      </c>
      <c r="BL98">
        <v>0</v>
      </c>
      <c r="BM98">
        <v>329972</v>
      </c>
      <c r="BN98">
        <v>0</v>
      </c>
      <c r="BO98">
        <v>0</v>
      </c>
      <c r="BP98" s="39">
        <v>0</v>
      </c>
      <c r="BQ98">
        <v>0</v>
      </c>
      <c r="BR98">
        <v>0</v>
      </c>
      <c r="BS98" s="37"/>
    </row>
    <row r="99" spans="1:71" x14ac:dyDescent="0.2">
      <c r="A99" s="40" t="str">
        <f t="shared" si="4"/>
        <v>2023–24MACA</v>
      </c>
      <c r="B99" t="s">
        <v>645</v>
      </c>
      <c r="C99" t="s">
        <v>196</v>
      </c>
      <c r="D99">
        <v>0</v>
      </c>
      <c r="E99">
        <v>1837903</v>
      </c>
      <c r="F99">
        <v>2880</v>
      </c>
      <c r="G99">
        <v>161043</v>
      </c>
      <c r="H99">
        <v>0</v>
      </c>
      <c r="I99">
        <v>68724</v>
      </c>
      <c r="J99">
        <v>17160</v>
      </c>
      <c r="K99">
        <v>0</v>
      </c>
      <c r="L99" s="37">
        <v>42929</v>
      </c>
      <c r="M99">
        <v>140790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 s="37">
        <v>9077</v>
      </c>
      <c r="AI99" s="37">
        <v>8235</v>
      </c>
      <c r="AJ99">
        <v>0</v>
      </c>
      <c r="AK99">
        <v>0</v>
      </c>
      <c r="AL99">
        <v>0</v>
      </c>
      <c r="AM99">
        <v>0</v>
      </c>
      <c r="AN99">
        <v>0</v>
      </c>
      <c r="AO99" s="37">
        <v>0</v>
      </c>
      <c r="AP99">
        <v>0</v>
      </c>
      <c r="AQ99">
        <v>0</v>
      </c>
      <c r="AR99">
        <v>0</v>
      </c>
      <c r="AS99">
        <v>2800</v>
      </c>
      <c r="AT99">
        <v>0</v>
      </c>
      <c r="AU99">
        <v>0</v>
      </c>
      <c r="AV99" s="37">
        <v>22865</v>
      </c>
      <c r="AW99">
        <v>0</v>
      </c>
      <c r="AX99">
        <v>0</v>
      </c>
      <c r="AY99">
        <v>0</v>
      </c>
      <c r="AZ99" s="37">
        <v>2286</v>
      </c>
      <c r="BA99">
        <v>2755</v>
      </c>
      <c r="BB99" s="37">
        <v>0</v>
      </c>
      <c r="BC99" s="37">
        <v>7460</v>
      </c>
      <c r="BD99" s="37">
        <v>0</v>
      </c>
      <c r="BE99">
        <v>0</v>
      </c>
      <c r="BF99">
        <v>0</v>
      </c>
      <c r="BG99">
        <v>0</v>
      </c>
      <c r="BH99">
        <v>49742</v>
      </c>
      <c r="BI99">
        <v>696</v>
      </c>
      <c r="BJ99">
        <v>0</v>
      </c>
      <c r="BK99">
        <v>7600</v>
      </c>
      <c r="BL99">
        <v>0</v>
      </c>
      <c r="BM99" s="37">
        <v>467163</v>
      </c>
      <c r="BN99">
        <v>0</v>
      </c>
      <c r="BO99">
        <v>0</v>
      </c>
      <c r="BP99" s="23">
        <v>0</v>
      </c>
      <c r="BQ99">
        <v>0</v>
      </c>
      <c r="BR99">
        <v>0</v>
      </c>
      <c r="BS99" s="37"/>
    </row>
    <row r="100" spans="1:71" x14ac:dyDescent="0.2">
      <c r="A100" s="40" t="str">
        <f t="shared" si="4"/>
        <v>2023–24MALI</v>
      </c>
      <c r="B100" t="s">
        <v>645</v>
      </c>
      <c r="C100" t="s">
        <v>197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 s="37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908</v>
      </c>
      <c r="AP100">
        <v>0</v>
      </c>
      <c r="AQ100">
        <v>0</v>
      </c>
      <c r="AR100">
        <v>0</v>
      </c>
      <c r="AS100">
        <v>0</v>
      </c>
      <c r="AT100">
        <v>603</v>
      </c>
      <c r="AU100">
        <v>836</v>
      </c>
      <c r="AV100">
        <v>40526</v>
      </c>
      <c r="AW100">
        <v>44592</v>
      </c>
      <c r="AX100">
        <v>237936</v>
      </c>
      <c r="AY100">
        <v>0</v>
      </c>
      <c r="AZ100">
        <v>93311</v>
      </c>
      <c r="BA100">
        <v>0</v>
      </c>
      <c r="BB100">
        <v>3523</v>
      </c>
      <c r="BC100">
        <v>8284</v>
      </c>
      <c r="BD100">
        <v>23125</v>
      </c>
      <c r="BE100">
        <v>19712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271882</v>
      </c>
      <c r="BL100">
        <v>0</v>
      </c>
      <c r="BM100">
        <v>0</v>
      </c>
      <c r="BN100">
        <v>0</v>
      </c>
      <c r="BO100">
        <v>0</v>
      </c>
      <c r="BP100" s="23">
        <v>0</v>
      </c>
      <c r="BQ100">
        <v>0</v>
      </c>
      <c r="BR100">
        <v>0</v>
      </c>
      <c r="BS100" s="37"/>
    </row>
    <row r="101" spans="1:71" x14ac:dyDescent="0.2">
      <c r="A101" s="40" t="str">
        <f t="shared" si="4"/>
        <v>2023–24MARS</v>
      </c>
      <c r="B101" t="s">
        <v>645</v>
      </c>
      <c r="C101" t="s">
        <v>198</v>
      </c>
      <c r="D101">
        <v>0</v>
      </c>
      <c r="E101" s="37">
        <v>0</v>
      </c>
      <c r="F101">
        <v>1150</v>
      </c>
      <c r="G101" s="37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 s="37">
        <v>0</v>
      </c>
      <c r="N101">
        <v>2240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 s="37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 s="37">
        <v>0</v>
      </c>
      <c r="AI101" s="37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2778</v>
      </c>
      <c r="AT101">
        <v>0</v>
      </c>
      <c r="AU101">
        <v>0</v>
      </c>
      <c r="AV101" s="37">
        <v>8542</v>
      </c>
      <c r="AW101">
        <v>9940</v>
      </c>
      <c r="AX101" s="37">
        <v>0</v>
      </c>
      <c r="AY101">
        <v>0</v>
      </c>
      <c r="AZ101">
        <v>10</v>
      </c>
      <c r="BA101">
        <v>159</v>
      </c>
      <c r="BB101">
        <v>605182</v>
      </c>
      <c r="BC101">
        <v>42055</v>
      </c>
      <c r="BD101">
        <v>0</v>
      </c>
      <c r="BE101">
        <v>14198</v>
      </c>
      <c r="BF101" s="37">
        <v>240</v>
      </c>
      <c r="BG101">
        <v>125173</v>
      </c>
      <c r="BH101">
        <v>5170</v>
      </c>
      <c r="BI101">
        <v>0</v>
      </c>
      <c r="BJ101">
        <v>0</v>
      </c>
      <c r="BK101">
        <v>235491</v>
      </c>
      <c r="BL101">
        <v>0</v>
      </c>
      <c r="BM101" s="37">
        <v>469579</v>
      </c>
      <c r="BN101">
        <v>4269</v>
      </c>
      <c r="BO101">
        <v>0</v>
      </c>
      <c r="BP101" s="23">
        <v>0</v>
      </c>
      <c r="BQ101">
        <v>0</v>
      </c>
      <c r="BR101">
        <v>10482</v>
      </c>
      <c r="BS101" s="37"/>
    </row>
    <row r="102" spans="1:71" x14ac:dyDescent="0.2">
      <c r="A102" s="40" t="str">
        <f t="shared" si="4"/>
        <v>2023–24MASY</v>
      </c>
      <c r="B102" t="s">
        <v>645</v>
      </c>
      <c r="C102" t="s">
        <v>199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199073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 s="37">
        <v>0</v>
      </c>
      <c r="AN102">
        <v>0</v>
      </c>
      <c r="AO102">
        <v>2623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s="37">
        <v>9130</v>
      </c>
      <c r="AW102" s="37">
        <v>0</v>
      </c>
      <c r="AX102" s="37">
        <v>257268</v>
      </c>
      <c r="AY102">
        <v>0</v>
      </c>
      <c r="AZ102" s="37">
        <v>34849</v>
      </c>
      <c r="BA102">
        <v>0</v>
      </c>
      <c r="BB102">
        <v>0</v>
      </c>
      <c r="BC102" s="37">
        <v>0</v>
      </c>
      <c r="BD102">
        <v>0</v>
      </c>
      <c r="BE102">
        <v>0</v>
      </c>
      <c r="BF102" s="37">
        <v>0</v>
      </c>
      <c r="BG102">
        <v>0</v>
      </c>
      <c r="BH102">
        <v>0</v>
      </c>
      <c r="BI102">
        <v>0</v>
      </c>
      <c r="BJ102">
        <v>0</v>
      </c>
      <c r="BK102" s="37">
        <v>46785</v>
      </c>
      <c r="BL102">
        <v>0</v>
      </c>
      <c r="BM102" s="37">
        <v>0</v>
      </c>
      <c r="BN102" s="37">
        <v>0</v>
      </c>
      <c r="BO102">
        <v>0</v>
      </c>
      <c r="BP102" s="39">
        <v>0</v>
      </c>
      <c r="BQ102">
        <v>0</v>
      </c>
      <c r="BR102">
        <v>0</v>
      </c>
      <c r="BS102" s="37"/>
    </row>
    <row r="103" spans="1:71" x14ac:dyDescent="0.2">
      <c r="A103" s="40" t="str">
        <f t="shared" si="4"/>
        <v>2023–24MAUS</v>
      </c>
      <c r="B103" t="s">
        <v>645</v>
      </c>
      <c r="C103" t="s">
        <v>200</v>
      </c>
      <c r="D103">
        <v>0</v>
      </c>
      <c r="E103">
        <v>3185915</v>
      </c>
      <c r="F103">
        <v>0</v>
      </c>
      <c r="G103">
        <v>0</v>
      </c>
      <c r="H103">
        <v>0</v>
      </c>
      <c r="I103">
        <v>1613336</v>
      </c>
      <c r="J103" s="37">
        <v>13676</v>
      </c>
      <c r="K103">
        <v>0</v>
      </c>
      <c r="L103">
        <v>0</v>
      </c>
      <c r="M103">
        <v>38531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2164</v>
      </c>
      <c r="W103">
        <v>0</v>
      </c>
      <c r="X103">
        <v>188359</v>
      </c>
      <c r="Y103">
        <v>0</v>
      </c>
      <c r="Z103">
        <v>0</v>
      </c>
      <c r="AA103">
        <v>0</v>
      </c>
      <c r="AB103">
        <v>198776</v>
      </c>
      <c r="AC103">
        <v>0</v>
      </c>
      <c r="AD103">
        <v>0</v>
      </c>
      <c r="AE103">
        <v>0</v>
      </c>
      <c r="AF103">
        <v>0</v>
      </c>
      <c r="AG103">
        <v>15597</v>
      </c>
      <c r="AH103">
        <v>375074</v>
      </c>
      <c r="AI103">
        <v>70577</v>
      </c>
      <c r="AJ103">
        <v>12965</v>
      </c>
      <c r="AK103">
        <v>0</v>
      </c>
      <c r="AL103">
        <v>17614</v>
      </c>
      <c r="AM103" s="37">
        <v>1756</v>
      </c>
      <c r="AN103">
        <v>0</v>
      </c>
      <c r="AO103">
        <v>0</v>
      </c>
      <c r="AP103">
        <v>0</v>
      </c>
      <c r="AQ103">
        <v>0</v>
      </c>
      <c r="AR103" s="37">
        <v>403</v>
      </c>
      <c r="AS103">
        <v>1921</v>
      </c>
      <c r="AT103">
        <v>0</v>
      </c>
      <c r="AU103">
        <v>0</v>
      </c>
      <c r="AV103" s="37">
        <v>84221</v>
      </c>
      <c r="AW103" s="37">
        <v>0</v>
      </c>
      <c r="AX103" s="37">
        <v>173896</v>
      </c>
      <c r="AY103">
        <v>0</v>
      </c>
      <c r="AZ103" s="37">
        <v>139909</v>
      </c>
      <c r="BA103">
        <v>6686</v>
      </c>
      <c r="BB103">
        <v>0</v>
      </c>
      <c r="BC103" s="37">
        <v>2570</v>
      </c>
      <c r="BD103" s="37">
        <v>3073</v>
      </c>
      <c r="BE103" s="37">
        <v>26000</v>
      </c>
      <c r="BF103">
        <v>1952</v>
      </c>
      <c r="BG103">
        <v>0</v>
      </c>
      <c r="BH103">
        <v>0</v>
      </c>
      <c r="BI103">
        <v>0</v>
      </c>
      <c r="BJ103">
        <v>0</v>
      </c>
      <c r="BK103">
        <v>11334</v>
      </c>
      <c r="BL103">
        <v>0</v>
      </c>
      <c r="BM103" s="37">
        <v>25055</v>
      </c>
      <c r="BN103" s="37">
        <v>2522</v>
      </c>
      <c r="BO103">
        <v>0</v>
      </c>
      <c r="BP103" s="23">
        <v>0</v>
      </c>
      <c r="BQ103">
        <v>0</v>
      </c>
      <c r="BR103">
        <v>1437986</v>
      </c>
      <c r="BS103" s="37"/>
    </row>
    <row r="104" spans="1:71" x14ac:dyDescent="0.2">
      <c r="A104" s="40" t="str">
        <f t="shared" si="4"/>
        <v>2023–24MDOV</v>
      </c>
      <c r="B104" t="s">
        <v>645</v>
      </c>
      <c r="C104" t="s">
        <v>201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s="37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 s="37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37">
        <v>0</v>
      </c>
      <c r="AW104" s="37">
        <v>0</v>
      </c>
      <c r="AX104" s="37">
        <v>10450</v>
      </c>
      <c r="AY104">
        <v>0</v>
      </c>
      <c r="AZ104" s="37">
        <v>0</v>
      </c>
      <c r="BA104">
        <v>0</v>
      </c>
      <c r="BB104">
        <v>0</v>
      </c>
      <c r="BC104" s="37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 s="37">
        <v>0</v>
      </c>
      <c r="BN104" s="37">
        <v>15813</v>
      </c>
      <c r="BO104">
        <v>0</v>
      </c>
      <c r="BP104" s="23">
        <v>0</v>
      </c>
      <c r="BQ104">
        <v>0</v>
      </c>
      <c r="BR104">
        <v>0</v>
      </c>
      <c r="BS104" s="37"/>
    </row>
    <row r="105" spans="1:71" x14ac:dyDescent="0.2">
      <c r="A105" s="40" t="str">
        <f t="shared" si="4"/>
        <v>2023–24MEXI</v>
      </c>
      <c r="B105" t="s">
        <v>645</v>
      </c>
      <c r="C105" t="s">
        <v>202</v>
      </c>
      <c r="D105">
        <v>0</v>
      </c>
      <c r="E105" s="37">
        <v>27670887</v>
      </c>
      <c r="F105">
        <v>0</v>
      </c>
      <c r="G105" s="37">
        <v>0</v>
      </c>
      <c r="H105">
        <v>0</v>
      </c>
      <c r="I105" s="37">
        <v>0</v>
      </c>
      <c r="J105">
        <v>0</v>
      </c>
      <c r="K105">
        <v>0</v>
      </c>
      <c r="L105">
        <v>437689</v>
      </c>
      <c r="M105" s="37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37">
        <v>0</v>
      </c>
      <c r="W105">
        <v>0</v>
      </c>
      <c r="X105" s="37">
        <v>555282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 s="37">
        <v>55750</v>
      </c>
      <c r="AJ105">
        <v>4884459</v>
      </c>
      <c r="AK105" s="37">
        <v>26622</v>
      </c>
      <c r="AL105">
        <v>4788</v>
      </c>
      <c r="AM105" s="37">
        <v>0</v>
      </c>
      <c r="AN105">
        <v>0</v>
      </c>
      <c r="AO105">
        <v>542667</v>
      </c>
      <c r="AP105" s="37">
        <v>0</v>
      </c>
      <c r="AQ105" s="37">
        <v>0</v>
      </c>
      <c r="AR105">
        <v>8</v>
      </c>
      <c r="AS105">
        <v>6584</v>
      </c>
      <c r="AT105">
        <v>2509</v>
      </c>
      <c r="AU105">
        <v>0</v>
      </c>
      <c r="AV105" s="37">
        <v>1208923</v>
      </c>
      <c r="AW105" s="37">
        <v>76519</v>
      </c>
      <c r="AX105" s="37">
        <v>325815</v>
      </c>
      <c r="AY105">
        <v>0</v>
      </c>
      <c r="AZ105" s="37">
        <v>1964919</v>
      </c>
      <c r="BA105">
        <v>0</v>
      </c>
      <c r="BB105">
        <v>2808</v>
      </c>
      <c r="BC105">
        <v>14828195</v>
      </c>
      <c r="BD105">
        <v>228785</v>
      </c>
      <c r="BE105">
        <v>20000</v>
      </c>
      <c r="BF105" s="37">
        <v>0</v>
      </c>
      <c r="BG105">
        <v>0</v>
      </c>
      <c r="BH105">
        <v>0</v>
      </c>
      <c r="BI105" s="37">
        <v>15270</v>
      </c>
      <c r="BJ105">
        <v>0</v>
      </c>
      <c r="BK105" s="37">
        <v>210241</v>
      </c>
      <c r="BL105">
        <v>0</v>
      </c>
      <c r="BM105" s="37">
        <v>151269</v>
      </c>
      <c r="BN105">
        <v>8765</v>
      </c>
      <c r="BO105">
        <v>0</v>
      </c>
      <c r="BP105" s="23">
        <v>0</v>
      </c>
      <c r="BQ105">
        <v>0</v>
      </c>
      <c r="BR105">
        <v>11509</v>
      </c>
      <c r="BS105" s="37"/>
    </row>
    <row r="106" spans="1:71" x14ac:dyDescent="0.2">
      <c r="A106" s="40" t="str">
        <f t="shared" si="4"/>
        <v>2023–24MICR</v>
      </c>
      <c r="B106" t="s">
        <v>645</v>
      </c>
      <c r="C106" t="s">
        <v>203</v>
      </c>
      <c r="D106">
        <v>0</v>
      </c>
      <c r="E106">
        <v>0</v>
      </c>
      <c r="F106">
        <v>5416</v>
      </c>
      <c r="G106">
        <v>0</v>
      </c>
      <c r="H106">
        <v>0</v>
      </c>
      <c r="I106">
        <v>14645</v>
      </c>
      <c r="J106">
        <v>0</v>
      </c>
      <c r="K106">
        <v>12</v>
      </c>
      <c r="L106">
        <v>563161</v>
      </c>
      <c r="M106">
        <v>159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2220</v>
      </c>
      <c r="AH106">
        <v>26031</v>
      </c>
      <c r="AI106">
        <v>0</v>
      </c>
      <c r="AJ106">
        <v>0</v>
      </c>
      <c r="AK106">
        <v>0</v>
      </c>
      <c r="AL106">
        <v>63610</v>
      </c>
      <c r="AM106">
        <v>26755</v>
      </c>
      <c r="AN106">
        <v>0</v>
      </c>
      <c r="AO106">
        <v>113</v>
      </c>
      <c r="AP106">
        <v>0</v>
      </c>
      <c r="AQ106">
        <v>0</v>
      </c>
      <c r="AR106">
        <v>7419</v>
      </c>
      <c r="AS106">
        <v>15912</v>
      </c>
      <c r="AT106">
        <v>0</v>
      </c>
      <c r="AU106">
        <v>0</v>
      </c>
      <c r="AV106">
        <v>49111</v>
      </c>
      <c r="AW106">
        <v>1063732</v>
      </c>
      <c r="AX106">
        <v>182810</v>
      </c>
      <c r="AY106">
        <v>0</v>
      </c>
      <c r="AZ106" s="37">
        <v>4299</v>
      </c>
      <c r="BA106">
        <v>149032</v>
      </c>
      <c r="BB106">
        <v>154036</v>
      </c>
      <c r="BC106">
        <v>732810</v>
      </c>
      <c r="BD106">
        <v>5664</v>
      </c>
      <c r="BE106">
        <v>9976</v>
      </c>
      <c r="BF106">
        <v>0</v>
      </c>
      <c r="BG106">
        <v>24461</v>
      </c>
      <c r="BH106">
        <v>0</v>
      </c>
      <c r="BI106">
        <v>4338</v>
      </c>
      <c r="BJ106">
        <v>23769</v>
      </c>
      <c r="BK106">
        <v>69001</v>
      </c>
      <c r="BL106">
        <v>5073</v>
      </c>
      <c r="BM106" s="37">
        <v>186791</v>
      </c>
      <c r="BN106">
        <v>8145</v>
      </c>
      <c r="BO106">
        <v>0</v>
      </c>
      <c r="BP106" s="39">
        <v>0</v>
      </c>
      <c r="BQ106">
        <v>0</v>
      </c>
      <c r="BR106">
        <v>4924</v>
      </c>
      <c r="BS106" s="37"/>
    </row>
    <row r="107" spans="1:71" x14ac:dyDescent="0.2">
      <c r="A107" s="40" t="str">
        <f t="shared" si="4"/>
        <v>2023–24MLAY</v>
      </c>
      <c r="B107" t="s">
        <v>645</v>
      </c>
      <c r="C107" t="s">
        <v>204</v>
      </c>
      <c r="D107">
        <v>30000</v>
      </c>
      <c r="E107" s="37">
        <v>49011603</v>
      </c>
      <c r="F107">
        <v>62749</v>
      </c>
      <c r="G107">
        <v>770644</v>
      </c>
      <c r="H107" s="37">
        <v>2234528</v>
      </c>
      <c r="I107">
        <v>15584248</v>
      </c>
      <c r="J107">
        <v>2217635</v>
      </c>
      <c r="K107">
        <v>101923</v>
      </c>
      <c r="L107">
        <v>25690884</v>
      </c>
      <c r="M107">
        <v>6634492</v>
      </c>
      <c r="N107">
        <v>2281028</v>
      </c>
      <c r="O107">
        <v>0</v>
      </c>
      <c r="P107" s="37">
        <v>0</v>
      </c>
      <c r="Q107">
        <v>1462107</v>
      </c>
      <c r="R107">
        <v>19758</v>
      </c>
      <c r="S107">
        <v>5178101</v>
      </c>
      <c r="T107">
        <v>10225611</v>
      </c>
      <c r="U107">
        <v>119811442</v>
      </c>
      <c r="V107">
        <v>258362</v>
      </c>
      <c r="W107" s="37">
        <v>238531948</v>
      </c>
      <c r="X107" s="37">
        <v>2897631</v>
      </c>
      <c r="Y107" s="37">
        <v>429920357</v>
      </c>
      <c r="Z107">
        <v>7358201</v>
      </c>
      <c r="AA107">
        <v>0</v>
      </c>
      <c r="AB107">
        <v>62086</v>
      </c>
      <c r="AC107">
        <v>1126528</v>
      </c>
      <c r="AD107">
        <v>147641</v>
      </c>
      <c r="AE107">
        <v>6394</v>
      </c>
      <c r="AF107">
        <v>238087</v>
      </c>
      <c r="AG107">
        <v>758981</v>
      </c>
      <c r="AH107">
        <v>309849</v>
      </c>
      <c r="AI107">
        <v>944086</v>
      </c>
      <c r="AJ107" s="37">
        <v>501881</v>
      </c>
      <c r="AK107">
        <v>3900263</v>
      </c>
      <c r="AL107" s="37">
        <v>481610</v>
      </c>
      <c r="AM107">
        <v>863838</v>
      </c>
      <c r="AN107">
        <v>2436</v>
      </c>
      <c r="AO107" s="37">
        <v>186032</v>
      </c>
      <c r="AP107">
        <v>47417</v>
      </c>
      <c r="AQ107">
        <v>1346659</v>
      </c>
      <c r="AR107">
        <v>527593</v>
      </c>
      <c r="AS107">
        <v>797023</v>
      </c>
      <c r="AT107" s="37">
        <v>8339</v>
      </c>
      <c r="AU107" s="37">
        <v>290289503</v>
      </c>
      <c r="AV107" s="37">
        <v>445854</v>
      </c>
      <c r="AW107" s="37">
        <v>3774311</v>
      </c>
      <c r="AX107" s="37">
        <v>10810543</v>
      </c>
      <c r="AY107">
        <v>64230</v>
      </c>
      <c r="AZ107" s="37">
        <v>3044056</v>
      </c>
      <c r="BA107" s="37">
        <v>892253</v>
      </c>
      <c r="BB107" s="37">
        <v>1014379</v>
      </c>
      <c r="BC107" s="37">
        <v>2899368</v>
      </c>
      <c r="BD107" s="37">
        <v>3715965</v>
      </c>
      <c r="BE107">
        <v>3199148</v>
      </c>
      <c r="BF107">
        <v>70705</v>
      </c>
      <c r="BG107">
        <v>301194</v>
      </c>
      <c r="BH107">
        <v>300</v>
      </c>
      <c r="BI107">
        <v>66473</v>
      </c>
      <c r="BJ107">
        <v>69577</v>
      </c>
      <c r="BK107" s="37">
        <v>13283016</v>
      </c>
      <c r="BL107" s="37">
        <v>5619</v>
      </c>
      <c r="BM107" s="37">
        <v>8936243</v>
      </c>
      <c r="BN107" s="37">
        <v>343866</v>
      </c>
      <c r="BO107">
        <v>0</v>
      </c>
      <c r="BP107" s="23">
        <v>0</v>
      </c>
      <c r="BQ107">
        <v>0</v>
      </c>
      <c r="BR107">
        <v>2321882142</v>
      </c>
      <c r="BS107" s="37"/>
    </row>
    <row r="108" spans="1:71" x14ac:dyDescent="0.2">
      <c r="A108" s="40" t="str">
        <f t="shared" si="4"/>
        <v>2023–24MLDV</v>
      </c>
      <c r="B108" t="s">
        <v>645</v>
      </c>
      <c r="C108" t="s">
        <v>205</v>
      </c>
      <c r="D108">
        <v>4480</v>
      </c>
      <c r="E108">
        <v>474939</v>
      </c>
      <c r="F108">
        <v>0</v>
      </c>
      <c r="G108">
        <v>0</v>
      </c>
      <c r="H108">
        <v>59137</v>
      </c>
      <c r="I108">
        <v>76800</v>
      </c>
      <c r="J108" s="37">
        <v>2194</v>
      </c>
      <c r="K108">
        <v>634</v>
      </c>
      <c r="L108" s="37">
        <v>0</v>
      </c>
      <c r="M108">
        <v>38002</v>
      </c>
      <c r="N108">
        <v>297036</v>
      </c>
      <c r="O108">
        <v>0</v>
      </c>
      <c r="P108">
        <v>0</v>
      </c>
      <c r="Q108">
        <v>0</v>
      </c>
      <c r="R108">
        <v>0</v>
      </c>
      <c r="S108">
        <v>9760</v>
      </c>
      <c r="T108">
        <v>0</v>
      </c>
      <c r="U108">
        <v>0</v>
      </c>
      <c r="V108">
        <v>0</v>
      </c>
      <c r="W108">
        <v>0</v>
      </c>
      <c r="X108">
        <v>3069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23905</v>
      </c>
      <c r="AH108">
        <v>0</v>
      </c>
      <c r="AI108">
        <v>24943</v>
      </c>
      <c r="AJ108">
        <v>0</v>
      </c>
      <c r="AK108">
        <v>0</v>
      </c>
      <c r="AL108">
        <v>0</v>
      </c>
      <c r="AM108" s="37">
        <v>0</v>
      </c>
      <c r="AN108">
        <v>0</v>
      </c>
      <c r="AO108">
        <v>1440</v>
      </c>
      <c r="AP108">
        <v>257</v>
      </c>
      <c r="AQ108">
        <v>0</v>
      </c>
      <c r="AR108">
        <v>0</v>
      </c>
      <c r="AS108" s="37">
        <v>0</v>
      </c>
      <c r="AT108">
        <v>4580</v>
      </c>
      <c r="AU108">
        <v>0</v>
      </c>
      <c r="AV108" s="37">
        <v>17328</v>
      </c>
      <c r="AW108">
        <v>1783513</v>
      </c>
      <c r="AX108" s="37">
        <v>6854</v>
      </c>
      <c r="AY108">
        <v>0</v>
      </c>
      <c r="AZ108">
        <v>71088</v>
      </c>
      <c r="BA108" s="37">
        <v>0</v>
      </c>
      <c r="BB108">
        <v>0</v>
      </c>
      <c r="BC108">
        <v>130679</v>
      </c>
      <c r="BD108">
        <v>78162</v>
      </c>
      <c r="BE108">
        <v>1868548</v>
      </c>
      <c r="BF108">
        <v>7792</v>
      </c>
      <c r="BG108">
        <v>0</v>
      </c>
      <c r="BH108">
        <v>17</v>
      </c>
      <c r="BI108">
        <v>0</v>
      </c>
      <c r="BJ108">
        <v>0</v>
      </c>
      <c r="BK108" s="37">
        <v>0</v>
      </c>
      <c r="BL108">
        <v>14401</v>
      </c>
      <c r="BM108" s="37">
        <v>30563</v>
      </c>
      <c r="BN108" s="37">
        <v>8056493</v>
      </c>
      <c r="BO108">
        <v>0</v>
      </c>
      <c r="BP108" s="23">
        <v>0</v>
      </c>
      <c r="BQ108">
        <v>0</v>
      </c>
      <c r="BR108">
        <v>3107</v>
      </c>
      <c r="BS108" s="37"/>
    </row>
    <row r="109" spans="1:71" x14ac:dyDescent="0.2">
      <c r="A109" s="40" t="str">
        <f t="shared" si="4"/>
        <v>2023–24MLTA</v>
      </c>
      <c r="B109" t="s">
        <v>645</v>
      </c>
      <c r="C109" t="s">
        <v>206</v>
      </c>
      <c r="D109" s="37">
        <v>0</v>
      </c>
      <c r="E109" s="37">
        <v>0</v>
      </c>
      <c r="F109" s="37">
        <v>0</v>
      </c>
      <c r="G109" s="37">
        <v>0</v>
      </c>
      <c r="H109" s="37">
        <v>15</v>
      </c>
      <c r="I109" s="37">
        <v>0</v>
      </c>
      <c r="J109" s="37">
        <v>10</v>
      </c>
      <c r="K109" s="37">
        <v>0</v>
      </c>
      <c r="L109" s="37">
        <v>0</v>
      </c>
      <c r="M109" s="37">
        <v>0</v>
      </c>
      <c r="N109" s="37">
        <v>0</v>
      </c>
      <c r="O109">
        <v>0</v>
      </c>
      <c r="P109">
        <v>0</v>
      </c>
      <c r="Q109" s="37">
        <v>0</v>
      </c>
      <c r="R109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2023</v>
      </c>
      <c r="AJ109">
        <v>0</v>
      </c>
      <c r="AK109" s="37">
        <v>0</v>
      </c>
      <c r="AL109" s="37">
        <v>301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7">
        <v>36762</v>
      </c>
      <c r="BA109" s="37">
        <v>0</v>
      </c>
      <c r="BB109" s="37">
        <v>2293</v>
      </c>
      <c r="BC109" s="37">
        <v>0</v>
      </c>
      <c r="BD109" s="37">
        <v>579</v>
      </c>
      <c r="BE109" s="37">
        <v>21477</v>
      </c>
      <c r="BF109" s="37">
        <v>0</v>
      </c>
      <c r="BG109" s="37">
        <v>0</v>
      </c>
      <c r="BH109">
        <v>500</v>
      </c>
      <c r="BI109" s="37">
        <v>50</v>
      </c>
      <c r="BJ109">
        <v>0</v>
      </c>
      <c r="BK109" s="37">
        <v>10861</v>
      </c>
      <c r="BL109" s="37">
        <v>0</v>
      </c>
      <c r="BM109" s="37">
        <v>5464</v>
      </c>
      <c r="BN109" s="37">
        <v>0</v>
      </c>
      <c r="BO109">
        <v>0</v>
      </c>
      <c r="BP109" s="23">
        <v>0</v>
      </c>
      <c r="BQ109">
        <v>0</v>
      </c>
      <c r="BR109">
        <v>0</v>
      </c>
      <c r="BS109" s="37"/>
    </row>
    <row r="110" spans="1:71" x14ac:dyDescent="0.2">
      <c r="A110" s="40" t="str">
        <f t="shared" si="4"/>
        <v>2023–24MLWI</v>
      </c>
      <c r="B110" t="s">
        <v>645</v>
      </c>
      <c r="C110" t="s">
        <v>207</v>
      </c>
      <c r="D110">
        <v>0</v>
      </c>
      <c r="E110" s="37">
        <v>0</v>
      </c>
      <c r="F110">
        <v>0</v>
      </c>
      <c r="G110">
        <v>0</v>
      </c>
      <c r="H110">
        <v>0</v>
      </c>
      <c r="I110" s="37">
        <v>0</v>
      </c>
      <c r="J110" s="37">
        <v>0</v>
      </c>
      <c r="K110" s="37">
        <v>0</v>
      </c>
      <c r="L110">
        <v>0</v>
      </c>
      <c r="M110" s="37">
        <v>0</v>
      </c>
      <c r="N110" s="37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 s="37">
        <v>0</v>
      </c>
      <c r="Y110">
        <v>0</v>
      </c>
      <c r="Z110" s="37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 s="37">
        <v>0</v>
      </c>
      <c r="AH110" s="37">
        <v>0</v>
      </c>
      <c r="AI110" s="37">
        <v>0</v>
      </c>
      <c r="AJ110">
        <v>0</v>
      </c>
      <c r="AK110">
        <v>0</v>
      </c>
      <c r="AL110">
        <v>0</v>
      </c>
      <c r="AM110" s="37">
        <v>0</v>
      </c>
      <c r="AN110">
        <v>0</v>
      </c>
      <c r="AO110" s="37">
        <v>0</v>
      </c>
      <c r="AP110">
        <v>0</v>
      </c>
      <c r="AQ110">
        <v>0</v>
      </c>
      <c r="AR110" s="37">
        <v>0</v>
      </c>
      <c r="AS110">
        <v>0</v>
      </c>
      <c r="AT110">
        <v>0</v>
      </c>
      <c r="AU110">
        <v>0</v>
      </c>
      <c r="AV110" s="37">
        <v>11767</v>
      </c>
      <c r="AW110" s="37">
        <v>0</v>
      </c>
      <c r="AX110" s="37">
        <v>0</v>
      </c>
      <c r="AY110">
        <v>0</v>
      </c>
      <c r="AZ110" s="37">
        <v>2994</v>
      </c>
      <c r="BA110">
        <v>0</v>
      </c>
      <c r="BB110">
        <v>0</v>
      </c>
      <c r="BC110" s="37">
        <v>546</v>
      </c>
      <c r="BD110">
        <v>0</v>
      </c>
      <c r="BE110" s="37">
        <v>0</v>
      </c>
      <c r="BF110">
        <v>0</v>
      </c>
      <c r="BG110">
        <v>0</v>
      </c>
      <c r="BH110">
        <v>0</v>
      </c>
      <c r="BI110" s="37">
        <v>0</v>
      </c>
      <c r="BJ110">
        <v>0</v>
      </c>
      <c r="BK110" s="37">
        <v>0</v>
      </c>
      <c r="BL110">
        <v>0</v>
      </c>
      <c r="BM110" s="37">
        <v>0</v>
      </c>
      <c r="BN110" s="37">
        <v>0</v>
      </c>
      <c r="BO110">
        <v>0</v>
      </c>
      <c r="BP110" s="39">
        <v>0</v>
      </c>
      <c r="BQ110">
        <v>0</v>
      </c>
      <c r="BR110">
        <v>0</v>
      </c>
      <c r="BS110" s="37"/>
    </row>
    <row r="111" spans="1:71" x14ac:dyDescent="0.2">
      <c r="A111" s="40" t="str">
        <f t="shared" si="4"/>
        <v>2023–24MNGL</v>
      </c>
      <c r="B111" t="s">
        <v>645</v>
      </c>
      <c r="C111" t="s">
        <v>208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 s="37">
        <v>30183</v>
      </c>
      <c r="N111">
        <v>1945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 s="37">
        <v>5731</v>
      </c>
      <c r="AH111">
        <v>50753</v>
      </c>
      <c r="AI111" s="37">
        <v>49714</v>
      </c>
      <c r="AJ111">
        <v>0</v>
      </c>
      <c r="AK111">
        <v>0</v>
      </c>
      <c r="AL111">
        <v>286329</v>
      </c>
      <c r="AM111">
        <v>0</v>
      </c>
      <c r="AN111">
        <v>0</v>
      </c>
      <c r="AO111">
        <v>373176</v>
      </c>
      <c r="AP111">
        <v>300069</v>
      </c>
      <c r="AQ111">
        <v>0</v>
      </c>
      <c r="AR111">
        <v>63869</v>
      </c>
      <c r="AS111">
        <v>22959</v>
      </c>
      <c r="AT111">
        <v>145070</v>
      </c>
      <c r="AU111">
        <v>0</v>
      </c>
      <c r="AV111">
        <v>475017</v>
      </c>
      <c r="AW111">
        <v>38974</v>
      </c>
      <c r="AX111">
        <v>2259222</v>
      </c>
      <c r="AY111">
        <v>57159</v>
      </c>
      <c r="AZ111">
        <v>1218699</v>
      </c>
      <c r="BA111" s="37">
        <v>70180</v>
      </c>
      <c r="BB111">
        <v>17250</v>
      </c>
      <c r="BC111" s="37">
        <v>867507</v>
      </c>
      <c r="BD111" s="37">
        <v>475837</v>
      </c>
      <c r="BE111" s="37">
        <v>0</v>
      </c>
      <c r="BF111">
        <v>169</v>
      </c>
      <c r="BG111">
        <v>29806</v>
      </c>
      <c r="BH111">
        <v>0</v>
      </c>
      <c r="BI111">
        <v>109180</v>
      </c>
      <c r="BJ111">
        <v>0</v>
      </c>
      <c r="BK111">
        <v>1165060</v>
      </c>
      <c r="BL111">
        <v>14266</v>
      </c>
      <c r="BM111" s="37">
        <v>194921</v>
      </c>
      <c r="BN111" s="37">
        <v>39909</v>
      </c>
      <c r="BO111">
        <v>0</v>
      </c>
      <c r="BP111" s="23">
        <v>0</v>
      </c>
      <c r="BQ111">
        <v>0</v>
      </c>
      <c r="BR111">
        <v>15545</v>
      </c>
      <c r="BS111" s="37"/>
    </row>
    <row r="112" spans="1:71" x14ac:dyDescent="0.2">
      <c r="A112" s="40" t="str">
        <f t="shared" si="4"/>
        <v>2023–24MORO</v>
      </c>
      <c r="B112" t="s">
        <v>645</v>
      </c>
      <c r="C112" t="s">
        <v>209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65287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37">
        <v>0</v>
      </c>
      <c r="V112">
        <v>280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1237</v>
      </c>
      <c r="AG112">
        <v>0</v>
      </c>
      <c r="AH112">
        <v>0</v>
      </c>
      <c r="AI112">
        <v>93163</v>
      </c>
      <c r="AJ112">
        <v>64368</v>
      </c>
      <c r="AK112">
        <v>0</v>
      </c>
      <c r="AL112">
        <v>0</v>
      </c>
      <c r="AM112">
        <v>157848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9600</v>
      </c>
      <c r="AT112">
        <v>0</v>
      </c>
      <c r="AU112">
        <v>0</v>
      </c>
      <c r="AV112">
        <v>9818</v>
      </c>
      <c r="AW112">
        <v>0</v>
      </c>
      <c r="AX112" s="37">
        <v>0</v>
      </c>
      <c r="AY112">
        <v>0</v>
      </c>
      <c r="AZ112" s="37">
        <v>18160</v>
      </c>
      <c r="BA112">
        <v>0</v>
      </c>
      <c r="BB112">
        <v>0</v>
      </c>
      <c r="BC112" s="37">
        <v>3430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3600</v>
      </c>
      <c r="BN112">
        <v>343378</v>
      </c>
      <c r="BO112">
        <v>0</v>
      </c>
      <c r="BP112" s="23">
        <v>0</v>
      </c>
      <c r="BQ112">
        <v>0</v>
      </c>
      <c r="BR112">
        <v>0</v>
      </c>
      <c r="BS112" s="37"/>
    </row>
    <row r="113" spans="1:71" x14ac:dyDescent="0.2">
      <c r="A113" s="40" t="str">
        <f t="shared" si="4"/>
        <v>2023–24MOZA</v>
      </c>
      <c r="B113" t="s">
        <v>645</v>
      </c>
      <c r="C113" t="s">
        <v>210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 s="37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212370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 s="37">
        <v>194020</v>
      </c>
      <c r="AN113">
        <v>0</v>
      </c>
      <c r="AO113" s="37">
        <v>0</v>
      </c>
      <c r="AP113">
        <v>0</v>
      </c>
      <c r="AQ113">
        <v>0</v>
      </c>
      <c r="AR113">
        <v>0</v>
      </c>
      <c r="AS113" s="37">
        <v>0</v>
      </c>
      <c r="AT113">
        <v>0</v>
      </c>
      <c r="AU113">
        <v>0</v>
      </c>
      <c r="AV113" s="37">
        <v>360760</v>
      </c>
      <c r="AW113">
        <v>0</v>
      </c>
      <c r="AX113" s="37">
        <v>3037786</v>
      </c>
      <c r="AY113" s="37">
        <v>0</v>
      </c>
      <c r="AZ113" s="37">
        <v>73227</v>
      </c>
      <c r="BA113" s="37">
        <v>0</v>
      </c>
      <c r="BB113" s="37">
        <v>0</v>
      </c>
      <c r="BC113" s="37">
        <v>272643</v>
      </c>
      <c r="BD113" s="37">
        <v>9500</v>
      </c>
      <c r="BE113" s="37">
        <v>0</v>
      </c>
      <c r="BF113">
        <v>0</v>
      </c>
      <c r="BG113">
        <v>0</v>
      </c>
      <c r="BH113" s="37">
        <v>0</v>
      </c>
      <c r="BI113" s="37">
        <v>0</v>
      </c>
      <c r="BJ113">
        <v>0</v>
      </c>
      <c r="BK113" s="37">
        <v>120562</v>
      </c>
      <c r="BL113" s="37">
        <v>0</v>
      </c>
      <c r="BM113" s="37">
        <v>0</v>
      </c>
      <c r="BN113" s="37">
        <v>304400</v>
      </c>
      <c r="BO113">
        <v>0</v>
      </c>
      <c r="BP113" s="23">
        <v>0</v>
      </c>
      <c r="BQ113">
        <v>0</v>
      </c>
      <c r="BR113">
        <v>0</v>
      </c>
      <c r="BS113" s="37"/>
    </row>
    <row r="114" spans="1:71" x14ac:dyDescent="0.2">
      <c r="A114" s="40" t="str">
        <f t="shared" si="4"/>
        <v>2023–24MRNS</v>
      </c>
      <c r="B114" t="s">
        <v>645</v>
      </c>
      <c r="C114" t="s">
        <v>211</v>
      </c>
      <c r="D114">
        <v>0</v>
      </c>
      <c r="E114" s="37">
        <v>0</v>
      </c>
      <c r="F114">
        <v>0</v>
      </c>
      <c r="G114">
        <v>0</v>
      </c>
      <c r="H114">
        <v>0</v>
      </c>
      <c r="I114">
        <v>0</v>
      </c>
      <c r="J114" s="37">
        <v>2991</v>
      </c>
      <c r="K114">
        <v>0</v>
      </c>
      <c r="L114" s="37">
        <v>0</v>
      </c>
      <c r="M114">
        <v>0</v>
      </c>
      <c r="N114">
        <v>16393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 s="37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 s="37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 s="37">
        <v>0</v>
      </c>
      <c r="AY114" s="37">
        <v>0</v>
      </c>
      <c r="AZ114" s="37">
        <v>3713</v>
      </c>
      <c r="BA114">
        <v>0</v>
      </c>
      <c r="BB114">
        <v>0</v>
      </c>
      <c r="BC114" s="37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 s="37">
        <v>0</v>
      </c>
      <c r="BN114">
        <v>0</v>
      </c>
      <c r="BO114">
        <v>0</v>
      </c>
      <c r="BP114" s="39">
        <v>0</v>
      </c>
      <c r="BQ114">
        <v>0</v>
      </c>
      <c r="BR114">
        <v>0</v>
      </c>
      <c r="BS114" s="37"/>
    </row>
    <row r="115" spans="1:71" x14ac:dyDescent="0.2">
      <c r="A115" s="40" t="str">
        <f t="shared" si="4"/>
        <v>2023–24MRTN</v>
      </c>
      <c r="B115" t="s">
        <v>645</v>
      </c>
      <c r="C115" t="s">
        <v>212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37">
        <v>0</v>
      </c>
      <c r="V115" s="37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24790</v>
      </c>
      <c r="AM115">
        <v>0</v>
      </c>
      <c r="AN115">
        <v>0</v>
      </c>
      <c r="AO115" s="37">
        <v>52</v>
      </c>
      <c r="AP115">
        <v>0</v>
      </c>
      <c r="AQ115">
        <v>0</v>
      </c>
      <c r="AR115">
        <v>3820</v>
      </c>
      <c r="AS115">
        <v>0</v>
      </c>
      <c r="AT115">
        <v>0</v>
      </c>
      <c r="AU115">
        <v>0</v>
      </c>
      <c r="AV115">
        <v>194980</v>
      </c>
      <c r="AW115">
        <v>0</v>
      </c>
      <c r="AX115" s="37">
        <v>945484</v>
      </c>
      <c r="AY115">
        <v>2694</v>
      </c>
      <c r="AZ115" s="37">
        <v>86820</v>
      </c>
      <c r="BA115">
        <v>0</v>
      </c>
      <c r="BB115">
        <v>81751</v>
      </c>
      <c r="BC115">
        <v>54435</v>
      </c>
      <c r="BD115" s="37">
        <v>14940</v>
      </c>
      <c r="BE115">
        <v>0</v>
      </c>
      <c r="BF115">
        <v>3430</v>
      </c>
      <c r="BG115">
        <v>8735</v>
      </c>
      <c r="BH115">
        <v>0</v>
      </c>
      <c r="BI115" s="37">
        <v>5410</v>
      </c>
      <c r="BJ115">
        <v>0</v>
      </c>
      <c r="BK115" s="37">
        <v>118175</v>
      </c>
      <c r="BL115">
        <v>0</v>
      </c>
      <c r="BM115" s="37">
        <v>8690</v>
      </c>
      <c r="BN115" s="37">
        <v>0</v>
      </c>
      <c r="BO115">
        <v>0</v>
      </c>
      <c r="BP115" s="23">
        <v>0</v>
      </c>
      <c r="BQ115">
        <v>0</v>
      </c>
      <c r="BR115">
        <v>846</v>
      </c>
      <c r="BS115" s="37"/>
    </row>
    <row r="116" spans="1:71" x14ac:dyDescent="0.2">
      <c r="A116" s="40" t="str">
        <f t="shared" si="4"/>
        <v>2023–24NAMI</v>
      </c>
      <c r="B116" t="s">
        <v>645</v>
      </c>
      <c r="C116" t="s">
        <v>213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 s="37">
        <v>0</v>
      </c>
      <c r="K116">
        <v>0</v>
      </c>
      <c r="L116">
        <v>0</v>
      </c>
      <c r="M116">
        <v>0</v>
      </c>
      <c r="N116" s="37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79275</v>
      </c>
      <c r="AP116">
        <v>0</v>
      </c>
      <c r="AQ116">
        <v>0</v>
      </c>
      <c r="AR116" s="37">
        <v>16645</v>
      </c>
      <c r="AS116">
        <v>0</v>
      </c>
      <c r="AT116">
        <v>0</v>
      </c>
      <c r="AU116">
        <v>0</v>
      </c>
      <c r="AV116">
        <v>15924</v>
      </c>
      <c r="AW116">
        <v>69407</v>
      </c>
      <c r="AX116" s="37">
        <v>637930</v>
      </c>
      <c r="AY116">
        <v>0</v>
      </c>
      <c r="AZ116">
        <v>617983</v>
      </c>
      <c r="BA116">
        <v>3847</v>
      </c>
      <c r="BB116">
        <v>6592</v>
      </c>
      <c r="BC116">
        <v>15226</v>
      </c>
      <c r="BD116">
        <v>163936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672080</v>
      </c>
      <c r="BL116">
        <v>0</v>
      </c>
      <c r="BM116">
        <v>155251</v>
      </c>
      <c r="BN116">
        <v>0</v>
      </c>
      <c r="BO116">
        <v>0</v>
      </c>
      <c r="BP116" s="23">
        <v>0</v>
      </c>
      <c r="BQ116">
        <v>0</v>
      </c>
      <c r="BR116">
        <v>0</v>
      </c>
      <c r="BS116" s="37"/>
    </row>
    <row r="117" spans="1:71" x14ac:dyDescent="0.2">
      <c r="A117" s="40" t="str">
        <f t="shared" si="4"/>
        <v>2023–24NAUR</v>
      </c>
      <c r="B117" t="s">
        <v>645</v>
      </c>
      <c r="C117" t="s">
        <v>214</v>
      </c>
      <c r="D117">
        <v>0</v>
      </c>
      <c r="E117">
        <v>3136568</v>
      </c>
      <c r="F117">
        <v>390963</v>
      </c>
      <c r="G117">
        <v>20697</v>
      </c>
      <c r="H117">
        <v>266544</v>
      </c>
      <c r="I117">
        <v>636682</v>
      </c>
      <c r="J117">
        <v>154325</v>
      </c>
      <c r="K117">
        <v>94854</v>
      </c>
      <c r="L117">
        <v>82859</v>
      </c>
      <c r="M117">
        <v>2886189</v>
      </c>
      <c r="N117">
        <v>512372</v>
      </c>
      <c r="O117">
        <v>0</v>
      </c>
      <c r="P117">
        <v>0</v>
      </c>
      <c r="Q117">
        <v>0</v>
      </c>
      <c r="R117">
        <v>46047</v>
      </c>
      <c r="S117">
        <v>681887</v>
      </c>
      <c r="T117">
        <v>0</v>
      </c>
      <c r="U117">
        <v>2611</v>
      </c>
      <c r="V117">
        <v>0</v>
      </c>
      <c r="W117">
        <v>0</v>
      </c>
      <c r="X117">
        <v>3989</v>
      </c>
      <c r="Y117">
        <v>6426</v>
      </c>
      <c r="Z117">
        <v>229124</v>
      </c>
      <c r="AA117">
        <v>0</v>
      </c>
      <c r="AB117">
        <v>0</v>
      </c>
      <c r="AC117">
        <v>4833</v>
      </c>
      <c r="AD117">
        <v>0</v>
      </c>
      <c r="AE117">
        <v>18895</v>
      </c>
      <c r="AF117" s="37">
        <v>78885</v>
      </c>
      <c r="AG117">
        <v>272393</v>
      </c>
      <c r="AH117">
        <v>279861</v>
      </c>
      <c r="AI117">
        <v>81524</v>
      </c>
      <c r="AJ117">
        <v>364</v>
      </c>
      <c r="AK117">
        <v>29791</v>
      </c>
      <c r="AL117">
        <v>215442</v>
      </c>
      <c r="AM117" s="37">
        <v>204419</v>
      </c>
      <c r="AN117">
        <v>0</v>
      </c>
      <c r="AO117">
        <v>548826</v>
      </c>
      <c r="AP117">
        <v>162750</v>
      </c>
      <c r="AQ117">
        <v>109961</v>
      </c>
      <c r="AR117">
        <v>124331</v>
      </c>
      <c r="AS117">
        <v>366092</v>
      </c>
      <c r="AT117">
        <v>553137</v>
      </c>
      <c r="AU117">
        <v>273403</v>
      </c>
      <c r="AV117" s="37">
        <v>2719491</v>
      </c>
      <c r="AW117">
        <v>895366</v>
      </c>
      <c r="AX117" s="37">
        <v>4541870</v>
      </c>
      <c r="AY117">
        <v>65153</v>
      </c>
      <c r="AZ117" s="37">
        <v>2043825</v>
      </c>
      <c r="BA117">
        <v>623764</v>
      </c>
      <c r="BB117">
        <v>320363</v>
      </c>
      <c r="BC117" s="37">
        <v>1270972</v>
      </c>
      <c r="BD117">
        <v>2228330</v>
      </c>
      <c r="BE117">
        <v>88537</v>
      </c>
      <c r="BF117">
        <v>389312</v>
      </c>
      <c r="BG117">
        <v>821504</v>
      </c>
      <c r="BH117">
        <v>40716</v>
      </c>
      <c r="BI117">
        <v>526119</v>
      </c>
      <c r="BJ117">
        <v>27173</v>
      </c>
      <c r="BK117">
        <v>776244</v>
      </c>
      <c r="BL117">
        <v>140885</v>
      </c>
      <c r="BM117">
        <v>1030951</v>
      </c>
      <c r="BN117" s="37">
        <v>4887438</v>
      </c>
      <c r="BO117">
        <v>0</v>
      </c>
      <c r="BP117" s="23">
        <v>0</v>
      </c>
      <c r="BQ117">
        <v>0</v>
      </c>
      <c r="BR117">
        <v>131985</v>
      </c>
      <c r="BS117" s="37"/>
    </row>
    <row r="118" spans="1:71" x14ac:dyDescent="0.2">
      <c r="A118" s="40" t="str">
        <f t="shared" si="4"/>
        <v>2023–24NCAL</v>
      </c>
      <c r="B118" t="s">
        <v>645</v>
      </c>
      <c r="C118" t="s">
        <v>215</v>
      </c>
      <c r="D118">
        <v>0</v>
      </c>
      <c r="E118">
        <v>3289161</v>
      </c>
      <c r="F118">
        <v>4165</v>
      </c>
      <c r="G118">
        <v>0</v>
      </c>
      <c r="H118">
        <v>941077</v>
      </c>
      <c r="I118">
        <v>3196062</v>
      </c>
      <c r="J118">
        <v>933629</v>
      </c>
      <c r="K118">
        <v>129898</v>
      </c>
      <c r="L118">
        <v>2469278</v>
      </c>
      <c r="M118">
        <v>988808</v>
      </c>
      <c r="N118">
        <v>313115</v>
      </c>
      <c r="O118">
        <v>0</v>
      </c>
      <c r="P118">
        <v>0</v>
      </c>
      <c r="Q118">
        <v>227787</v>
      </c>
      <c r="R118">
        <v>22409</v>
      </c>
      <c r="S118">
        <v>0</v>
      </c>
      <c r="T118">
        <v>0</v>
      </c>
      <c r="U118">
        <v>10174</v>
      </c>
      <c r="V118">
        <v>162141</v>
      </c>
      <c r="W118">
        <v>0</v>
      </c>
      <c r="X118">
        <v>436825</v>
      </c>
      <c r="Y118">
        <v>8905</v>
      </c>
      <c r="Z118">
        <v>177623</v>
      </c>
      <c r="AA118">
        <v>0</v>
      </c>
      <c r="AB118">
        <v>0</v>
      </c>
      <c r="AC118">
        <v>0</v>
      </c>
      <c r="AD118">
        <v>0</v>
      </c>
      <c r="AE118">
        <v>25101</v>
      </c>
      <c r="AF118">
        <v>242652</v>
      </c>
      <c r="AG118">
        <v>496262</v>
      </c>
      <c r="AH118">
        <v>241978</v>
      </c>
      <c r="AI118">
        <v>27052</v>
      </c>
      <c r="AJ118">
        <v>1419048</v>
      </c>
      <c r="AK118">
        <v>35856</v>
      </c>
      <c r="AL118">
        <v>561322</v>
      </c>
      <c r="AM118">
        <v>1309116</v>
      </c>
      <c r="AN118">
        <v>36358</v>
      </c>
      <c r="AO118">
        <v>694282</v>
      </c>
      <c r="AP118">
        <v>474891</v>
      </c>
      <c r="AQ118">
        <v>146844</v>
      </c>
      <c r="AR118">
        <v>393874</v>
      </c>
      <c r="AS118">
        <v>601357</v>
      </c>
      <c r="AT118">
        <v>1557188</v>
      </c>
      <c r="AU118">
        <v>63163</v>
      </c>
      <c r="AV118">
        <v>3008560</v>
      </c>
      <c r="AW118">
        <v>1457683</v>
      </c>
      <c r="AX118">
        <v>27706864</v>
      </c>
      <c r="AY118">
        <v>570227</v>
      </c>
      <c r="AZ118" s="37">
        <v>11264728</v>
      </c>
      <c r="BA118" s="37">
        <v>250373</v>
      </c>
      <c r="BB118">
        <v>352166</v>
      </c>
      <c r="BC118">
        <v>2483341</v>
      </c>
      <c r="BD118" s="37">
        <v>5335965</v>
      </c>
      <c r="BE118">
        <v>4007816</v>
      </c>
      <c r="BF118">
        <v>191540</v>
      </c>
      <c r="BG118">
        <v>110258</v>
      </c>
      <c r="BH118">
        <v>18075</v>
      </c>
      <c r="BI118">
        <v>897583</v>
      </c>
      <c r="BJ118">
        <v>103758</v>
      </c>
      <c r="BK118" s="37">
        <v>615977</v>
      </c>
      <c r="BL118">
        <v>102744</v>
      </c>
      <c r="BM118">
        <v>975829</v>
      </c>
      <c r="BN118">
        <v>1282818</v>
      </c>
      <c r="BO118">
        <v>0</v>
      </c>
      <c r="BP118" s="39">
        <v>0</v>
      </c>
      <c r="BQ118">
        <v>56196</v>
      </c>
      <c r="BR118">
        <v>759579</v>
      </c>
      <c r="BS118" s="37"/>
    </row>
    <row r="119" spans="1:71" x14ac:dyDescent="0.2">
      <c r="A119" s="40" t="str">
        <f t="shared" si="4"/>
        <v>2023–24NCD</v>
      </c>
      <c r="B119" t="s">
        <v>645</v>
      </c>
      <c r="C119" t="s">
        <v>304</v>
      </c>
      <c r="D119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>
        <v>0</v>
      </c>
      <c r="P119">
        <v>0</v>
      </c>
      <c r="Q119">
        <v>0</v>
      </c>
      <c r="R119">
        <v>0</v>
      </c>
      <c r="S119" s="37">
        <v>0</v>
      </c>
      <c r="T119">
        <v>0</v>
      </c>
      <c r="U119" s="37">
        <v>0</v>
      </c>
      <c r="V119" s="37">
        <v>0</v>
      </c>
      <c r="W119" s="37">
        <v>0</v>
      </c>
      <c r="X119">
        <v>0</v>
      </c>
      <c r="Y119">
        <v>0</v>
      </c>
      <c r="Z119" s="37">
        <v>0</v>
      </c>
      <c r="AA119" s="37">
        <v>0</v>
      </c>
      <c r="AB119">
        <v>0</v>
      </c>
      <c r="AC119" s="37">
        <v>0</v>
      </c>
      <c r="AD119" s="37">
        <v>0</v>
      </c>
      <c r="AE119">
        <v>0</v>
      </c>
      <c r="AF119" s="37">
        <v>0</v>
      </c>
      <c r="AG119" s="37">
        <v>0</v>
      </c>
      <c r="AH119" s="37">
        <v>0</v>
      </c>
      <c r="AI119" s="37">
        <v>0</v>
      </c>
      <c r="AJ119">
        <v>0</v>
      </c>
      <c r="AK119" s="37">
        <v>0</v>
      </c>
      <c r="AL119" s="37">
        <v>0</v>
      </c>
      <c r="AM119" s="37">
        <v>0</v>
      </c>
      <c r="AN119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172550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>
        <v>0</v>
      </c>
      <c r="BP119" s="23">
        <v>0</v>
      </c>
      <c r="BQ119">
        <v>0</v>
      </c>
      <c r="BR119">
        <v>-172550</v>
      </c>
      <c r="BS119" s="37"/>
    </row>
    <row r="120" spans="1:71" x14ac:dyDescent="0.2">
      <c r="A120" s="40" t="str">
        <f t="shared" si="4"/>
        <v>2023–24NEPA</v>
      </c>
      <c r="B120" t="s">
        <v>645</v>
      </c>
      <c r="C120" t="s">
        <v>216</v>
      </c>
      <c r="D120" s="37">
        <v>0</v>
      </c>
      <c r="E120" s="37">
        <v>0</v>
      </c>
      <c r="F120">
        <v>0</v>
      </c>
      <c r="G120" s="37">
        <v>0</v>
      </c>
      <c r="H120" s="37">
        <v>0</v>
      </c>
      <c r="I120" s="37">
        <v>10698941</v>
      </c>
      <c r="J120" s="37">
        <v>0</v>
      </c>
      <c r="K120" s="37">
        <v>0</v>
      </c>
      <c r="L120" s="37">
        <v>0</v>
      </c>
      <c r="M120" s="37">
        <v>0</v>
      </c>
      <c r="N120">
        <v>0</v>
      </c>
      <c r="O120">
        <v>0</v>
      </c>
      <c r="P120">
        <v>0</v>
      </c>
      <c r="Q120" s="37">
        <v>398157</v>
      </c>
      <c r="R120">
        <v>0</v>
      </c>
      <c r="S120" s="37">
        <v>0</v>
      </c>
      <c r="T120" s="37">
        <v>0</v>
      </c>
      <c r="U120">
        <v>0</v>
      </c>
      <c r="V120" s="37">
        <v>0</v>
      </c>
      <c r="W120" s="37">
        <v>666363</v>
      </c>
      <c r="X120" s="37">
        <v>0</v>
      </c>
      <c r="Y120">
        <v>0</v>
      </c>
      <c r="Z120" s="37">
        <v>0</v>
      </c>
      <c r="AA120" s="37">
        <v>0</v>
      </c>
      <c r="AB120">
        <v>0</v>
      </c>
      <c r="AC120">
        <v>335497</v>
      </c>
      <c r="AD120">
        <v>0</v>
      </c>
      <c r="AE120" s="37">
        <v>99650</v>
      </c>
      <c r="AF120" s="37">
        <v>0</v>
      </c>
      <c r="AG120" s="37">
        <v>0</v>
      </c>
      <c r="AH120" s="37">
        <v>63503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76</v>
      </c>
      <c r="AW120" s="37">
        <v>0</v>
      </c>
      <c r="AX120" s="37">
        <v>0</v>
      </c>
      <c r="AY120" s="37">
        <v>0</v>
      </c>
      <c r="AZ120" s="37">
        <v>3635</v>
      </c>
      <c r="BA120" s="37">
        <v>0</v>
      </c>
      <c r="BB120" s="37">
        <v>0</v>
      </c>
      <c r="BC120" s="37">
        <v>0</v>
      </c>
      <c r="BD120" s="37">
        <v>0</v>
      </c>
      <c r="BE120" s="37">
        <v>11760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2000</v>
      </c>
      <c r="BO120">
        <v>0</v>
      </c>
      <c r="BP120" s="23">
        <v>0</v>
      </c>
      <c r="BQ120">
        <v>0</v>
      </c>
      <c r="BR120">
        <v>0</v>
      </c>
      <c r="BS120" s="37"/>
    </row>
    <row r="121" spans="1:71" x14ac:dyDescent="0.2">
      <c r="A121" s="40" t="str">
        <f t="shared" si="4"/>
        <v>2023–24NETH</v>
      </c>
      <c r="B121" t="s">
        <v>645</v>
      </c>
      <c r="C121" t="s">
        <v>217</v>
      </c>
      <c r="D121">
        <v>30000</v>
      </c>
      <c r="E121">
        <v>66911979</v>
      </c>
      <c r="F121">
        <v>0</v>
      </c>
      <c r="G121">
        <v>666925</v>
      </c>
      <c r="H121">
        <v>27933</v>
      </c>
      <c r="I121">
        <v>3572967</v>
      </c>
      <c r="J121">
        <v>0</v>
      </c>
      <c r="K121">
        <v>1563516</v>
      </c>
      <c r="L121">
        <v>0</v>
      </c>
      <c r="M121">
        <v>558236</v>
      </c>
      <c r="N121">
        <v>3257093</v>
      </c>
      <c r="O121">
        <v>0</v>
      </c>
      <c r="P121">
        <v>0</v>
      </c>
      <c r="Q121">
        <v>0</v>
      </c>
      <c r="R121">
        <v>0</v>
      </c>
      <c r="S121">
        <v>21337</v>
      </c>
      <c r="T121">
        <v>0</v>
      </c>
      <c r="U121">
        <v>0</v>
      </c>
      <c r="V121">
        <v>44028</v>
      </c>
      <c r="W121">
        <v>6219328</v>
      </c>
      <c r="X121">
        <v>2260528</v>
      </c>
      <c r="Y121">
        <v>3058761599</v>
      </c>
      <c r="Z121">
        <v>576831</v>
      </c>
      <c r="AA121">
        <v>0</v>
      </c>
      <c r="AB121">
        <v>819</v>
      </c>
      <c r="AC121" s="37">
        <v>28959</v>
      </c>
      <c r="AD121">
        <v>0</v>
      </c>
      <c r="AE121">
        <v>5027</v>
      </c>
      <c r="AF121">
        <v>359022</v>
      </c>
      <c r="AG121">
        <v>72700</v>
      </c>
      <c r="AH121">
        <v>21757856</v>
      </c>
      <c r="AI121">
        <v>4415189</v>
      </c>
      <c r="AJ121">
        <v>0</v>
      </c>
      <c r="AK121">
        <v>168</v>
      </c>
      <c r="AL121">
        <v>55115</v>
      </c>
      <c r="AM121">
        <v>395489</v>
      </c>
      <c r="AN121">
        <v>437000</v>
      </c>
      <c r="AO121">
        <v>445816</v>
      </c>
      <c r="AP121">
        <v>140</v>
      </c>
      <c r="AQ121">
        <v>37395</v>
      </c>
      <c r="AR121">
        <v>164117</v>
      </c>
      <c r="AS121">
        <v>15728</v>
      </c>
      <c r="AT121">
        <v>11065</v>
      </c>
      <c r="AU121">
        <v>10327858</v>
      </c>
      <c r="AV121">
        <v>914408</v>
      </c>
      <c r="AW121">
        <v>4496328</v>
      </c>
      <c r="AX121" s="37">
        <v>9297811</v>
      </c>
      <c r="AY121">
        <v>2014</v>
      </c>
      <c r="AZ121">
        <v>2996283</v>
      </c>
      <c r="BA121">
        <v>137228</v>
      </c>
      <c r="BB121">
        <v>11948292</v>
      </c>
      <c r="BC121">
        <v>6281755</v>
      </c>
      <c r="BD121">
        <v>1309703</v>
      </c>
      <c r="BE121">
        <v>2469750</v>
      </c>
      <c r="BF121">
        <v>2922</v>
      </c>
      <c r="BG121">
        <v>8076</v>
      </c>
      <c r="BH121">
        <v>145050</v>
      </c>
      <c r="BI121">
        <v>26809</v>
      </c>
      <c r="BJ121">
        <v>2977</v>
      </c>
      <c r="BK121" s="37">
        <v>5525709</v>
      </c>
      <c r="BL121">
        <v>4387</v>
      </c>
      <c r="BM121">
        <v>1667671</v>
      </c>
      <c r="BN121">
        <v>4642</v>
      </c>
      <c r="BO121">
        <v>170793</v>
      </c>
      <c r="BP121" s="23">
        <v>0</v>
      </c>
      <c r="BQ121">
        <v>0</v>
      </c>
      <c r="BR121">
        <v>88990</v>
      </c>
      <c r="BS121"/>
    </row>
    <row r="122" spans="1:71" x14ac:dyDescent="0.2">
      <c r="A122" s="40" t="str">
        <f t="shared" si="4"/>
        <v>2023–24NGRA</v>
      </c>
      <c r="B122" t="s">
        <v>645</v>
      </c>
      <c r="C122" t="s">
        <v>218</v>
      </c>
      <c r="D122">
        <v>0</v>
      </c>
      <c r="E122">
        <v>0</v>
      </c>
      <c r="F122">
        <v>0</v>
      </c>
      <c r="G122">
        <v>0</v>
      </c>
      <c r="H122">
        <v>0</v>
      </c>
      <c r="I122" s="37">
        <v>0</v>
      </c>
      <c r="J122" s="37">
        <v>0</v>
      </c>
      <c r="K122">
        <v>0</v>
      </c>
      <c r="L122">
        <v>0</v>
      </c>
      <c r="M122">
        <v>309124</v>
      </c>
      <c r="N122">
        <v>0</v>
      </c>
      <c r="O122">
        <v>0</v>
      </c>
      <c r="P122">
        <v>16716</v>
      </c>
      <c r="Q122" s="37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37">
        <v>0</v>
      </c>
      <c r="X122" s="37">
        <v>0</v>
      </c>
      <c r="Y122">
        <v>0</v>
      </c>
      <c r="Z122">
        <v>0</v>
      </c>
      <c r="AA122">
        <v>0</v>
      </c>
      <c r="AB122" s="37">
        <v>0</v>
      </c>
      <c r="AC122">
        <v>0</v>
      </c>
      <c r="AD122">
        <v>0</v>
      </c>
      <c r="AE122">
        <v>0</v>
      </c>
      <c r="AF122">
        <v>118140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250</v>
      </c>
      <c r="AW122">
        <v>0</v>
      </c>
      <c r="AX122">
        <v>233447</v>
      </c>
      <c r="AY122">
        <v>0</v>
      </c>
      <c r="AZ122">
        <v>328055</v>
      </c>
      <c r="BA122" s="37">
        <v>2065</v>
      </c>
      <c r="BB122">
        <v>3000</v>
      </c>
      <c r="BC122">
        <v>1817132</v>
      </c>
      <c r="BD122">
        <v>942485</v>
      </c>
      <c r="BE122">
        <v>0</v>
      </c>
      <c r="BF122">
        <v>0</v>
      </c>
      <c r="BG122">
        <v>0</v>
      </c>
      <c r="BH122">
        <v>0</v>
      </c>
      <c r="BI122">
        <v>3200</v>
      </c>
      <c r="BJ122">
        <v>130</v>
      </c>
      <c r="BK122">
        <v>16633</v>
      </c>
      <c r="BL122">
        <v>0</v>
      </c>
      <c r="BM122" s="37">
        <v>42419</v>
      </c>
      <c r="BN122">
        <v>666190</v>
      </c>
      <c r="BO122">
        <v>0</v>
      </c>
      <c r="BP122" s="39">
        <v>0</v>
      </c>
      <c r="BQ122">
        <v>0</v>
      </c>
      <c r="BR122">
        <v>0</v>
      </c>
      <c r="BS122" s="37"/>
    </row>
    <row r="123" spans="1:71" x14ac:dyDescent="0.2">
      <c r="A123" s="40" t="str">
        <f t="shared" si="4"/>
        <v>2023–24NICA</v>
      </c>
      <c r="B123" t="s">
        <v>645</v>
      </c>
      <c r="C123" t="s">
        <v>219</v>
      </c>
      <c r="D123" s="37">
        <v>0</v>
      </c>
      <c r="E123" s="37">
        <v>0</v>
      </c>
      <c r="F123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37">
        <v>0</v>
      </c>
      <c r="W123" s="37">
        <v>0</v>
      </c>
      <c r="X123" s="37">
        <v>0</v>
      </c>
      <c r="Y123" s="37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 s="37">
        <v>0</v>
      </c>
      <c r="AH123" s="37">
        <v>0</v>
      </c>
      <c r="AI123" s="37">
        <v>0</v>
      </c>
      <c r="AJ123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3875</v>
      </c>
      <c r="AY123" s="37">
        <v>0</v>
      </c>
      <c r="AZ123" s="37">
        <v>3723</v>
      </c>
      <c r="BA123" s="37">
        <v>0</v>
      </c>
      <c r="BB123" s="37">
        <v>0</v>
      </c>
      <c r="BC123" s="37">
        <v>10000</v>
      </c>
      <c r="BD123" s="37">
        <v>0</v>
      </c>
      <c r="BE123" s="37">
        <v>0</v>
      </c>
      <c r="BF123" s="37">
        <v>0</v>
      </c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>
        <v>0</v>
      </c>
      <c r="BP123" s="23">
        <v>0</v>
      </c>
      <c r="BQ123" s="37">
        <v>0</v>
      </c>
      <c r="BR123" s="37">
        <v>0</v>
      </c>
      <c r="BS123" s="37"/>
    </row>
    <row r="124" spans="1:71" x14ac:dyDescent="0.2">
      <c r="A124" s="40" t="str">
        <f t="shared" si="4"/>
        <v>2023–24NIUE</v>
      </c>
      <c r="B124" t="s">
        <v>645</v>
      </c>
      <c r="C124" t="s">
        <v>221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 s="37">
        <v>0</v>
      </c>
      <c r="M124" s="37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s="37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 s="37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 s="37">
        <v>9059</v>
      </c>
      <c r="AW124" s="37">
        <v>0</v>
      </c>
      <c r="AX124">
        <v>0</v>
      </c>
      <c r="AY124" s="37">
        <v>0</v>
      </c>
      <c r="AZ124" s="37">
        <v>0</v>
      </c>
      <c r="BA124">
        <v>0</v>
      </c>
      <c r="BB124" s="37">
        <v>0</v>
      </c>
      <c r="BC124" s="37">
        <v>0</v>
      </c>
      <c r="BD124" s="37">
        <v>0</v>
      </c>
      <c r="BE124" s="37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 s="37">
        <v>0</v>
      </c>
      <c r="BM124" s="37">
        <v>0</v>
      </c>
      <c r="BN124" s="37">
        <v>0</v>
      </c>
      <c r="BO124">
        <v>0</v>
      </c>
      <c r="BP124" s="23">
        <v>0</v>
      </c>
      <c r="BQ124">
        <v>0</v>
      </c>
      <c r="BR124">
        <v>0</v>
      </c>
      <c r="BS124" s="37"/>
    </row>
    <row r="125" spans="1:71" x14ac:dyDescent="0.2">
      <c r="A125" s="40" t="str">
        <f t="shared" si="4"/>
        <v>2023–24NORF</v>
      </c>
      <c r="B125" t="s">
        <v>645</v>
      </c>
      <c r="C125" t="s">
        <v>222</v>
      </c>
      <c r="D125">
        <v>3671</v>
      </c>
      <c r="E125">
        <v>410609</v>
      </c>
      <c r="F125">
        <v>38777</v>
      </c>
      <c r="G125">
        <v>3000</v>
      </c>
      <c r="H125">
        <v>3850</v>
      </c>
      <c r="I125">
        <v>33205</v>
      </c>
      <c r="J125">
        <v>7223</v>
      </c>
      <c r="K125">
        <v>42134</v>
      </c>
      <c r="L125">
        <v>167857</v>
      </c>
      <c r="M125">
        <v>1077985</v>
      </c>
      <c r="N125">
        <v>893074</v>
      </c>
      <c r="O125">
        <v>14750</v>
      </c>
      <c r="P125">
        <v>0</v>
      </c>
      <c r="Q125">
        <v>0</v>
      </c>
      <c r="R125">
        <v>0</v>
      </c>
      <c r="S125">
        <v>31388</v>
      </c>
      <c r="T125">
        <v>0</v>
      </c>
      <c r="U125">
        <v>0</v>
      </c>
      <c r="V125">
        <v>69205</v>
      </c>
      <c r="W125">
        <v>0</v>
      </c>
      <c r="X125">
        <v>0</v>
      </c>
      <c r="Y125">
        <v>0</v>
      </c>
      <c r="Z125">
        <v>190319</v>
      </c>
      <c r="AA125">
        <v>0</v>
      </c>
      <c r="AB125">
        <v>0</v>
      </c>
      <c r="AC125">
        <v>13555</v>
      </c>
      <c r="AD125">
        <v>0</v>
      </c>
      <c r="AE125">
        <v>7289</v>
      </c>
      <c r="AF125">
        <v>4134</v>
      </c>
      <c r="AG125">
        <v>153946</v>
      </c>
      <c r="AH125">
        <v>120158</v>
      </c>
      <c r="AI125">
        <v>46426</v>
      </c>
      <c r="AJ125">
        <v>16681</v>
      </c>
      <c r="AK125">
        <v>17703</v>
      </c>
      <c r="AL125">
        <v>422101</v>
      </c>
      <c r="AM125">
        <v>44964</v>
      </c>
      <c r="AN125">
        <v>0</v>
      </c>
      <c r="AO125">
        <v>25219</v>
      </c>
      <c r="AP125">
        <v>191621</v>
      </c>
      <c r="AQ125">
        <v>160171</v>
      </c>
      <c r="AR125">
        <v>65554</v>
      </c>
      <c r="AS125">
        <v>199183</v>
      </c>
      <c r="AT125">
        <v>148093</v>
      </c>
      <c r="AU125">
        <v>34677</v>
      </c>
      <c r="AV125">
        <v>669291</v>
      </c>
      <c r="AW125">
        <v>690797</v>
      </c>
      <c r="AX125">
        <v>1616921</v>
      </c>
      <c r="AY125">
        <v>6766</v>
      </c>
      <c r="AZ125">
        <v>601021</v>
      </c>
      <c r="BA125">
        <v>116022</v>
      </c>
      <c r="BB125">
        <v>147452</v>
      </c>
      <c r="BC125" s="37">
        <v>898253</v>
      </c>
      <c r="BD125">
        <v>1089384</v>
      </c>
      <c r="BE125">
        <v>32849</v>
      </c>
      <c r="BF125">
        <v>26464</v>
      </c>
      <c r="BG125">
        <v>196789</v>
      </c>
      <c r="BH125">
        <v>11473</v>
      </c>
      <c r="BI125">
        <v>126572</v>
      </c>
      <c r="BJ125">
        <v>11387</v>
      </c>
      <c r="BK125">
        <v>467961</v>
      </c>
      <c r="BL125">
        <v>0</v>
      </c>
      <c r="BM125">
        <v>410009</v>
      </c>
      <c r="BN125">
        <v>6611390</v>
      </c>
      <c r="BO125">
        <v>304500</v>
      </c>
      <c r="BP125" s="23">
        <v>0</v>
      </c>
      <c r="BQ125">
        <v>0</v>
      </c>
      <c r="BR125">
        <v>6506</v>
      </c>
      <c r="BS125" s="37"/>
    </row>
    <row r="126" spans="1:71" x14ac:dyDescent="0.2">
      <c r="A126" s="40" t="str">
        <f t="shared" si="4"/>
        <v>2023–24NWAY</v>
      </c>
      <c r="B126" t="s">
        <v>645</v>
      </c>
      <c r="C126" t="s">
        <v>223</v>
      </c>
      <c r="D126">
        <v>0</v>
      </c>
      <c r="E126">
        <v>6800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244137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2435</v>
      </c>
      <c r="AI126">
        <v>69016</v>
      </c>
      <c r="AJ126">
        <v>0</v>
      </c>
      <c r="AK126">
        <v>0</v>
      </c>
      <c r="AL126">
        <v>2121</v>
      </c>
      <c r="AM126">
        <v>130362</v>
      </c>
      <c r="AN126">
        <v>0</v>
      </c>
      <c r="AO126">
        <v>8823</v>
      </c>
      <c r="AP126">
        <v>0</v>
      </c>
      <c r="AQ126">
        <v>0</v>
      </c>
      <c r="AR126">
        <v>6752</v>
      </c>
      <c r="AS126">
        <v>2895</v>
      </c>
      <c r="AT126">
        <v>0</v>
      </c>
      <c r="AU126">
        <v>0</v>
      </c>
      <c r="AV126" s="37">
        <v>3544</v>
      </c>
      <c r="AW126">
        <v>11568</v>
      </c>
      <c r="AX126">
        <v>9787936</v>
      </c>
      <c r="AY126">
        <v>2836</v>
      </c>
      <c r="AZ126">
        <v>118806</v>
      </c>
      <c r="BA126">
        <v>1037519</v>
      </c>
      <c r="BB126">
        <v>117971</v>
      </c>
      <c r="BC126">
        <v>359946</v>
      </c>
      <c r="BD126">
        <v>42000</v>
      </c>
      <c r="BE126">
        <v>10060</v>
      </c>
      <c r="BF126">
        <v>0</v>
      </c>
      <c r="BG126">
        <v>0</v>
      </c>
      <c r="BH126">
        <v>28661</v>
      </c>
      <c r="BI126">
        <v>9466</v>
      </c>
      <c r="BJ126">
        <v>0</v>
      </c>
      <c r="BK126">
        <v>646738</v>
      </c>
      <c r="BL126">
        <v>0</v>
      </c>
      <c r="BM126">
        <v>145908</v>
      </c>
      <c r="BN126">
        <v>0</v>
      </c>
      <c r="BO126">
        <v>0</v>
      </c>
      <c r="BP126" s="39">
        <v>0</v>
      </c>
      <c r="BQ126">
        <v>0</v>
      </c>
      <c r="BR126">
        <v>91740</v>
      </c>
      <c r="BS126" s="37"/>
    </row>
    <row r="127" spans="1:71" x14ac:dyDescent="0.2">
      <c r="A127" s="40" t="str">
        <f t="shared" si="4"/>
        <v>2023–24NZ</v>
      </c>
      <c r="B127" t="s">
        <v>645</v>
      </c>
      <c r="C127" t="s">
        <v>224</v>
      </c>
      <c r="D127">
        <v>1696742</v>
      </c>
      <c r="E127" s="37">
        <v>38034174</v>
      </c>
      <c r="F127">
        <v>3410367</v>
      </c>
      <c r="G127" s="37">
        <v>3866398</v>
      </c>
      <c r="H127" s="37">
        <v>39603172</v>
      </c>
      <c r="I127" s="37">
        <v>47431545</v>
      </c>
      <c r="J127">
        <v>29415542</v>
      </c>
      <c r="K127">
        <v>3412184</v>
      </c>
      <c r="L127" s="37">
        <v>2320938</v>
      </c>
      <c r="M127">
        <v>43285046</v>
      </c>
      <c r="N127" s="37">
        <v>26050412</v>
      </c>
      <c r="O127" s="37">
        <v>0</v>
      </c>
      <c r="P127">
        <v>0</v>
      </c>
      <c r="Q127" s="37">
        <v>2319715</v>
      </c>
      <c r="R127">
        <v>292802</v>
      </c>
      <c r="S127">
        <v>4954585</v>
      </c>
      <c r="T127">
        <v>0</v>
      </c>
      <c r="U127">
        <v>4933</v>
      </c>
      <c r="V127">
        <v>29575778</v>
      </c>
      <c r="W127">
        <v>207252006</v>
      </c>
      <c r="X127">
        <v>1370467</v>
      </c>
      <c r="Y127">
        <v>14946433</v>
      </c>
      <c r="Z127" s="37">
        <v>5867288</v>
      </c>
      <c r="AA127">
        <v>17280</v>
      </c>
      <c r="AB127">
        <v>638192</v>
      </c>
      <c r="AC127" s="37">
        <v>1542038</v>
      </c>
      <c r="AD127">
        <v>48710</v>
      </c>
      <c r="AE127">
        <v>732901</v>
      </c>
      <c r="AF127">
        <v>1431348</v>
      </c>
      <c r="AG127">
        <v>6095871</v>
      </c>
      <c r="AH127">
        <v>24145970</v>
      </c>
      <c r="AI127">
        <v>16550321</v>
      </c>
      <c r="AJ127">
        <v>19355874</v>
      </c>
      <c r="AK127">
        <v>3000062</v>
      </c>
      <c r="AL127" s="37">
        <v>10428131</v>
      </c>
      <c r="AM127" s="37">
        <v>24541562</v>
      </c>
      <c r="AN127">
        <v>1191209</v>
      </c>
      <c r="AO127">
        <v>16350458</v>
      </c>
      <c r="AP127" s="37">
        <v>12968064</v>
      </c>
      <c r="AQ127" s="37">
        <v>6855866</v>
      </c>
      <c r="AR127" s="37">
        <v>7532102</v>
      </c>
      <c r="AS127" s="37">
        <v>46964935</v>
      </c>
      <c r="AT127" s="37">
        <v>9900147</v>
      </c>
      <c r="AU127">
        <v>18002700</v>
      </c>
      <c r="AV127" s="37">
        <v>37672243</v>
      </c>
      <c r="AW127" s="37">
        <v>6991102</v>
      </c>
      <c r="AX127" s="37">
        <v>31837723</v>
      </c>
      <c r="AY127">
        <v>1205664</v>
      </c>
      <c r="AZ127" s="37">
        <v>49038784</v>
      </c>
      <c r="BA127" s="37">
        <v>2009215</v>
      </c>
      <c r="BB127" s="37">
        <v>8865877</v>
      </c>
      <c r="BC127" s="37">
        <v>42650362</v>
      </c>
      <c r="BD127" s="37">
        <v>162071558</v>
      </c>
      <c r="BE127">
        <v>73861645</v>
      </c>
      <c r="BF127">
        <v>4559904</v>
      </c>
      <c r="BG127" s="37">
        <v>5218200</v>
      </c>
      <c r="BH127">
        <v>602127</v>
      </c>
      <c r="BI127" s="37">
        <v>14431960</v>
      </c>
      <c r="BJ127">
        <v>248554</v>
      </c>
      <c r="BK127">
        <v>14033047</v>
      </c>
      <c r="BL127">
        <v>523484</v>
      </c>
      <c r="BM127" s="37">
        <v>65202809</v>
      </c>
      <c r="BN127" s="37">
        <v>6780040</v>
      </c>
      <c r="BO127">
        <v>248998</v>
      </c>
      <c r="BP127" s="23">
        <v>0</v>
      </c>
      <c r="BQ127">
        <v>131981</v>
      </c>
      <c r="BR127">
        <v>2539699</v>
      </c>
      <c r="BS127" s="37"/>
    </row>
    <row r="128" spans="1:71" x14ac:dyDescent="0.2">
      <c r="A128" s="40" t="str">
        <f t="shared" si="4"/>
        <v>2023–24OMAN</v>
      </c>
      <c r="B128" t="s">
        <v>645</v>
      </c>
      <c r="C128" t="s">
        <v>225</v>
      </c>
      <c r="D128" s="37">
        <v>0</v>
      </c>
      <c r="E128">
        <v>1432824</v>
      </c>
      <c r="F128">
        <v>0</v>
      </c>
      <c r="G128">
        <v>0</v>
      </c>
      <c r="H128">
        <v>0</v>
      </c>
      <c r="I128">
        <v>193308</v>
      </c>
      <c r="J128">
        <v>1020023</v>
      </c>
      <c r="K128">
        <v>0</v>
      </c>
      <c r="L128">
        <v>0</v>
      </c>
      <c r="M128" s="37">
        <v>13759</v>
      </c>
      <c r="N128" s="37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61703908</v>
      </c>
      <c r="X128">
        <v>97052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71587</v>
      </c>
      <c r="AI128" s="37">
        <v>0</v>
      </c>
      <c r="AJ128">
        <v>0</v>
      </c>
      <c r="AK128">
        <v>11299</v>
      </c>
      <c r="AL128">
        <v>0</v>
      </c>
      <c r="AM128" s="37">
        <v>0</v>
      </c>
      <c r="AN128" s="37">
        <v>0</v>
      </c>
      <c r="AO128">
        <v>30435</v>
      </c>
      <c r="AP128">
        <v>0</v>
      </c>
      <c r="AQ128" s="37">
        <v>4173</v>
      </c>
      <c r="AR128">
        <v>0</v>
      </c>
      <c r="AS128">
        <v>0</v>
      </c>
      <c r="AT128">
        <v>0</v>
      </c>
      <c r="AU128">
        <v>0</v>
      </c>
      <c r="AV128" s="37">
        <v>44214</v>
      </c>
      <c r="AW128" s="37">
        <v>0</v>
      </c>
      <c r="AX128" s="37">
        <v>27955</v>
      </c>
      <c r="AY128">
        <v>0</v>
      </c>
      <c r="AZ128" s="37">
        <v>46784</v>
      </c>
      <c r="BA128" s="37">
        <v>0</v>
      </c>
      <c r="BB128" s="37">
        <v>2897</v>
      </c>
      <c r="BC128" s="37">
        <v>903468</v>
      </c>
      <c r="BD128" s="37">
        <v>433</v>
      </c>
      <c r="BE128" s="37">
        <v>18600</v>
      </c>
      <c r="BF128" s="37">
        <v>0</v>
      </c>
      <c r="BG128" s="37">
        <v>0</v>
      </c>
      <c r="BH128">
        <v>573</v>
      </c>
      <c r="BI128" s="37">
        <v>0</v>
      </c>
      <c r="BJ128">
        <v>0</v>
      </c>
      <c r="BK128" s="37">
        <v>167787</v>
      </c>
      <c r="BL128">
        <v>0</v>
      </c>
      <c r="BM128" s="37">
        <v>28511</v>
      </c>
      <c r="BN128" s="37">
        <v>0</v>
      </c>
      <c r="BO128">
        <v>0</v>
      </c>
      <c r="BP128" s="23">
        <v>0</v>
      </c>
      <c r="BQ128">
        <v>0</v>
      </c>
      <c r="BR128">
        <v>2744</v>
      </c>
      <c r="BS128" s="37"/>
    </row>
    <row r="129" spans="1:71" x14ac:dyDescent="0.2">
      <c r="A129" s="40" t="str">
        <f t="shared" si="4"/>
        <v>2023–24PAKI</v>
      </c>
      <c r="B129" t="s">
        <v>645</v>
      </c>
      <c r="C129" t="s">
        <v>226</v>
      </c>
      <c r="D129" s="37">
        <v>0</v>
      </c>
      <c r="E129" s="37">
        <v>0</v>
      </c>
      <c r="F129" s="37">
        <v>0</v>
      </c>
      <c r="G129" s="37">
        <v>0</v>
      </c>
      <c r="H129" s="37">
        <v>21306</v>
      </c>
      <c r="I129" s="37">
        <v>73915044</v>
      </c>
      <c r="J129" s="37">
        <v>0</v>
      </c>
      <c r="K129" s="37">
        <v>18869</v>
      </c>
      <c r="L129" s="37">
        <v>0</v>
      </c>
      <c r="M129" s="37">
        <v>66591</v>
      </c>
      <c r="N129" s="37">
        <v>0</v>
      </c>
      <c r="O129">
        <v>0</v>
      </c>
      <c r="P129">
        <v>0</v>
      </c>
      <c r="Q129" s="37">
        <v>0</v>
      </c>
      <c r="R129" s="37">
        <v>0</v>
      </c>
      <c r="S129" s="37">
        <v>0</v>
      </c>
      <c r="T129" s="37">
        <v>74140</v>
      </c>
      <c r="U129" s="37">
        <v>24457259</v>
      </c>
      <c r="V129" s="37">
        <v>170965</v>
      </c>
      <c r="W129" s="37">
        <v>11309320</v>
      </c>
      <c r="X129" s="37">
        <v>1720542</v>
      </c>
      <c r="Y129">
        <v>17542264</v>
      </c>
      <c r="Z129" s="37">
        <v>0</v>
      </c>
      <c r="AA129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17310</v>
      </c>
      <c r="AJ129" s="37">
        <v>47151800</v>
      </c>
      <c r="AK129" s="37">
        <v>0</v>
      </c>
      <c r="AL129" s="37">
        <v>0</v>
      </c>
      <c r="AM129" s="37">
        <v>3338094</v>
      </c>
      <c r="AN129" s="37">
        <v>158204</v>
      </c>
      <c r="AO129" s="37">
        <v>86580</v>
      </c>
      <c r="AP129" s="37">
        <v>0</v>
      </c>
      <c r="AQ129" s="37">
        <v>0</v>
      </c>
      <c r="AR129" s="37">
        <v>0</v>
      </c>
      <c r="AS129" s="37">
        <v>0</v>
      </c>
      <c r="AT129" s="37">
        <v>313205</v>
      </c>
      <c r="AU129" s="37">
        <v>1098046</v>
      </c>
      <c r="AV129" s="37">
        <v>25633</v>
      </c>
      <c r="AW129" s="37">
        <v>79164</v>
      </c>
      <c r="AX129" s="37">
        <v>320403</v>
      </c>
      <c r="AY129" s="37">
        <v>0</v>
      </c>
      <c r="AZ129" s="37">
        <v>226853</v>
      </c>
      <c r="BA129" s="37">
        <v>33095</v>
      </c>
      <c r="BB129" s="37">
        <v>0</v>
      </c>
      <c r="BC129" s="37">
        <v>35603</v>
      </c>
      <c r="BD129" s="37">
        <v>57761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22286</v>
      </c>
      <c r="BL129" s="37">
        <v>0</v>
      </c>
      <c r="BM129" s="37">
        <v>2205</v>
      </c>
      <c r="BN129" s="37">
        <v>2230</v>
      </c>
      <c r="BO129" s="37">
        <v>0</v>
      </c>
      <c r="BP129" s="23">
        <v>0</v>
      </c>
      <c r="BQ129" s="37">
        <v>0</v>
      </c>
      <c r="BR129" s="37">
        <v>3587177</v>
      </c>
      <c r="BS129" s="37"/>
    </row>
    <row r="130" spans="1:71" x14ac:dyDescent="0.2">
      <c r="A130" s="40" t="str">
        <f t="shared" si="4"/>
        <v>2023–24PALU</v>
      </c>
      <c r="B130" t="s">
        <v>645</v>
      </c>
      <c r="C130" t="s">
        <v>227</v>
      </c>
      <c r="D130">
        <v>0</v>
      </c>
      <c r="E130" s="37">
        <v>0</v>
      </c>
      <c r="F130">
        <v>23582</v>
      </c>
      <c r="G130">
        <v>0</v>
      </c>
      <c r="H130" s="37">
        <v>0</v>
      </c>
      <c r="I130" s="37">
        <v>0</v>
      </c>
      <c r="J130">
        <v>9649</v>
      </c>
      <c r="K130">
        <v>0</v>
      </c>
      <c r="L130" s="37">
        <v>0</v>
      </c>
      <c r="M130" s="37">
        <v>0</v>
      </c>
      <c r="N130">
        <v>10108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37">
        <v>0</v>
      </c>
      <c r="W130">
        <v>0</v>
      </c>
      <c r="X130" s="37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 s="37">
        <v>0</v>
      </c>
      <c r="AI130" s="37">
        <v>0</v>
      </c>
      <c r="AJ130">
        <v>0</v>
      </c>
      <c r="AK130">
        <v>0</v>
      </c>
      <c r="AL130" s="37">
        <v>0</v>
      </c>
      <c r="AM130" s="37">
        <v>0</v>
      </c>
      <c r="AN130">
        <v>0</v>
      </c>
      <c r="AO130" s="37">
        <v>0</v>
      </c>
      <c r="AP130" s="37">
        <v>0</v>
      </c>
      <c r="AQ130">
        <v>0</v>
      </c>
      <c r="AR130">
        <v>0</v>
      </c>
      <c r="AS130">
        <v>0</v>
      </c>
      <c r="AT130" s="37">
        <v>0</v>
      </c>
      <c r="AU130">
        <v>0</v>
      </c>
      <c r="AV130" s="37">
        <v>0</v>
      </c>
      <c r="AW130">
        <v>0</v>
      </c>
      <c r="AX130" s="37">
        <v>666654</v>
      </c>
      <c r="AY130">
        <v>0</v>
      </c>
      <c r="AZ130" s="37">
        <v>0</v>
      </c>
      <c r="BA130" s="37">
        <v>0</v>
      </c>
      <c r="BB130">
        <v>0</v>
      </c>
      <c r="BC130" s="37">
        <v>21517</v>
      </c>
      <c r="BD130" s="37">
        <v>0</v>
      </c>
      <c r="BE130" s="37">
        <v>0</v>
      </c>
      <c r="BF130" s="37">
        <v>0</v>
      </c>
      <c r="BG130">
        <v>0</v>
      </c>
      <c r="BH130">
        <v>0</v>
      </c>
      <c r="BI130">
        <v>0</v>
      </c>
      <c r="BJ130">
        <v>0</v>
      </c>
      <c r="BK130" s="37">
        <v>3771</v>
      </c>
      <c r="BL130">
        <v>0</v>
      </c>
      <c r="BM130" s="37">
        <v>0</v>
      </c>
      <c r="BN130" s="37">
        <v>0</v>
      </c>
      <c r="BO130">
        <v>0</v>
      </c>
      <c r="BP130" s="39">
        <v>0</v>
      </c>
      <c r="BQ130">
        <v>0</v>
      </c>
      <c r="BR130">
        <v>0</v>
      </c>
      <c r="BS130" s="37"/>
    </row>
    <row r="131" spans="1:71" x14ac:dyDescent="0.2">
      <c r="A131" s="40" t="str">
        <f t="shared" ref="A131:A189" si="6">B131&amp;C131</f>
        <v>2023–24PERU</v>
      </c>
      <c r="B131" t="s">
        <v>645</v>
      </c>
      <c r="C131" t="s">
        <v>228</v>
      </c>
      <c r="D131">
        <v>0</v>
      </c>
      <c r="E131" s="37">
        <v>0</v>
      </c>
      <c r="F131">
        <v>0</v>
      </c>
      <c r="G131">
        <v>0</v>
      </c>
      <c r="H131" s="37">
        <v>0</v>
      </c>
      <c r="I131" s="37">
        <v>0</v>
      </c>
      <c r="J131">
        <v>0</v>
      </c>
      <c r="K131">
        <v>0</v>
      </c>
      <c r="L131" s="37">
        <v>294146</v>
      </c>
      <c r="M131" s="37">
        <v>13300</v>
      </c>
      <c r="N131">
        <v>0</v>
      </c>
      <c r="O131">
        <v>0</v>
      </c>
      <c r="P131" s="37">
        <v>0</v>
      </c>
      <c r="Q131">
        <v>0</v>
      </c>
      <c r="R131">
        <v>0</v>
      </c>
      <c r="S131">
        <v>0</v>
      </c>
      <c r="T131">
        <v>0</v>
      </c>
      <c r="U131" s="37">
        <v>990</v>
      </c>
      <c r="V131" s="37">
        <v>6086</v>
      </c>
      <c r="W131" s="37">
        <v>0</v>
      </c>
      <c r="X131" s="37">
        <v>0</v>
      </c>
      <c r="Y131">
        <v>0</v>
      </c>
      <c r="Z131" s="37">
        <v>0</v>
      </c>
      <c r="AA131">
        <v>0</v>
      </c>
      <c r="AB131" s="37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 s="37">
        <v>0</v>
      </c>
      <c r="AK131">
        <v>1520</v>
      </c>
      <c r="AL131">
        <v>44407</v>
      </c>
      <c r="AM131" s="37">
        <v>86695</v>
      </c>
      <c r="AN131" s="37">
        <v>0</v>
      </c>
      <c r="AO131" s="37">
        <v>200965</v>
      </c>
      <c r="AP131">
        <v>0</v>
      </c>
      <c r="AQ131" s="37">
        <v>6563</v>
      </c>
      <c r="AR131" s="37">
        <v>43344</v>
      </c>
      <c r="AS131">
        <v>0</v>
      </c>
      <c r="AT131">
        <v>20131</v>
      </c>
      <c r="AU131">
        <v>262196</v>
      </c>
      <c r="AV131" s="37">
        <v>3035977</v>
      </c>
      <c r="AW131" s="37">
        <v>95794</v>
      </c>
      <c r="AX131" s="37">
        <v>3342533</v>
      </c>
      <c r="AY131">
        <v>36335</v>
      </c>
      <c r="AZ131" s="37">
        <v>803309</v>
      </c>
      <c r="BA131" s="37">
        <v>452199</v>
      </c>
      <c r="BB131" s="37">
        <v>190430</v>
      </c>
      <c r="BC131" s="37">
        <v>5613168</v>
      </c>
      <c r="BD131" s="37">
        <v>312641</v>
      </c>
      <c r="BE131">
        <v>0</v>
      </c>
      <c r="BF131">
        <v>194012</v>
      </c>
      <c r="BG131">
        <v>27304</v>
      </c>
      <c r="BH131" s="37">
        <v>0</v>
      </c>
      <c r="BI131">
        <v>3022</v>
      </c>
      <c r="BJ131">
        <v>0</v>
      </c>
      <c r="BK131">
        <v>2448238</v>
      </c>
      <c r="BL131">
        <v>19201</v>
      </c>
      <c r="BM131" s="37">
        <v>114511</v>
      </c>
      <c r="BN131" s="37">
        <v>0</v>
      </c>
      <c r="BO131">
        <v>0</v>
      </c>
      <c r="BP131" s="23">
        <v>0</v>
      </c>
      <c r="BQ131">
        <v>0</v>
      </c>
      <c r="BR131">
        <v>86739</v>
      </c>
      <c r="BS131" s="37"/>
    </row>
    <row r="132" spans="1:71" x14ac:dyDescent="0.2">
      <c r="A132" s="40" t="str">
        <f t="shared" si="6"/>
        <v>2023–24PHIL</v>
      </c>
      <c r="B132" t="s">
        <v>645</v>
      </c>
      <c r="C132" t="s">
        <v>229</v>
      </c>
      <c r="D132">
        <v>0</v>
      </c>
      <c r="E132">
        <v>120233202</v>
      </c>
      <c r="F132">
        <v>983921</v>
      </c>
      <c r="G132">
        <v>0</v>
      </c>
      <c r="H132">
        <v>10428688</v>
      </c>
      <c r="I132">
        <v>10340872</v>
      </c>
      <c r="J132">
        <v>1883254</v>
      </c>
      <c r="K132">
        <v>5991352</v>
      </c>
      <c r="L132">
        <v>2307904</v>
      </c>
      <c r="M132" s="37">
        <v>24097820</v>
      </c>
      <c r="N132">
        <v>763903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5693</v>
      </c>
      <c r="U132">
        <v>7882</v>
      </c>
      <c r="V132">
        <v>200589</v>
      </c>
      <c r="W132">
        <v>417461</v>
      </c>
      <c r="X132">
        <v>4607930</v>
      </c>
      <c r="Y132">
        <v>10047041</v>
      </c>
      <c r="Z132">
        <v>145663</v>
      </c>
      <c r="AA132">
        <v>0</v>
      </c>
      <c r="AB132">
        <v>3793520</v>
      </c>
      <c r="AC132">
        <v>159392</v>
      </c>
      <c r="AD132">
        <v>11525</v>
      </c>
      <c r="AE132">
        <v>0</v>
      </c>
      <c r="AF132">
        <v>0</v>
      </c>
      <c r="AG132" s="37">
        <v>37283</v>
      </c>
      <c r="AH132">
        <v>11131</v>
      </c>
      <c r="AI132">
        <v>569241</v>
      </c>
      <c r="AJ132">
        <v>114400</v>
      </c>
      <c r="AK132">
        <v>33372</v>
      </c>
      <c r="AL132">
        <v>69830</v>
      </c>
      <c r="AM132">
        <v>7550815</v>
      </c>
      <c r="AN132">
        <v>0</v>
      </c>
      <c r="AO132" s="37">
        <v>1166664</v>
      </c>
      <c r="AP132">
        <v>230</v>
      </c>
      <c r="AQ132">
        <v>1856508</v>
      </c>
      <c r="AR132">
        <v>177627</v>
      </c>
      <c r="AS132">
        <v>81717</v>
      </c>
      <c r="AT132" s="37">
        <v>550338</v>
      </c>
      <c r="AU132">
        <v>731205</v>
      </c>
      <c r="AV132" s="37">
        <v>3625460</v>
      </c>
      <c r="AW132">
        <v>1991277</v>
      </c>
      <c r="AX132">
        <v>3295091</v>
      </c>
      <c r="AY132">
        <v>10750</v>
      </c>
      <c r="AZ132" s="37">
        <v>4349427</v>
      </c>
      <c r="BA132">
        <v>382879</v>
      </c>
      <c r="BB132">
        <v>2359176</v>
      </c>
      <c r="BC132">
        <v>12638472</v>
      </c>
      <c r="BD132">
        <v>1185013</v>
      </c>
      <c r="BE132" s="37">
        <v>1302635</v>
      </c>
      <c r="BF132" s="37">
        <v>64903</v>
      </c>
      <c r="BG132">
        <v>1941947</v>
      </c>
      <c r="BH132">
        <v>9165</v>
      </c>
      <c r="BI132">
        <v>109807</v>
      </c>
      <c r="BJ132">
        <v>6446</v>
      </c>
      <c r="BK132">
        <v>1839939</v>
      </c>
      <c r="BL132">
        <v>38221</v>
      </c>
      <c r="BM132">
        <v>8679445</v>
      </c>
      <c r="BN132" s="37">
        <v>539273</v>
      </c>
      <c r="BO132">
        <v>0</v>
      </c>
      <c r="BP132" s="23">
        <v>0</v>
      </c>
      <c r="BQ132">
        <v>0</v>
      </c>
      <c r="BR132">
        <v>180503583</v>
      </c>
      <c r="BS132" s="37"/>
    </row>
    <row r="133" spans="1:71" x14ac:dyDescent="0.2">
      <c r="A133" s="40" t="str">
        <f t="shared" si="6"/>
        <v>2023–24PLYN</v>
      </c>
      <c r="B133" t="s">
        <v>645</v>
      </c>
      <c r="C133" t="s">
        <v>231</v>
      </c>
      <c r="D133">
        <v>0</v>
      </c>
      <c r="E133">
        <v>1135225</v>
      </c>
      <c r="F133">
        <v>0</v>
      </c>
      <c r="G133">
        <v>0</v>
      </c>
      <c r="H133">
        <v>0</v>
      </c>
      <c r="I133">
        <v>390464</v>
      </c>
      <c r="J133">
        <v>1301</v>
      </c>
      <c r="K133">
        <v>0</v>
      </c>
      <c r="L133" s="37">
        <v>1860047</v>
      </c>
      <c r="M133" s="37">
        <v>28696</v>
      </c>
      <c r="N133">
        <v>180</v>
      </c>
      <c r="O133">
        <v>0</v>
      </c>
      <c r="P133">
        <v>0</v>
      </c>
      <c r="Q133">
        <v>0</v>
      </c>
      <c r="R133">
        <v>7550</v>
      </c>
      <c r="S133">
        <v>0</v>
      </c>
      <c r="T133">
        <v>0</v>
      </c>
      <c r="U133">
        <v>0</v>
      </c>
      <c r="V133" s="37">
        <v>60709</v>
      </c>
      <c r="W133">
        <v>0</v>
      </c>
      <c r="X133">
        <v>6098</v>
      </c>
      <c r="Y133">
        <v>0</v>
      </c>
      <c r="Z133">
        <v>180303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48421</v>
      </c>
      <c r="AG133">
        <v>23023</v>
      </c>
      <c r="AH133">
        <v>0</v>
      </c>
      <c r="AI133">
        <v>25082</v>
      </c>
      <c r="AJ133">
        <v>6612</v>
      </c>
      <c r="AK133">
        <v>0</v>
      </c>
      <c r="AL133" s="37">
        <v>60099</v>
      </c>
      <c r="AM133">
        <v>112868</v>
      </c>
      <c r="AN133">
        <v>0</v>
      </c>
      <c r="AO133" s="37">
        <v>164473</v>
      </c>
      <c r="AP133">
        <v>17010</v>
      </c>
      <c r="AQ133" s="37">
        <v>0</v>
      </c>
      <c r="AR133" s="37">
        <v>4750</v>
      </c>
      <c r="AS133">
        <v>28294</v>
      </c>
      <c r="AT133" s="37">
        <v>54695</v>
      </c>
      <c r="AU133" s="37">
        <v>0</v>
      </c>
      <c r="AV133" s="37">
        <v>68770</v>
      </c>
      <c r="AW133" s="37">
        <v>17496</v>
      </c>
      <c r="AX133" s="37">
        <v>138274</v>
      </c>
      <c r="AY133">
        <v>49785</v>
      </c>
      <c r="AZ133" s="37">
        <v>295160</v>
      </c>
      <c r="BA133" s="37">
        <v>16389</v>
      </c>
      <c r="BB133" s="37">
        <v>25368</v>
      </c>
      <c r="BC133" s="37">
        <v>18080</v>
      </c>
      <c r="BD133" s="37">
        <v>70833</v>
      </c>
      <c r="BE133" s="37">
        <v>470234</v>
      </c>
      <c r="BF133">
        <v>2294</v>
      </c>
      <c r="BG133" s="37">
        <v>21754</v>
      </c>
      <c r="BH133">
        <v>0</v>
      </c>
      <c r="BI133" s="37">
        <v>14093</v>
      </c>
      <c r="BJ133">
        <v>21420</v>
      </c>
      <c r="BK133" s="37">
        <v>31827</v>
      </c>
      <c r="BL133">
        <v>21063</v>
      </c>
      <c r="BM133" s="37">
        <v>58126</v>
      </c>
      <c r="BN133" s="37">
        <v>220804</v>
      </c>
      <c r="BO133">
        <v>0</v>
      </c>
      <c r="BP133" s="23">
        <v>0</v>
      </c>
      <c r="BQ133">
        <v>0</v>
      </c>
      <c r="BR133">
        <v>3818</v>
      </c>
      <c r="BS133" s="37"/>
    </row>
    <row r="134" spans="1:71" x14ac:dyDescent="0.2">
      <c r="A134" s="40" t="str">
        <f t="shared" si="6"/>
        <v>2023–24PNG</v>
      </c>
      <c r="B134" t="s">
        <v>645</v>
      </c>
      <c r="C134" t="s">
        <v>232</v>
      </c>
      <c r="D134" s="37">
        <v>21510</v>
      </c>
      <c r="E134" s="37">
        <v>28803762</v>
      </c>
      <c r="F134" s="37">
        <v>1246510</v>
      </c>
      <c r="G134">
        <v>1486370</v>
      </c>
      <c r="H134" s="37">
        <v>38203439</v>
      </c>
      <c r="I134" s="37">
        <v>7236101</v>
      </c>
      <c r="J134" s="37">
        <v>1414577</v>
      </c>
      <c r="K134" s="37">
        <v>1361684</v>
      </c>
      <c r="L134" s="37">
        <v>5280789</v>
      </c>
      <c r="M134" s="37">
        <v>15925310</v>
      </c>
      <c r="N134" s="37">
        <v>872324</v>
      </c>
      <c r="O134">
        <v>11802</v>
      </c>
      <c r="P134">
        <v>0</v>
      </c>
      <c r="Q134" s="37">
        <v>49972</v>
      </c>
      <c r="R134">
        <v>797786</v>
      </c>
      <c r="S134">
        <v>79791</v>
      </c>
      <c r="T134">
        <v>8468</v>
      </c>
      <c r="U134" s="37">
        <v>4832426</v>
      </c>
      <c r="V134" s="37">
        <v>2789000</v>
      </c>
      <c r="W134">
        <v>53957</v>
      </c>
      <c r="X134" s="37">
        <v>1394034</v>
      </c>
      <c r="Y134">
        <v>0</v>
      </c>
      <c r="Z134" s="37">
        <v>42092552</v>
      </c>
      <c r="AA134">
        <v>216114</v>
      </c>
      <c r="AB134" s="37">
        <v>14400</v>
      </c>
      <c r="AC134" s="37">
        <v>14278</v>
      </c>
      <c r="AD134">
        <v>93971</v>
      </c>
      <c r="AE134">
        <v>4669743</v>
      </c>
      <c r="AF134" s="37">
        <v>3291850</v>
      </c>
      <c r="AG134" s="37">
        <v>8091191</v>
      </c>
      <c r="AH134" s="37">
        <v>3458648</v>
      </c>
      <c r="AI134" s="37">
        <v>4650112</v>
      </c>
      <c r="AJ134">
        <v>6873618</v>
      </c>
      <c r="AK134" s="37">
        <v>3788480</v>
      </c>
      <c r="AL134" s="37">
        <v>10781017</v>
      </c>
      <c r="AM134" s="37">
        <v>21119339</v>
      </c>
      <c r="AN134">
        <v>55842</v>
      </c>
      <c r="AO134" s="37">
        <v>17213174</v>
      </c>
      <c r="AP134" s="37">
        <v>1546880</v>
      </c>
      <c r="AQ134" s="37">
        <v>7255610</v>
      </c>
      <c r="AR134" s="37">
        <v>5435071</v>
      </c>
      <c r="AS134" s="37">
        <v>9258096</v>
      </c>
      <c r="AT134" s="37">
        <v>25811575</v>
      </c>
      <c r="AU134" s="37">
        <v>2501677</v>
      </c>
      <c r="AV134" s="37">
        <v>95278881</v>
      </c>
      <c r="AW134" s="37">
        <v>60995706</v>
      </c>
      <c r="AX134" s="37">
        <v>231596204</v>
      </c>
      <c r="AY134" s="37">
        <v>7085271</v>
      </c>
      <c r="AZ134" s="37">
        <v>190757144</v>
      </c>
      <c r="BA134" s="37">
        <v>22676293</v>
      </c>
      <c r="BB134" s="37">
        <v>13849828</v>
      </c>
      <c r="BC134" s="37">
        <v>54830584</v>
      </c>
      <c r="BD134" s="37">
        <v>126294457</v>
      </c>
      <c r="BE134" s="37">
        <v>10811563</v>
      </c>
      <c r="BF134" s="37">
        <v>9523412</v>
      </c>
      <c r="BG134" s="37">
        <v>3009712</v>
      </c>
      <c r="BH134" s="37">
        <v>868325</v>
      </c>
      <c r="BI134" s="37">
        <v>6124875</v>
      </c>
      <c r="BJ134">
        <v>1332474</v>
      </c>
      <c r="BK134" s="37">
        <v>19433176</v>
      </c>
      <c r="BL134">
        <v>2457003</v>
      </c>
      <c r="BM134" s="37">
        <v>16689092</v>
      </c>
      <c r="BN134" s="37">
        <v>68816887</v>
      </c>
      <c r="BO134">
        <v>0</v>
      </c>
      <c r="BP134" s="39">
        <v>0</v>
      </c>
      <c r="BQ134">
        <v>0</v>
      </c>
      <c r="BR134">
        <v>5847957</v>
      </c>
      <c r="BS134" s="37"/>
    </row>
    <row r="135" spans="1:71" x14ac:dyDescent="0.2">
      <c r="A135" s="40" t="str">
        <f t="shared" si="6"/>
        <v>2023–24PNMA</v>
      </c>
      <c r="B135" t="s">
        <v>645</v>
      </c>
      <c r="C135" t="s">
        <v>233</v>
      </c>
      <c r="D135">
        <v>0</v>
      </c>
      <c r="E135" s="37">
        <v>0</v>
      </c>
      <c r="F135">
        <v>0</v>
      </c>
      <c r="G135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s="37">
        <v>0</v>
      </c>
      <c r="W135">
        <v>0</v>
      </c>
      <c r="X135">
        <v>0</v>
      </c>
      <c r="Y135">
        <v>0</v>
      </c>
      <c r="Z135" s="37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 s="37">
        <v>0</v>
      </c>
      <c r="AG135" s="37">
        <v>0</v>
      </c>
      <c r="AH135" s="37">
        <v>0</v>
      </c>
      <c r="AI135" s="37">
        <v>4197</v>
      </c>
      <c r="AJ135" s="37">
        <v>0</v>
      </c>
      <c r="AK135" s="37">
        <v>23460</v>
      </c>
      <c r="AL135" s="37">
        <v>883</v>
      </c>
      <c r="AM135" s="37">
        <v>0</v>
      </c>
      <c r="AN135">
        <v>0</v>
      </c>
      <c r="AO135" s="37">
        <v>81387</v>
      </c>
      <c r="AP135">
        <v>0</v>
      </c>
      <c r="AQ135" s="37">
        <v>13721</v>
      </c>
      <c r="AR135">
        <v>118570</v>
      </c>
      <c r="AS135">
        <v>0</v>
      </c>
      <c r="AT135" s="37">
        <v>766</v>
      </c>
      <c r="AU135" s="37">
        <v>0</v>
      </c>
      <c r="AV135" s="37">
        <v>499466</v>
      </c>
      <c r="AW135" s="37">
        <v>33866</v>
      </c>
      <c r="AX135" s="37">
        <v>591345</v>
      </c>
      <c r="AY135">
        <v>0</v>
      </c>
      <c r="AZ135" s="37">
        <v>711355</v>
      </c>
      <c r="BA135">
        <v>0</v>
      </c>
      <c r="BB135">
        <v>742</v>
      </c>
      <c r="BC135" s="37">
        <v>113585</v>
      </c>
      <c r="BD135" s="37">
        <v>149210</v>
      </c>
      <c r="BE135" s="37">
        <v>2423622</v>
      </c>
      <c r="BF135">
        <v>0</v>
      </c>
      <c r="BG135" s="37">
        <v>0</v>
      </c>
      <c r="BH135">
        <v>0</v>
      </c>
      <c r="BI135" s="37">
        <v>0</v>
      </c>
      <c r="BJ135">
        <v>0</v>
      </c>
      <c r="BK135" s="37">
        <v>26805</v>
      </c>
      <c r="BL135">
        <v>0</v>
      </c>
      <c r="BM135" s="37">
        <v>1814527</v>
      </c>
      <c r="BN135" s="37">
        <v>9563</v>
      </c>
      <c r="BO135">
        <v>0</v>
      </c>
      <c r="BP135" s="23">
        <v>0</v>
      </c>
      <c r="BQ135">
        <v>0</v>
      </c>
      <c r="BR135">
        <v>1112</v>
      </c>
      <c r="BS135" s="37"/>
    </row>
    <row r="136" spans="1:71" x14ac:dyDescent="0.2">
      <c r="A136" s="40" t="str">
        <f t="shared" si="6"/>
        <v>2023–24POLA</v>
      </c>
      <c r="B136" t="s">
        <v>645</v>
      </c>
      <c r="C136" t="s">
        <v>234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181776</v>
      </c>
      <c r="O136">
        <v>0</v>
      </c>
      <c r="P136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2556594</v>
      </c>
      <c r="Y136">
        <v>312180296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408</v>
      </c>
      <c r="AH136" s="37">
        <v>0</v>
      </c>
      <c r="AI136" s="37">
        <v>372236</v>
      </c>
      <c r="AJ136" s="37">
        <v>0</v>
      </c>
      <c r="AK136" s="37">
        <v>739</v>
      </c>
      <c r="AL136" s="37">
        <v>63691</v>
      </c>
      <c r="AM136" s="37">
        <v>844311</v>
      </c>
      <c r="AN136" s="37">
        <v>0</v>
      </c>
      <c r="AO136" s="37">
        <v>398</v>
      </c>
      <c r="AP136" s="37">
        <v>0</v>
      </c>
      <c r="AQ136" s="37">
        <v>377</v>
      </c>
      <c r="AR136" s="37">
        <v>52166</v>
      </c>
      <c r="AS136" s="37">
        <v>183</v>
      </c>
      <c r="AT136" s="37">
        <v>144454</v>
      </c>
      <c r="AU136" s="37">
        <v>600</v>
      </c>
      <c r="AV136" s="37">
        <v>683790</v>
      </c>
      <c r="AW136" s="37">
        <v>8012</v>
      </c>
      <c r="AX136" s="37">
        <v>264448</v>
      </c>
      <c r="AY136" s="37">
        <v>0</v>
      </c>
      <c r="AZ136" s="37">
        <v>1348020</v>
      </c>
      <c r="BA136" s="37">
        <v>93653</v>
      </c>
      <c r="BB136" s="37">
        <v>647365</v>
      </c>
      <c r="BC136" s="37">
        <v>491433</v>
      </c>
      <c r="BD136" s="37">
        <v>579140</v>
      </c>
      <c r="BE136" s="37">
        <v>14000</v>
      </c>
      <c r="BF136" s="37">
        <v>7038</v>
      </c>
      <c r="BG136" s="37">
        <v>359</v>
      </c>
      <c r="BH136" s="37">
        <v>2685</v>
      </c>
      <c r="BI136" s="37">
        <v>71788</v>
      </c>
      <c r="BJ136" s="37">
        <v>0</v>
      </c>
      <c r="BK136" s="37">
        <v>265047</v>
      </c>
      <c r="BL136" s="37">
        <v>0</v>
      </c>
      <c r="BM136" s="37">
        <v>24013439</v>
      </c>
      <c r="BN136" s="37">
        <v>26752</v>
      </c>
      <c r="BO136">
        <v>0</v>
      </c>
      <c r="BP136" s="23">
        <v>0</v>
      </c>
      <c r="BQ136">
        <v>0</v>
      </c>
      <c r="BR136">
        <v>131</v>
      </c>
      <c r="BS136" s="37"/>
    </row>
    <row r="137" spans="1:71" x14ac:dyDescent="0.2">
      <c r="A137" s="40" t="str">
        <f t="shared" si="6"/>
        <v>2023–24PORT</v>
      </c>
      <c r="B137" t="s">
        <v>645</v>
      </c>
      <c r="C137" t="s">
        <v>235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 s="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36868</v>
      </c>
      <c r="AL137">
        <v>0</v>
      </c>
      <c r="AM137">
        <v>0</v>
      </c>
      <c r="AN137">
        <v>0</v>
      </c>
      <c r="AO137">
        <v>2555</v>
      </c>
      <c r="AP137">
        <v>0</v>
      </c>
      <c r="AQ137">
        <v>16882</v>
      </c>
      <c r="AR137" s="37">
        <v>149167</v>
      </c>
      <c r="AS137">
        <v>0</v>
      </c>
      <c r="AT137">
        <v>0</v>
      </c>
      <c r="AU137">
        <v>0</v>
      </c>
      <c r="AV137" s="37">
        <v>9198</v>
      </c>
      <c r="AW137">
        <v>7694</v>
      </c>
      <c r="AX137">
        <v>377423</v>
      </c>
      <c r="AY137">
        <v>2600</v>
      </c>
      <c r="AZ137" s="37">
        <v>6271</v>
      </c>
      <c r="BA137">
        <v>0</v>
      </c>
      <c r="BB137" s="37">
        <v>0</v>
      </c>
      <c r="BC137" s="37">
        <v>46018</v>
      </c>
      <c r="BD137" s="37">
        <v>0</v>
      </c>
      <c r="BE137">
        <v>16434</v>
      </c>
      <c r="BF137">
        <v>0</v>
      </c>
      <c r="BG137">
        <v>0</v>
      </c>
      <c r="BH137">
        <v>0</v>
      </c>
      <c r="BI137">
        <v>17392</v>
      </c>
      <c r="BJ137">
        <v>0</v>
      </c>
      <c r="BK137">
        <v>42394</v>
      </c>
      <c r="BL137">
        <v>3066</v>
      </c>
      <c r="BM137" s="37">
        <v>219942</v>
      </c>
      <c r="BN137" s="37">
        <v>0</v>
      </c>
      <c r="BO137">
        <v>0</v>
      </c>
      <c r="BP137" s="23">
        <v>0</v>
      </c>
      <c r="BQ137">
        <v>0</v>
      </c>
      <c r="BR137">
        <v>199043</v>
      </c>
      <c r="BS137" s="37"/>
    </row>
    <row r="138" spans="1:71" x14ac:dyDescent="0.2">
      <c r="A138" s="40" t="str">
        <f t="shared" si="6"/>
        <v>2023–24PRGY</v>
      </c>
      <c r="B138" t="s">
        <v>645</v>
      </c>
      <c r="C138" t="s">
        <v>236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169959</v>
      </c>
      <c r="Y138" s="37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7839</v>
      </c>
      <c r="AH138">
        <v>0</v>
      </c>
      <c r="AI138" s="37">
        <v>0</v>
      </c>
      <c r="AJ138">
        <v>0</v>
      </c>
      <c r="AK138">
        <v>28109</v>
      </c>
      <c r="AL138">
        <v>0</v>
      </c>
      <c r="AM138" s="37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 s="37">
        <v>0</v>
      </c>
      <c r="AU138">
        <v>0</v>
      </c>
      <c r="AV138" s="37">
        <v>0</v>
      </c>
      <c r="AW138" s="37">
        <v>0</v>
      </c>
      <c r="AX138">
        <v>4932</v>
      </c>
      <c r="AY138">
        <v>0</v>
      </c>
      <c r="AZ138" s="37">
        <v>0</v>
      </c>
      <c r="BA138" s="37">
        <v>0</v>
      </c>
      <c r="BB138" s="37">
        <v>0</v>
      </c>
      <c r="BC138" s="37">
        <v>32384</v>
      </c>
      <c r="BD138" s="37">
        <v>0</v>
      </c>
      <c r="BE138" s="37">
        <v>0</v>
      </c>
      <c r="BF138">
        <v>0</v>
      </c>
      <c r="BG138">
        <v>0</v>
      </c>
      <c r="BH138">
        <v>0</v>
      </c>
      <c r="BI138">
        <v>0</v>
      </c>
      <c r="BJ138">
        <v>12160</v>
      </c>
      <c r="BK138" s="37">
        <v>0</v>
      </c>
      <c r="BL138" s="37">
        <v>0</v>
      </c>
      <c r="BM138" s="37">
        <v>0</v>
      </c>
      <c r="BN138" s="37">
        <v>0</v>
      </c>
      <c r="BO138">
        <v>0</v>
      </c>
      <c r="BP138" s="39">
        <v>0</v>
      </c>
      <c r="BQ138">
        <v>0</v>
      </c>
      <c r="BR138">
        <v>0</v>
      </c>
      <c r="BS138" s="37"/>
    </row>
    <row r="139" spans="1:71" x14ac:dyDescent="0.2">
      <c r="A139" s="40" t="str">
        <f t="shared" si="6"/>
        <v>2023–24PSIA</v>
      </c>
      <c r="B139" t="s">
        <v>645</v>
      </c>
      <c r="C139" t="s">
        <v>237</v>
      </c>
      <c r="D139">
        <v>0</v>
      </c>
      <c r="E139" s="37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37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 s="37">
        <v>0</v>
      </c>
      <c r="AM139">
        <v>0</v>
      </c>
      <c r="AN139">
        <v>0</v>
      </c>
      <c r="AO139" s="37">
        <v>0</v>
      </c>
      <c r="AP139">
        <v>0</v>
      </c>
      <c r="AQ139">
        <v>0</v>
      </c>
      <c r="AR139" s="37">
        <v>0</v>
      </c>
      <c r="AS139">
        <v>0</v>
      </c>
      <c r="AT139">
        <v>0</v>
      </c>
      <c r="AU139" s="37">
        <v>0</v>
      </c>
      <c r="AV139">
        <v>0</v>
      </c>
      <c r="AW139" s="37">
        <v>0</v>
      </c>
      <c r="AX139" s="37">
        <v>0</v>
      </c>
      <c r="AY139">
        <v>0</v>
      </c>
      <c r="AZ139">
        <v>0</v>
      </c>
      <c r="BA139" s="37">
        <v>0</v>
      </c>
      <c r="BB139" s="37">
        <v>0</v>
      </c>
      <c r="BC139" s="37">
        <v>0</v>
      </c>
      <c r="BD139">
        <v>0</v>
      </c>
      <c r="BE139" s="37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 s="37">
        <v>0</v>
      </c>
      <c r="BL139">
        <v>0</v>
      </c>
      <c r="BM139" s="37">
        <v>25915</v>
      </c>
      <c r="BN139" s="37">
        <v>0</v>
      </c>
      <c r="BO139">
        <v>0</v>
      </c>
      <c r="BP139" s="23">
        <v>0</v>
      </c>
      <c r="BQ139">
        <v>0</v>
      </c>
      <c r="BR139">
        <v>0</v>
      </c>
      <c r="BS139" s="37"/>
    </row>
    <row r="140" spans="1:71" x14ac:dyDescent="0.2">
      <c r="A140" s="40" t="str">
        <f t="shared" si="6"/>
        <v>2023–24QATA</v>
      </c>
      <c r="B140" t="s">
        <v>645</v>
      </c>
      <c r="C140" t="s">
        <v>238</v>
      </c>
      <c r="D140">
        <v>0</v>
      </c>
      <c r="E140">
        <v>19917593</v>
      </c>
      <c r="F140">
        <v>0</v>
      </c>
      <c r="G140">
        <v>0</v>
      </c>
      <c r="H140">
        <v>0</v>
      </c>
      <c r="I140">
        <v>1804444</v>
      </c>
      <c r="J140">
        <v>523431</v>
      </c>
      <c r="K140">
        <v>0</v>
      </c>
      <c r="L140">
        <v>3042</v>
      </c>
      <c r="M140">
        <v>108937</v>
      </c>
      <c r="N140">
        <v>89635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81475597</v>
      </c>
      <c r="X140" s="37">
        <v>183693</v>
      </c>
      <c r="Y140">
        <v>0</v>
      </c>
      <c r="Z140">
        <v>0</v>
      </c>
      <c r="AA140">
        <v>0</v>
      </c>
      <c r="AB140">
        <v>0</v>
      </c>
      <c r="AC140">
        <v>12011</v>
      </c>
      <c r="AD140">
        <v>0</v>
      </c>
      <c r="AE140">
        <v>0</v>
      </c>
      <c r="AF140">
        <v>0</v>
      </c>
      <c r="AG140">
        <v>0</v>
      </c>
      <c r="AH140">
        <v>30527</v>
      </c>
      <c r="AI140">
        <v>14517</v>
      </c>
      <c r="AJ140">
        <v>1022833</v>
      </c>
      <c r="AK140">
        <v>11633</v>
      </c>
      <c r="AL140">
        <v>0</v>
      </c>
      <c r="AM140">
        <v>0</v>
      </c>
      <c r="AN140">
        <v>0</v>
      </c>
      <c r="AO140">
        <v>16748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2706566</v>
      </c>
      <c r="AV140">
        <v>397194</v>
      </c>
      <c r="AW140">
        <v>0</v>
      </c>
      <c r="AX140">
        <v>3750</v>
      </c>
      <c r="AY140" s="37">
        <v>0</v>
      </c>
      <c r="AZ140">
        <v>57637</v>
      </c>
      <c r="BA140">
        <v>32856</v>
      </c>
      <c r="BB140">
        <v>2905</v>
      </c>
      <c r="BC140">
        <v>125176</v>
      </c>
      <c r="BD140" s="37">
        <v>453516</v>
      </c>
      <c r="BE140">
        <v>0</v>
      </c>
      <c r="BF140">
        <v>0</v>
      </c>
      <c r="BG140">
        <v>2650</v>
      </c>
      <c r="BH140">
        <v>2750</v>
      </c>
      <c r="BI140">
        <v>4410</v>
      </c>
      <c r="BJ140">
        <v>0</v>
      </c>
      <c r="BK140" s="37">
        <v>3281</v>
      </c>
      <c r="BL140">
        <v>0</v>
      </c>
      <c r="BM140">
        <v>50436</v>
      </c>
      <c r="BN140">
        <v>12319</v>
      </c>
      <c r="BO140">
        <v>0</v>
      </c>
      <c r="BP140" s="23">
        <v>0</v>
      </c>
      <c r="BQ140">
        <v>0</v>
      </c>
      <c r="BR140">
        <v>0</v>
      </c>
      <c r="BS140" s="37"/>
    </row>
    <row r="141" spans="1:71" x14ac:dyDescent="0.2">
      <c r="A141" s="40" t="str">
        <f t="shared" si="6"/>
        <v>2023–24REUN</v>
      </c>
      <c r="B141" t="s">
        <v>645</v>
      </c>
      <c r="C141" t="s">
        <v>239</v>
      </c>
      <c r="D141">
        <v>0</v>
      </c>
      <c r="E141">
        <v>0</v>
      </c>
      <c r="F141">
        <v>0</v>
      </c>
      <c r="G141" s="37">
        <v>0</v>
      </c>
      <c r="H141">
        <v>0</v>
      </c>
      <c r="I141" s="37">
        <v>0</v>
      </c>
      <c r="J141">
        <v>0</v>
      </c>
      <c r="K141">
        <v>0</v>
      </c>
      <c r="L141" s="37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9247500</v>
      </c>
      <c r="T141">
        <v>0</v>
      </c>
      <c r="U141">
        <v>0</v>
      </c>
      <c r="V141" s="37">
        <v>0</v>
      </c>
      <c r="W141">
        <v>0</v>
      </c>
      <c r="X141" s="37">
        <v>39115</v>
      </c>
      <c r="Y141">
        <v>0</v>
      </c>
      <c r="Z141">
        <v>154</v>
      </c>
      <c r="AA141">
        <v>0</v>
      </c>
      <c r="AB141">
        <v>0</v>
      </c>
      <c r="AC141">
        <v>0</v>
      </c>
      <c r="AD141">
        <v>0</v>
      </c>
      <c r="AE141" s="37">
        <v>0</v>
      </c>
      <c r="AF141">
        <v>0</v>
      </c>
      <c r="AG141" s="37">
        <v>0</v>
      </c>
      <c r="AH141" s="37">
        <v>0</v>
      </c>
      <c r="AI141" s="37">
        <v>0</v>
      </c>
      <c r="AJ141" s="37">
        <v>0</v>
      </c>
      <c r="AK141">
        <v>0</v>
      </c>
      <c r="AL141">
        <v>0</v>
      </c>
      <c r="AM141">
        <v>0</v>
      </c>
      <c r="AN141">
        <v>0</v>
      </c>
      <c r="AO141" s="37">
        <v>2600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37">
        <v>4025</v>
      </c>
      <c r="AW141" s="37">
        <v>0</v>
      </c>
      <c r="AX141" s="37">
        <v>37956</v>
      </c>
      <c r="AY141">
        <v>0</v>
      </c>
      <c r="AZ141" s="37">
        <v>1355</v>
      </c>
      <c r="BA141" s="37">
        <v>0</v>
      </c>
      <c r="BB141">
        <v>0</v>
      </c>
      <c r="BC141" s="37">
        <v>0</v>
      </c>
      <c r="BD141" s="37">
        <v>0</v>
      </c>
      <c r="BE141" s="37">
        <v>0</v>
      </c>
      <c r="BF141">
        <v>0</v>
      </c>
      <c r="BG141">
        <v>0</v>
      </c>
      <c r="BH141" s="37">
        <v>0</v>
      </c>
      <c r="BI141">
        <v>0</v>
      </c>
      <c r="BJ141">
        <v>0</v>
      </c>
      <c r="BK141" s="37">
        <v>0</v>
      </c>
      <c r="BL141">
        <v>0</v>
      </c>
      <c r="BM141" s="37">
        <v>384152</v>
      </c>
      <c r="BN141" s="37">
        <v>1355</v>
      </c>
      <c r="BO141">
        <v>0</v>
      </c>
      <c r="BP141" s="23">
        <v>0</v>
      </c>
      <c r="BQ141">
        <v>0</v>
      </c>
      <c r="BR141">
        <v>0</v>
      </c>
      <c r="BS141" s="37"/>
    </row>
    <row r="142" spans="1:71" x14ac:dyDescent="0.2">
      <c r="A142" s="40" t="str">
        <f t="shared" si="6"/>
        <v>2023–24RICO</v>
      </c>
      <c r="B142" t="s">
        <v>645</v>
      </c>
      <c r="C142" t="s">
        <v>240</v>
      </c>
      <c r="D142">
        <v>0</v>
      </c>
      <c r="E142" s="37">
        <v>947931</v>
      </c>
      <c r="F142">
        <v>0</v>
      </c>
      <c r="G142">
        <v>0</v>
      </c>
      <c r="H142">
        <v>0</v>
      </c>
      <c r="I142" s="37">
        <v>0</v>
      </c>
      <c r="J142">
        <v>0</v>
      </c>
      <c r="K142" s="37">
        <v>0</v>
      </c>
      <c r="L142">
        <v>0</v>
      </c>
      <c r="M142" s="37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37">
        <v>0</v>
      </c>
      <c r="T142">
        <v>0</v>
      </c>
      <c r="U142">
        <v>0</v>
      </c>
      <c r="V142" s="37">
        <v>0</v>
      </c>
      <c r="W142">
        <v>0</v>
      </c>
      <c r="X142" s="37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 s="37">
        <v>0</v>
      </c>
      <c r="AH142" s="37">
        <v>0</v>
      </c>
      <c r="AI142" s="37">
        <v>0</v>
      </c>
      <c r="AJ142">
        <v>0</v>
      </c>
      <c r="AK142">
        <v>0</v>
      </c>
      <c r="AL142" s="37">
        <v>851761</v>
      </c>
      <c r="AM142" s="37">
        <v>0</v>
      </c>
      <c r="AN142">
        <v>0</v>
      </c>
      <c r="AO142">
        <v>0</v>
      </c>
      <c r="AP142">
        <v>0</v>
      </c>
      <c r="AQ142" s="37">
        <v>0</v>
      </c>
      <c r="AR142">
        <v>2247</v>
      </c>
      <c r="AS142" s="37">
        <v>7086</v>
      </c>
      <c r="AT142" s="37">
        <v>0</v>
      </c>
      <c r="AU142">
        <v>0</v>
      </c>
      <c r="AV142" s="37">
        <v>2030</v>
      </c>
      <c r="AW142">
        <v>171459</v>
      </c>
      <c r="AX142" s="37">
        <v>0</v>
      </c>
      <c r="AY142" s="37">
        <v>0</v>
      </c>
      <c r="AZ142" s="37">
        <v>7790</v>
      </c>
      <c r="BA142" s="37">
        <v>0</v>
      </c>
      <c r="BB142" s="37">
        <v>0</v>
      </c>
      <c r="BC142" s="37">
        <v>4759</v>
      </c>
      <c r="BD142" s="37">
        <v>17868</v>
      </c>
      <c r="BE142">
        <v>0</v>
      </c>
      <c r="BF142" s="37">
        <v>71</v>
      </c>
      <c r="BG142" s="37">
        <v>34</v>
      </c>
      <c r="BH142">
        <v>0</v>
      </c>
      <c r="BI142" s="37">
        <v>0</v>
      </c>
      <c r="BJ142">
        <v>0</v>
      </c>
      <c r="BK142" s="37">
        <v>0</v>
      </c>
      <c r="BL142">
        <v>0</v>
      </c>
      <c r="BM142" s="37">
        <v>17858</v>
      </c>
      <c r="BN142" s="37">
        <v>44198</v>
      </c>
      <c r="BO142">
        <v>0</v>
      </c>
      <c r="BP142" s="39">
        <v>0</v>
      </c>
      <c r="BQ142">
        <v>0</v>
      </c>
      <c r="BR142">
        <v>0</v>
      </c>
      <c r="BS142" s="37"/>
    </row>
    <row r="143" spans="1:71" x14ac:dyDescent="0.2">
      <c r="A143" s="40" t="str">
        <f t="shared" si="6"/>
        <v>2023–24RKOR</v>
      </c>
      <c r="B143" t="s">
        <v>645</v>
      </c>
      <c r="C143" t="s">
        <v>241</v>
      </c>
      <c r="D143">
        <v>0</v>
      </c>
      <c r="E143" s="37">
        <v>1525583175</v>
      </c>
      <c r="F143">
        <v>1095303</v>
      </c>
      <c r="G143">
        <v>536023</v>
      </c>
      <c r="H143">
        <v>11187601</v>
      </c>
      <c r="I143">
        <v>20950342</v>
      </c>
      <c r="J143">
        <v>36239362</v>
      </c>
      <c r="K143">
        <v>540693</v>
      </c>
      <c r="L143">
        <v>604048</v>
      </c>
      <c r="M143">
        <v>24442907</v>
      </c>
      <c r="N143">
        <v>12360412</v>
      </c>
      <c r="O143">
        <v>0</v>
      </c>
      <c r="P143">
        <v>0</v>
      </c>
      <c r="Q143">
        <v>2265102</v>
      </c>
      <c r="R143">
        <v>0</v>
      </c>
      <c r="S143">
        <v>1716942</v>
      </c>
      <c r="T143">
        <v>422581</v>
      </c>
      <c r="U143">
        <v>22622139</v>
      </c>
      <c r="V143">
        <v>331170</v>
      </c>
      <c r="W143">
        <v>1144968537</v>
      </c>
      <c r="X143" s="37">
        <v>19375397</v>
      </c>
      <c r="Y143">
        <v>7410961173</v>
      </c>
      <c r="Z143">
        <v>892802</v>
      </c>
      <c r="AA143">
        <v>0</v>
      </c>
      <c r="AB143">
        <v>1135343</v>
      </c>
      <c r="AC143">
        <v>288923</v>
      </c>
      <c r="AD143">
        <v>0</v>
      </c>
      <c r="AE143">
        <v>0</v>
      </c>
      <c r="AF143">
        <v>109946</v>
      </c>
      <c r="AG143">
        <v>25063</v>
      </c>
      <c r="AH143">
        <v>8629310</v>
      </c>
      <c r="AI143">
        <v>3316552</v>
      </c>
      <c r="AJ143">
        <v>381956</v>
      </c>
      <c r="AK143">
        <v>88621</v>
      </c>
      <c r="AL143" s="37">
        <v>398085</v>
      </c>
      <c r="AM143">
        <v>722213</v>
      </c>
      <c r="AN143">
        <v>280096</v>
      </c>
      <c r="AO143">
        <v>1514897</v>
      </c>
      <c r="AP143">
        <v>2817980</v>
      </c>
      <c r="AQ143">
        <v>40316</v>
      </c>
      <c r="AR143">
        <v>59979</v>
      </c>
      <c r="AS143">
        <v>67961</v>
      </c>
      <c r="AT143">
        <v>1777847</v>
      </c>
      <c r="AU143">
        <v>711679636</v>
      </c>
      <c r="AV143" s="37">
        <v>1207552</v>
      </c>
      <c r="AW143">
        <v>341009</v>
      </c>
      <c r="AX143" s="37">
        <v>1897443</v>
      </c>
      <c r="AY143">
        <v>64944</v>
      </c>
      <c r="AZ143">
        <v>3752082</v>
      </c>
      <c r="BA143" s="37">
        <v>34023</v>
      </c>
      <c r="BB143">
        <v>709787</v>
      </c>
      <c r="BC143">
        <v>1076016</v>
      </c>
      <c r="BD143">
        <v>582513</v>
      </c>
      <c r="BE143">
        <v>2187356</v>
      </c>
      <c r="BF143">
        <v>133481</v>
      </c>
      <c r="BG143">
        <v>758574</v>
      </c>
      <c r="BH143">
        <v>16708</v>
      </c>
      <c r="BI143">
        <v>63380</v>
      </c>
      <c r="BJ143">
        <v>0</v>
      </c>
      <c r="BK143">
        <v>1676088</v>
      </c>
      <c r="BL143">
        <v>3864</v>
      </c>
      <c r="BM143" s="37">
        <v>1027170</v>
      </c>
      <c r="BN143">
        <v>6180975</v>
      </c>
      <c r="BO143">
        <v>0</v>
      </c>
      <c r="BP143" s="23">
        <v>0</v>
      </c>
      <c r="BQ143">
        <v>0</v>
      </c>
      <c r="BR143">
        <v>3192039499</v>
      </c>
      <c r="BS143" s="37"/>
    </row>
    <row r="144" spans="1:71" x14ac:dyDescent="0.2">
      <c r="A144" s="40" t="str">
        <f t="shared" si="6"/>
        <v>2023–24ROUM</v>
      </c>
      <c r="B144" t="s">
        <v>645</v>
      </c>
      <c r="C144" t="s">
        <v>242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s="37">
        <v>0</v>
      </c>
      <c r="N144">
        <v>541182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1079</v>
      </c>
      <c r="AA144">
        <v>0</v>
      </c>
      <c r="AB144">
        <v>0</v>
      </c>
      <c r="AC144">
        <v>0</v>
      </c>
      <c r="AD144">
        <v>18765</v>
      </c>
      <c r="AE144">
        <v>0</v>
      </c>
      <c r="AF144">
        <v>0</v>
      </c>
      <c r="AG144">
        <v>0</v>
      </c>
      <c r="AH144" s="37">
        <v>0</v>
      </c>
      <c r="AI144">
        <v>4179</v>
      </c>
      <c r="AJ144">
        <v>0</v>
      </c>
      <c r="AK144">
        <v>19150</v>
      </c>
      <c r="AL144">
        <v>0</v>
      </c>
      <c r="AM144" s="37">
        <v>1499</v>
      </c>
      <c r="AN144">
        <v>0</v>
      </c>
      <c r="AO144">
        <v>6726</v>
      </c>
      <c r="AP144">
        <v>0</v>
      </c>
      <c r="AQ144">
        <v>5227</v>
      </c>
      <c r="AR144">
        <v>2222</v>
      </c>
      <c r="AS144">
        <v>0</v>
      </c>
      <c r="AT144">
        <v>0</v>
      </c>
      <c r="AU144">
        <v>0</v>
      </c>
      <c r="AV144">
        <v>14618</v>
      </c>
      <c r="AW144" s="37">
        <v>44282</v>
      </c>
      <c r="AX144">
        <v>219214</v>
      </c>
      <c r="AY144">
        <v>0</v>
      </c>
      <c r="AZ144">
        <v>265833</v>
      </c>
      <c r="BA144">
        <v>376996</v>
      </c>
      <c r="BB144">
        <v>0</v>
      </c>
      <c r="BC144">
        <v>1783737</v>
      </c>
      <c r="BD144" s="37">
        <v>41877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 s="37">
        <v>16991</v>
      </c>
      <c r="BL144">
        <v>0</v>
      </c>
      <c r="BM144">
        <v>15300</v>
      </c>
      <c r="BN144" s="37">
        <v>0</v>
      </c>
      <c r="BO144">
        <v>0</v>
      </c>
      <c r="BP144" s="23">
        <v>0</v>
      </c>
      <c r="BQ144">
        <v>0</v>
      </c>
      <c r="BR144">
        <v>0</v>
      </c>
      <c r="BS144" s="37"/>
    </row>
    <row r="145" spans="1:71" x14ac:dyDescent="0.2">
      <c r="A145" s="40" t="str">
        <f t="shared" si="6"/>
        <v>2023–24RUSS</v>
      </c>
      <c r="B145" t="s">
        <v>645</v>
      </c>
      <c r="C145" t="s">
        <v>243</v>
      </c>
      <c r="D145" s="37">
        <v>0</v>
      </c>
      <c r="E145" s="37">
        <v>0</v>
      </c>
      <c r="F145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>
        <v>0</v>
      </c>
      <c r="AB145" s="37">
        <v>0</v>
      </c>
      <c r="AC145" s="37">
        <v>0</v>
      </c>
      <c r="AD145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82042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23401</v>
      </c>
      <c r="BN145" s="37">
        <v>0</v>
      </c>
      <c r="BO145" s="37">
        <v>0</v>
      </c>
      <c r="BP145" s="23">
        <v>0</v>
      </c>
      <c r="BQ145">
        <v>0</v>
      </c>
      <c r="BR145">
        <v>0</v>
      </c>
      <c r="BS145" s="37"/>
    </row>
    <row r="146" spans="1:71" x14ac:dyDescent="0.2">
      <c r="A146" s="40" t="str">
        <f t="shared" si="6"/>
        <v>2023–24RWAN</v>
      </c>
      <c r="B146" t="s">
        <v>645</v>
      </c>
      <c r="C146" t="s">
        <v>305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 s="37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 s="37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 s="37">
        <v>0</v>
      </c>
      <c r="AH146">
        <v>0</v>
      </c>
      <c r="AI146" s="37">
        <v>0</v>
      </c>
      <c r="AJ146">
        <v>0</v>
      </c>
      <c r="AK146">
        <v>0</v>
      </c>
      <c r="AL146">
        <v>0</v>
      </c>
      <c r="AM146" s="37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 s="37">
        <v>0</v>
      </c>
      <c r="AU146">
        <v>0</v>
      </c>
      <c r="AV146" s="37">
        <v>0</v>
      </c>
      <c r="AW146">
        <v>0</v>
      </c>
      <c r="AX146" s="37">
        <v>3739</v>
      </c>
      <c r="AY146">
        <v>0</v>
      </c>
      <c r="AZ146" s="37">
        <v>0</v>
      </c>
      <c r="BA146" s="37">
        <v>0</v>
      </c>
      <c r="BB146">
        <v>0</v>
      </c>
      <c r="BC146" s="37">
        <v>0</v>
      </c>
      <c r="BD146" s="37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 s="37">
        <v>0</v>
      </c>
      <c r="BL146">
        <v>0</v>
      </c>
      <c r="BM146" s="37">
        <v>0</v>
      </c>
      <c r="BN146">
        <v>0</v>
      </c>
      <c r="BO146">
        <v>0</v>
      </c>
      <c r="BP146" s="39">
        <v>0</v>
      </c>
      <c r="BQ146">
        <v>0</v>
      </c>
      <c r="BR146">
        <v>0</v>
      </c>
      <c r="BS146" s="37"/>
    </row>
    <row r="147" spans="1:71" x14ac:dyDescent="0.2">
      <c r="A147" s="40" t="str">
        <f t="shared" si="6"/>
        <v>2023–24SAFR</v>
      </c>
      <c r="B147" t="s">
        <v>645</v>
      </c>
      <c r="C147" t="s">
        <v>244</v>
      </c>
      <c r="D147">
        <v>1261287</v>
      </c>
      <c r="E147" s="37">
        <v>8426697</v>
      </c>
      <c r="F147">
        <v>0</v>
      </c>
      <c r="G147">
        <v>0</v>
      </c>
      <c r="H147">
        <v>5700</v>
      </c>
      <c r="I147">
        <v>102484</v>
      </c>
      <c r="J147">
        <v>0</v>
      </c>
      <c r="K147">
        <v>0</v>
      </c>
      <c r="L147" s="37">
        <v>0</v>
      </c>
      <c r="M147">
        <v>702854</v>
      </c>
      <c r="N147">
        <v>251965</v>
      </c>
      <c r="O147">
        <v>0</v>
      </c>
      <c r="P147" s="37">
        <v>0</v>
      </c>
      <c r="Q147">
        <v>35913</v>
      </c>
      <c r="R147">
        <v>0</v>
      </c>
      <c r="S147">
        <v>0</v>
      </c>
      <c r="T147">
        <v>0</v>
      </c>
      <c r="U147">
        <v>46815</v>
      </c>
      <c r="V147">
        <v>186429</v>
      </c>
      <c r="W147">
        <v>51752</v>
      </c>
      <c r="X147" s="37">
        <v>939472</v>
      </c>
      <c r="Y147">
        <v>213027945</v>
      </c>
      <c r="Z147">
        <v>21920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56947</v>
      </c>
      <c r="AG147">
        <v>254447</v>
      </c>
      <c r="AH147">
        <v>568181</v>
      </c>
      <c r="AI147">
        <v>367649</v>
      </c>
      <c r="AJ147">
        <v>55251</v>
      </c>
      <c r="AK147">
        <v>452150</v>
      </c>
      <c r="AL147">
        <v>201944</v>
      </c>
      <c r="AM147">
        <v>400959</v>
      </c>
      <c r="AN147">
        <v>0</v>
      </c>
      <c r="AO147" s="37">
        <v>253137</v>
      </c>
      <c r="AP147">
        <v>0</v>
      </c>
      <c r="AQ147">
        <v>2653</v>
      </c>
      <c r="AR147">
        <v>152205</v>
      </c>
      <c r="AS147">
        <v>9796</v>
      </c>
      <c r="AT147">
        <v>79876</v>
      </c>
      <c r="AU147">
        <v>3097634</v>
      </c>
      <c r="AV147">
        <v>2854086</v>
      </c>
      <c r="AW147" s="37">
        <v>1941216</v>
      </c>
      <c r="AX147" s="37">
        <v>29454641</v>
      </c>
      <c r="AY147">
        <v>12600</v>
      </c>
      <c r="AZ147" s="37">
        <v>14722790</v>
      </c>
      <c r="BA147">
        <v>833165</v>
      </c>
      <c r="BB147" s="37">
        <v>427269</v>
      </c>
      <c r="BC147" s="37">
        <v>13669534</v>
      </c>
      <c r="BD147" s="37">
        <v>15218343</v>
      </c>
      <c r="BE147" s="37">
        <v>763339</v>
      </c>
      <c r="BF147" s="37">
        <v>10129</v>
      </c>
      <c r="BG147">
        <v>23359</v>
      </c>
      <c r="BH147">
        <v>500</v>
      </c>
      <c r="BI147">
        <v>14188</v>
      </c>
      <c r="BJ147">
        <v>20020</v>
      </c>
      <c r="BK147" s="37">
        <v>8100228</v>
      </c>
      <c r="BL147">
        <v>16304</v>
      </c>
      <c r="BM147" s="37">
        <v>759624</v>
      </c>
      <c r="BN147" s="37">
        <v>1312442</v>
      </c>
      <c r="BO147">
        <v>0</v>
      </c>
      <c r="BP147" s="23">
        <v>0</v>
      </c>
      <c r="BQ147">
        <v>0</v>
      </c>
      <c r="BR147">
        <v>117417</v>
      </c>
      <c r="BS147" s="37"/>
    </row>
    <row r="148" spans="1:71" x14ac:dyDescent="0.2">
      <c r="A148" s="40" t="str">
        <f t="shared" si="6"/>
        <v>2023–24SALV</v>
      </c>
      <c r="B148" t="s">
        <v>645</v>
      </c>
      <c r="C148" t="s">
        <v>245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 s="37">
        <v>0</v>
      </c>
      <c r="AH148">
        <v>19000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221872</v>
      </c>
      <c r="AW148">
        <v>0</v>
      </c>
      <c r="AX148">
        <v>0</v>
      </c>
      <c r="AY148">
        <v>0</v>
      </c>
      <c r="AZ148">
        <v>0</v>
      </c>
      <c r="BA148">
        <v>209368</v>
      </c>
      <c r="BB148">
        <v>782</v>
      </c>
      <c r="BC148">
        <v>2962902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 s="23">
        <v>0</v>
      </c>
      <c r="BQ148">
        <v>0</v>
      </c>
      <c r="BR148">
        <v>0</v>
      </c>
      <c r="BS148" s="37"/>
    </row>
    <row r="149" spans="1:71" x14ac:dyDescent="0.2">
      <c r="A149" s="40" t="str">
        <f t="shared" si="6"/>
        <v>2023–24SAMO</v>
      </c>
      <c r="B149" t="s">
        <v>645</v>
      </c>
      <c r="C149" t="s">
        <v>246</v>
      </c>
      <c r="D149" s="37">
        <v>0</v>
      </c>
      <c r="E149" s="37">
        <v>0</v>
      </c>
      <c r="F149">
        <v>0</v>
      </c>
      <c r="G149" s="37">
        <v>0</v>
      </c>
      <c r="H149" s="37">
        <v>0</v>
      </c>
      <c r="I149" s="37">
        <v>20415</v>
      </c>
      <c r="J149">
        <v>0</v>
      </c>
      <c r="K149" s="37">
        <v>680</v>
      </c>
      <c r="L149" s="37">
        <v>0</v>
      </c>
      <c r="M149" s="37">
        <v>5710</v>
      </c>
      <c r="N149" s="37">
        <v>131293</v>
      </c>
      <c r="O149">
        <v>0</v>
      </c>
      <c r="P149" s="37">
        <v>0</v>
      </c>
      <c r="Q149" s="37">
        <v>0</v>
      </c>
      <c r="R149">
        <v>0</v>
      </c>
      <c r="S149">
        <v>0</v>
      </c>
      <c r="T149">
        <v>0</v>
      </c>
      <c r="U149">
        <v>0</v>
      </c>
      <c r="V149" s="37">
        <v>0</v>
      </c>
      <c r="W149">
        <v>0</v>
      </c>
      <c r="X149" s="37">
        <v>0</v>
      </c>
      <c r="Y149" s="37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9682</v>
      </c>
      <c r="AL149" s="37">
        <v>0</v>
      </c>
      <c r="AM149" s="37">
        <v>0</v>
      </c>
      <c r="AN149">
        <v>0</v>
      </c>
      <c r="AO149" s="37">
        <v>0</v>
      </c>
      <c r="AP149" s="37">
        <v>26228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168286</v>
      </c>
      <c r="AW149" s="37">
        <v>610127</v>
      </c>
      <c r="AX149" s="37">
        <v>0</v>
      </c>
      <c r="AY149" s="37">
        <v>0</v>
      </c>
      <c r="AZ149" s="37">
        <v>4567</v>
      </c>
      <c r="BA149" s="37">
        <v>8008</v>
      </c>
      <c r="BB149" s="37">
        <v>0</v>
      </c>
      <c r="BC149" s="37">
        <v>22064</v>
      </c>
      <c r="BD149" s="37">
        <v>7900</v>
      </c>
      <c r="BE149" s="37">
        <v>0</v>
      </c>
      <c r="BF149" s="37">
        <v>0</v>
      </c>
      <c r="BG149" s="37">
        <v>0</v>
      </c>
      <c r="BH149" s="37">
        <v>0</v>
      </c>
      <c r="BI149" s="37">
        <v>4020</v>
      </c>
      <c r="BJ149" s="37">
        <v>0</v>
      </c>
      <c r="BK149" s="37">
        <v>10628</v>
      </c>
      <c r="BL149" s="37">
        <v>0</v>
      </c>
      <c r="BM149" s="37">
        <v>13570</v>
      </c>
      <c r="BN149" s="37">
        <v>34188</v>
      </c>
      <c r="BO149">
        <v>0</v>
      </c>
      <c r="BP149" s="23">
        <v>0</v>
      </c>
      <c r="BQ149">
        <v>0</v>
      </c>
      <c r="BR149">
        <v>62301</v>
      </c>
      <c r="BS149" s="37"/>
    </row>
    <row r="150" spans="1:71" x14ac:dyDescent="0.2">
      <c r="A150" s="40" t="str">
        <f t="shared" si="6"/>
        <v>2023–24SAUD</v>
      </c>
      <c r="B150" t="s">
        <v>645</v>
      </c>
      <c r="C150" t="s">
        <v>247</v>
      </c>
      <c r="D150">
        <v>0</v>
      </c>
      <c r="E150">
        <v>123146302</v>
      </c>
      <c r="F150">
        <v>0</v>
      </c>
      <c r="G150">
        <v>0</v>
      </c>
      <c r="H150">
        <v>5767756</v>
      </c>
      <c r="I150">
        <v>2089432</v>
      </c>
      <c r="J150">
        <v>500358</v>
      </c>
      <c r="K150">
        <v>92422</v>
      </c>
      <c r="L150">
        <v>142784</v>
      </c>
      <c r="M150">
        <v>1716357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95437</v>
      </c>
      <c r="X150">
        <v>3424998</v>
      </c>
      <c r="Y150">
        <v>0</v>
      </c>
      <c r="Z150">
        <v>6</v>
      </c>
      <c r="AA150">
        <v>0</v>
      </c>
      <c r="AB150">
        <v>826085</v>
      </c>
      <c r="AC150">
        <v>0</v>
      </c>
      <c r="AD150">
        <v>0</v>
      </c>
      <c r="AE150">
        <v>0</v>
      </c>
      <c r="AF150">
        <v>7749</v>
      </c>
      <c r="AG150">
        <v>0</v>
      </c>
      <c r="AH150">
        <v>759661</v>
      </c>
      <c r="AI150">
        <v>75686</v>
      </c>
      <c r="AJ150">
        <v>42500</v>
      </c>
      <c r="AK150">
        <v>0</v>
      </c>
      <c r="AL150">
        <v>63</v>
      </c>
      <c r="AM150">
        <v>29497</v>
      </c>
      <c r="AN150">
        <v>0</v>
      </c>
      <c r="AO150">
        <v>65193</v>
      </c>
      <c r="AP150">
        <v>0</v>
      </c>
      <c r="AQ150">
        <v>503467</v>
      </c>
      <c r="AR150">
        <v>102568</v>
      </c>
      <c r="AS150">
        <v>115896</v>
      </c>
      <c r="AT150">
        <v>179713</v>
      </c>
      <c r="AU150" s="37">
        <v>13033702</v>
      </c>
      <c r="AV150">
        <v>831916</v>
      </c>
      <c r="AW150">
        <v>46847</v>
      </c>
      <c r="AX150">
        <v>1461829</v>
      </c>
      <c r="AY150">
        <v>355527</v>
      </c>
      <c r="AZ150" s="37">
        <v>8096100</v>
      </c>
      <c r="BA150">
        <v>21000</v>
      </c>
      <c r="BB150">
        <v>148575</v>
      </c>
      <c r="BC150" s="37">
        <v>4068203</v>
      </c>
      <c r="BD150">
        <v>1158062</v>
      </c>
      <c r="BE150">
        <v>0</v>
      </c>
      <c r="BF150">
        <v>31753</v>
      </c>
      <c r="BG150">
        <v>62</v>
      </c>
      <c r="BH150">
        <v>0</v>
      </c>
      <c r="BI150">
        <v>8085</v>
      </c>
      <c r="BJ150">
        <v>0</v>
      </c>
      <c r="BK150">
        <v>1094782</v>
      </c>
      <c r="BL150">
        <v>14725</v>
      </c>
      <c r="BM150">
        <v>580787</v>
      </c>
      <c r="BN150">
        <v>591029</v>
      </c>
      <c r="BO150">
        <v>0</v>
      </c>
      <c r="BP150" s="39">
        <v>0</v>
      </c>
      <c r="BQ150">
        <v>0</v>
      </c>
      <c r="BR150">
        <v>21643</v>
      </c>
      <c r="BS150" s="37"/>
    </row>
    <row r="151" spans="1:71" x14ac:dyDescent="0.2">
      <c r="A151" s="40" t="str">
        <f t="shared" si="6"/>
        <v>2023–24SENE</v>
      </c>
      <c r="B151" t="s">
        <v>645</v>
      </c>
      <c r="C151" t="s">
        <v>248</v>
      </c>
      <c r="D151">
        <v>0</v>
      </c>
      <c r="E151" s="37">
        <v>154144</v>
      </c>
      <c r="F151">
        <v>0</v>
      </c>
      <c r="G151" s="37">
        <v>0</v>
      </c>
      <c r="H151">
        <v>0</v>
      </c>
      <c r="I151">
        <v>0</v>
      </c>
      <c r="J151">
        <v>0</v>
      </c>
      <c r="K151">
        <v>0</v>
      </c>
      <c r="L151" s="37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156233</v>
      </c>
      <c r="AG151">
        <v>2180</v>
      </c>
      <c r="AH151">
        <v>0</v>
      </c>
      <c r="AI151">
        <v>0</v>
      </c>
      <c r="AJ151">
        <v>0</v>
      </c>
      <c r="AK151">
        <v>0</v>
      </c>
      <c r="AL151">
        <v>114</v>
      </c>
      <c r="AM151" s="37">
        <v>90213</v>
      </c>
      <c r="AN151">
        <v>0</v>
      </c>
      <c r="AO151">
        <v>23</v>
      </c>
      <c r="AP151">
        <v>0</v>
      </c>
      <c r="AQ151">
        <v>2073</v>
      </c>
      <c r="AR151">
        <v>20505</v>
      </c>
      <c r="AS151">
        <v>0</v>
      </c>
      <c r="AT151" s="37">
        <v>0</v>
      </c>
      <c r="AU151">
        <v>0</v>
      </c>
      <c r="AV151">
        <v>120083</v>
      </c>
      <c r="AW151" s="37">
        <v>31432</v>
      </c>
      <c r="AX151" s="37">
        <v>4565649</v>
      </c>
      <c r="AY151">
        <v>0</v>
      </c>
      <c r="AZ151" s="37">
        <v>558283</v>
      </c>
      <c r="BA151">
        <v>0</v>
      </c>
      <c r="BB151">
        <v>0</v>
      </c>
      <c r="BC151" s="37">
        <v>234005</v>
      </c>
      <c r="BD151">
        <v>0</v>
      </c>
      <c r="BE151">
        <v>12150</v>
      </c>
      <c r="BF151">
        <v>0</v>
      </c>
      <c r="BG151">
        <v>4650</v>
      </c>
      <c r="BH151">
        <v>0</v>
      </c>
      <c r="BI151">
        <v>0</v>
      </c>
      <c r="BJ151">
        <v>0</v>
      </c>
      <c r="BK151">
        <v>973466</v>
      </c>
      <c r="BL151">
        <v>0</v>
      </c>
      <c r="BM151">
        <v>7345</v>
      </c>
      <c r="BN151" s="37">
        <v>199714</v>
      </c>
      <c r="BO151">
        <v>0</v>
      </c>
      <c r="BP151" s="23">
        <v>0</v>
      </c>
      <c r="BQ151">
        <v>0</v>
      </c>
      <c r="BR151">
        <v>68503</v>
      </c>
      <c r="BS151" s="37"/>
    </row>
    <row r="152" spans="1:71" x14ac:dyDescent="0.2">
      <c r="A152" s="40" t="str">
        <f t="shared" si="6"/>
        <v>2023–24SERB</v>
      </c>
      <c r="B152" t="s">
        <v>645</v>
      </c>
      <c r="C152" t="s">
        <v>249</v>
      </c>
      <c r="D152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>
        <v>0</v>
      </c>
      <c r="K152" s="37">
        <v>0</v>
      </c>
      <c r="L152" s="37">
        <v>0</v>
      </c>
      <c r="M152" s="37">
        <v>0</v>
      </c>
      <c r="N152" s="37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37">
        <v>0</v>
      </c>
      <c r="W152">
        <v>0</v>
      </c>
      <c r="X152" s="37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 s="37">
        <v>0</v>
      </c>
      <c r="AI152" s="37">
        <v>21334</v>
      </c>
      <c r="AJ152">
        <v>0</v>
      </c>
      <c r="AK152">
        <v>0</v>
      </c>
      <c r="AL152">
        <v>5106</v>
      </c>
      <c r="AM152" s="37">
        <v>0</v>
      </c>
      <c r="AN152">
        <v>0</v>
      </c>
      <c r="AO152" s="37">
        <v>0</v>
      </c>
      <c r="AP152">
        <v>0</v>
      </c>
      <c r="AQ152" s="37">
        <v>0</v>
      </c>
      <c r="AR152">
        <v>0</v>
      </c>
      <c r="AS152" s="37">
        <v>0</v>
      </c>
      <c r="AT152">
        <v>0</v>
      </c>
      <c r="AU152" s="37">
        <v>0</v>
      </c>
      <c r="AV152" s="37">
        <v>0</v>
      </c>
      <c r="AW152" s="37">
        <v>0</v>
      </c>
      <c r="AX152" s="37">
        <v>0</v>
      </c>
      <c r="AY152" s="37">
        <v>0</v>
      </c>
      <c r="AZ152" s="37">
        <v>27349</v>
      </c>
      <c r="BA152" s="37">
        <v>0</v>
      </c>
      <c r="BB152" s="37">
        <v>0</v>
      </c>
      <c r="BC152" s="37">
        <v>0</v>
      </c>
      <c r="BD152" s="37">
        <v>0</v>
      </c>
      <c r="BE152" s="37">
        <v>0</v>
      </c>
      <c r="BF152" s="37">
        <v>0</v>
      </c>
      <c r="BG152">
        <v>0</v>
      </c>
      <c r="BH152">
        <v>0</v>
      </c>
      <c r="BI152" s="37">
        <v>0</v>
      </c>
      <c r="BJ152">
        <v>0</v>
      </c>
      <c r="BK152" s="37">
        <v>14909</v>
      </c>
      <c r="BL152">
        <v>0</v>
      </c>
      <c r="BM152" s="37">
        <v>0</v>
      </c>
      <c r="BN152" s="37">
        <v>0</v>
      </c>
      <c r="BO152">
        <v>0</v>
      </c>
      <c r="BP152" s="23">
        <v>0</v>
      </c>
      <c r="BQ152">
        <v>0</v>
      </c>
      <c r="BR152">
        <v>0</v>
      </c>
      <c r="BS152" s="37"/>
    </row>
    <row r="153" spans="1:71" x14ac:dyDescent="0.2">
      <c r="A153" s="40" t="str">
        <f t="shared" si="6"/>
        <v>2023–24SEYC</v>
      </c>
      <c r="B153" t="s">
        <v>645</v>
      </c>
      <c r="C153" t="s">
        <v>250</v>
      </c>
      <c r="D153">
        <v>0</v>
      </c>
      <c r="E153" s="37">
        <v>373135</v>
      </c>
      <c r="F153">
        <v>0</v>
      </c>
      <c r="G153">
        <v>0</v>
      </c>
      <c r="H153">
        <v>0</v>
      </c>
      <c r="I153">
        <v>10506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18852</v>
      </c>
      <c r="Y153">
        <v>0</v>
      </c>
      <c r="Z153" s="37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 s="37">
        <v>0</v>
      </c>
      <c r="AG153">
        <v>0</v>
      </c>
      <c r="AH153">
        <v>8407</v>
      </c>
      <c r="AI153">
        <v>0</v>
      </c>
      <c r="AJ153">
        <v>0</v>
      </c>
      <c r="AK153" s="37">
        <v>0</v>
      </c>
      <c r="AL153">
        <v>27940</v>
      </c>
      <c r="AM153">
        <v>490</v>
      </c>
      <c r="AN153">
        <v>0</v>
      </c>
      <c r="AO153" s="37">
        <v>0</v>
      </c>
      <c r="AP153">
        <v>0</v>
      </c>
      <c r="AQ153" s="37">
        <v>0</v>
      </c>
      <c r="AR153" s="37">
        <v>0</v>
      </c>
      <c r="AS153" s="37">
        <v>4860</v>
      </c>
      <c r="AT153">
        <v>0</v>
      </c>
      <c r="AU153">
        <v>0</v>
      </c>
      <c r="AV153" s="37">
        <v>33500</v>
      </c>
      <c r="AW153" s="37">
        <v>0</v>
      </c>
      <c r="AX153" s="37">
        <v>12134</v>
      </c>
      <c r="AY153">
        <v>0</v>
      </c>
      <c r="AZ153" s="37">
        <v>63343</v>
      </c>
      <c r="BA153">
        <v>0</v>
      </c>
      <c r="BB153">
        <v>17237</v>
      </c>
      <c r="BC153" s="37">
        <v>64073</v>
      </c>
      <c r="BD153" s="37">
        <v>5554</v>
      </c>
      <c r="BE153">
        <v>111681</v>
      </c>
      <c r="BF153" s="37">
        <v>37359</v>
      </c>
      <c r="BG153">
        <v>4039</v>
      </c>
      <c r="BH153">
        <v>0</v>
      </c>
      <c r="BI153" s="37">
        <v>0</v>
      </c>
      <c r="BJ153">
        <v>0</v>
      </c>
      <c r="BK153" s="37">
        <v>4490</v>
      </c>
      <c r="BL153" s="37">
        <v>0</v>
      </c>
      <c r="BM153" s="37">
        <v>7619</v>
      </c>
      <c r="BN153" s="37">
        <v>219919</v>
      </c>
      <c r="BO153">
        <v>0</v>
      </c>
      <c r="BP153" s="23">
        <v>0</v>
      </c>
      <c r="BQ153">
        <v>0</v>
      </c>
      <c r="BR153">
        <v>0</v>
      </c>
      <c r="BS153" s="37"/>
    </row>
    <row r="154" spans="1:71" x14ac:dyDescent="0.2">
      <c r="A154" s="40" t="str">
        <f t="shared" si="6"/>
        <v>2023–24SHIP</v>
      </c>
      <c r="B154" t="s">
        <v>645</v>
      </c>
      <c r="C154" t="s">
        <v>251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692552</v>
      </c>
      <c r="L154">
        <v>561208</v>
      </c>
      <c r="M154">
        <v>0</v>
      </c>
      <c r="N154">
        <v>2103433</v>
      </c>
      <c r="O154">
        <v>25276</v>
      </c>
      <c r="P154">
        <v>0</v>
      </c>
      <c r="Q154">
        <v>0</v>
      </c>
      <c r="R154">
        <v>0</v>
      </c>
      <c r="S154">
        <v>119645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1403677</v>
      </c>
      <c r="AA154">
        <v>119</v>
      </c>
      <c r="AB154">
        <v>0</v>
      </c>
      <c r="AC154">
        <v>0</v>
      </c>
      <c r="AD154">
        <v>0</v>
      </c>
      <c r="AE154">
        <v>379162</v>
      </c>
      <c r="AF154">
        <v>10406</v>
      </c>
      <c r="AG154">
        <v>0</v>
      </c>
      <c r="AH154">
        <v>952</v>
      </c>
      <c r="AI154">
        <v>0</v>
      </c>
      <c r="AJ154">
        <v>0</v>
      </c>
      <c r="AK154">
        <v>0</v>
      </c>
      <c r="AL154">
        <v>14210</v>
      </c>
      <c r="AM154">
        <v>0</v>
      </c>
      <c r="AN154">
        <v>0</v>
      </c>
      <c r="AO154">
        <v>546</v>
      </c>
      <c r="AP154">
        <v>17980</v>
      </c>
      <c r="AQ154">
        <v>0</v>
      </c>
      <c r="AR154">
        <v>277807</v>
      </c>
      <c r="AS154">
        <v>0</v>
      </c>
      <c r="AT154">
        <v>2174</v>
      </c>
      <c r="AU154">
        <v>17600</v>
      </c>
      <c r="AV154">
        <v>9480</v>
      </c>
      <c r="AW154">
        <v>34225</v>
      </c>
      <c r="AX154">
        <v>0</v>
      </c>
      <c r="AY154">
        <v>0</v>
      </c>
      <c r="AZ154">
        <v>39967</v>
      </c>
      <c r="BA154">
        <v>0</v>
      </c>
      <c r="BB154">
        <v>628081</v>
      </c>
      <c r="BC154" s="37">
        <v>14684</v>
      </c>
      <c r="BD154">
        <v>0</v>
      </c>
      <c r="BE154">
        <v>234896</v>
      </c>
      <c r="BF154">
        <v>0</v>
      </c>
      <c r="BG154">
        <v>0</v>
      </c>
      <c r="BH154">
        <v>0</v>
      </c>
      <c r="BI154">
        <v>1268</v>
      </c>
      <c r="BJ154">
        <v>0</v>
      </c>
      <c r="BK154" s="37">
        <v>46771</v>
      </c>
      <c r="BL154">
        <v>0</v>
      </c>
      <c r="BM154">
        <v>22953</v>
      </c>
      <c r="BN154">
        <v>558755</v>
      </c>
      <c r="BO154">
        <v>0</v>
      </c>
      <c r="BP154" s="39">
        <v>0</v>
      </c>
      <c r="BQ154">
        <v>0</v>
      </c>
      <c r="BR154">
        <v>2197424</v>
      </c>
      <c r="BS154" s="37"/>
    </row>
    <row r="155" spans="1:71" x14ac:dyDescent="0.2">
      <c r="A155" s="40" t="str">
        <f t="shared" si="6"/>
        <v>2023–24SING</v>
      </c>
      <c r="B155" t="s">
        <v>645</v>
      </c>
      <c r="C155" t="s">
        <v>252</v>
      </c>
      <c r="D155">
        <v>101100</v>
      </c>
      <c r="E155" s="37">
        <v>64677211</v>
      </c>
      <c r="F155">
        <v>1736020</v>
      </c>
      <c r="G155">
        <v>1413373</v>
      </c>
      <c r="H155">
        <v>868577</v>
      </c>
      <c r="I155" s="37">
        <v>23824679</v>
      </c>
      <c r="J155">
        <v>1420010</v>
      </c>
      <c r="K155">
        <v>275347</v>
      </c>
      <c r="L155">
        <v>704484</v>
      </c>
      <c r="M155" s="37">
        <v>2536090</v>
      </c>
      <c r="N155" s="37">
        <v>2298893</v>
      </c>
      <c r="O155">
        <v>0</v>
      </c>
      <c r="P155">
        <v>0</v>
      </c>
      <c r="Q155">
        <v>74962</v>
      </c>
      <c r="R155">
        <v>11748</v>
      </c>
      <c r="S155">
        <v>2073233</v>
      </c>
      <c r="T155">
        <v>10000</v>
      </c>
      <c r="U155">
        <v>0</v>
      </c>
      <c r="V155">
        <v>164642</v>
      </c>
      <c r="W155">
        <v>60082604</v>
      </c>
      <c r="X155">
        <v>171614</v>
      </c>
      <c r="Y155">
        <v>266574188</v>
      </c>
      <c r="Z155">
        <v>57889308</v>
      </c>
      <c r="AA155">
        <v>0</v>
      </c>
      <c r="AB155">
        <v>108680184</v>
      </c>
      <c r="AC155">
        <v>90454</v>
      </c>
      <c r="AD155">
        <v>759000</v>
      </c>
      <c r="AE155">
        <v>44620</v>
      </c>
      <c r="AF155">
        <v>35600</v>
      </c>
      <c r="AG155" s="37">
        <v>91950</v>
      </c>
      <c r="AH155">
        <v>4065241</v>
      </c>
      <c r="AI155" s="37">
        <v>1555639</v>
      </c>
      <c r="AJ155">
        <v>207967</v>
      </c>
      <c r="AK155">
        <v>261952</v>
      </c>
      <c r="AL155">
        <v>556418</v>
      </c>
      <c r="AM155">
        <v>1015578</v>
      </c>
      <c r="AN155">
        <v>14993</v>
      </c>
      <c r="AO155">
        <v>236941</v>
      </c>
      <c r="AP155" s="37">
        <v>28998</v>
      </c>
      <c r="AQ155">
        <v>289213</v>
      </c>
      <c r="AR155" s="37">
        <v>306207</v>
      </c>
      <c r="AS155" s="37">
        <v>6568150</v>
      </c>
      <c r="AT155">
        <v>679946</v>
      </c>
      <c r="AU155" s="37">
        <v>109436472</v>
      </c>
      <c r="AV155" s="37">
        <v>1804745</v>
      </c>
      <c r="AW155">
        <v>2041771</v>
      </c>
      <c r="AX155">
        <v>5021618</v>
      </c>
      <c r="AY155" s="37">
        <v>605653</v>
      </c>
      <c r="AZ155" s="37">
        <v>8314831</v>
      </c>
      <c r="BA155">
        <v>3678620</v>
      </c>
      <c r="BB155">
        <v>5051186</v>
      </c>
      <c r="BC155" s="37">
        <v>5093805</v>
      </c>
      <c r="BD155" s="37">
        <v>1985413</v>
      </c>
      <c r="BE155" s="37">
        <v>14313126</v>
      </c>
      <c r="BF155" s="37">
        <v>423940</v>
      </c>
      <c r="BG155">
        <v>861584</v>
      </c>
      <c r="BH155">
        <v>1465630</v>
      </c>
      <c r="BI155">
        <v>703580</v>
      </c>
      <c r="BJ155">
        <v>41642</v>
      </c>
      <c r="BK155" s="37">
        <v>13038296</v>
      </c>
      <c r="BL155">
        <v>164017</v>
      </c>
      <c r="BM155" s="37">
        <v>8200164</v>
      </c>
      <c r="BN155" s="37">
        <v>760406</v>
      </c>
      <c r="BO155">
        <v>146169</v>
      </c>
      <c r="BP155" s="23">
        <v>0</v>
      </c>
      <c r="BQ155">
        <v>711605</v>
      </c>
      <c r="BR155">
        <v>1478974197</v>
      </c>
      <c r="BS155" s="37"/>
    </row>
    <row r="156" spans="1:71" x14ac:dyDescent="0.2">
      <c r="A156" s="40" t="str">
        <f t="shared" si="6"/>
        <v>2023–24SLEO</v>
      </c>
      <c r="B156" t="s">
        <v>645</v>
      </c>
      <c r="C156" t="s">
        <v>253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 s="37">
        <v>0</v>
      </c>
      <c r="M156">
        <v>0</v>
      </c>
      <c r="N156" s="37">
        <v>0</v>
      </c>
      <c r="O156">
        <v>0</v>
      </c>
      <c r="P156">
        <v>0</v>
      </c>
      <c r="Q156" s="37">
        <v>0</v>
      </c>
      <c r="R156">
        <v>0</v>
      </c>
      <c r="S156" s="37">
        <v>0</v>
      </c>
      <c r="T156">
        <v>0</v>
      </c>
      <c r="U156">
        <v>29200</v>
      </c>
      <c r="V156">
        <v>0</v>
      </c>
      <c r="W156">
        <v>0</v>
      </c>
      <c r="X156">
        <v>0</v>
      </c>
      <c r="Y156">
        <v>0</v>
      </c>
      <c r="Z156" s="37">
        <v>0</v>
      </c>
      <c r="AA156">
        <v>0</v>
      </c>
      <c r="AB156">
        <v>0</v>
      </c>
      <c r="AC156">
        <v>0</v>
      </c>
      <c r="AD156">
        <v>0</v>
      </c>
      <c r="AE156" s="37">
        <v>0</v>
      </c>
      <c r="AF156" s="37">
        <v>0</v>
      </c>
      <c r="AG156">
        <v>0</v>
      </c>
      <c r="AH156">
        <v>0</v>
      </c>
      <c r="AI156" s="37">
        <v>0</v>
      </c>
      <c r="AJ156">
        <v>0</v>
      </c>
      <c r="AK156">
        <v>0</v>
      </c>
      <c r="AL156" s="37">
        <v>9450</v>
      </c>
      <c r="AM156" s="37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 s="37">
        <v>0</v>
      </c>
      <c r="AU156">
        <v>0</v>
      </c>
      <c r="AV156" s="37">
        <v>0</v>
      </c>
      <c r="AW156">
        <v>18000</v>
      </c>
      <c r="AX156" s="37">
        <v>4395270</v>
      </c>
      <c r="AY156">
        <v>0</v>
      </c>
      <c r="AZ156">
        <v>232592</v>
      </c>
      <c r="BA156">
        <v>5160</v>
      </c>
      <c r="BB156">
        <v>37830</v>
      </c>
      <c r="BC156">
        <v>15750</v>
      </c>
      <c r="BD156">
        <v>30405</v>
      </c>
      <c r="BE156">
        <v>0</v>
      </c>
      <c r="BF156">
        <v>0</v>
      </c>
      <c r="BG156">
        <v>25560</v>
      </c>
      <c r="BH156">
        <v>4300</v>
      </c>
      <c r="BI156">
        <v>0</v>
      </c>
      <c r="BJ156">
        <v>6745</v>
      </c>
      <c r="BK156" s="37">
        <v>2696</v>
      </c>
      <c r="BL156">
        <v>0</v>
      </c>
      <c r="BM156" s="37">
        <v>23325</v>
      </c>
      <c r="BN156" s="37">
        <v>192070</v>
      </c>
      <c r="BO156">
        <v>0</v>
      </c>
      <c r="BP156" s="23">
        <v>0</v>
      </c>
      <c r="BQ156">
        <v>0</v>
      </c>
      <c r="BR156">
        <v>0</v>
      </c>
      <c r="BS156" s="37"/>
    </row>
    <row r="157" spans="1:71" x14ac:dyDescent="0.2">
      <c r="A157" s="40" t="str">
        <f t="shared" si="6"/>
        <v>2023–24SLOV</v>
      </c>
      <c r="B157" t="s">
        <v>645</v>
      </c>
      <c r="C157" t="s">
        <v>254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>
        <v>0</v>
      </c>
      <c r="P157" s="37">
        <v>0</v>
      </c>
      <c r="Q157" s="37">
        <v>0</v>
      </c>
      <c r="R157" s="37">
        <v>0</v>
      </c>
      <c r="S157" s="37">
        <v>0</v>
      </c>
      <c r="T157">
        <v>0</v>
      </c>
      <c r="U157" s="37">
        <v>32920</v>
      </c>
      <c r="V157" s="37">
        <v>0</v>
      </c>
      <c r="W157" s="37">
        <v>0</v>
      </c>
      <c r="X157" s="37">
        <v>0</v>
      </c>
      <c r="Y157">
        <v>49948946</v>
      </c>
      <c r="Z157" s="37">
        <v>0</v>
      </c>
      <c r="AA15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116108</v>
      </c>
      <c r="AJ157" s="37">
        <v>0</v>
      </c>
      <c r="AK157" s="37">
        <v>0</v>
      </c>
      <c r="AL157" s="37">
        <v>287678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3000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15500</v>
      </c>
      <c r="BA157" s="37">
        <v>0</v>
      </c>
      <c r="BB157" s="37">
        <v>56956</v>
      </c>
      <c r="BC157" s="37">
        <v>38524</v>
      </c>
      <c r="BD157" s="37">
        <v>0</v>
      </c>
      <c r="BE157" s="37">
        <v>15000</v>
      </c>
      <c r="BF157" s="37">
        <v>0</v>
      </c>
      <c r="BG157" s="37">
        <v>0</v>
      </c>
      <c r="BH157" s="37">
        <v>0</v>
      </c>
      <c r="BI157" s="37">
        <v>0</v>
      </c>
      <c r="BJ157" s="37">
        <v>0</v>
      </c>
      <c r="BK157" s="37">
        <v>43885</v>
      </c>
      <c r="BL157" s="37">
        <v>0</v>
      </c>
      <c r="BM157" s="37">
        <v>417</v>
      </c>
      <c r="BN157" s="37">
        <v>33092</v>
      </c>
      <c r="BO157" s="37">
        <v>0</v>
      </c>
      <c r="BP157" s="23">
        <v>0</v>
      </c>
      <c r="BQ157">
        <v>0</v>
      </c>
      <c r="BR157">
        <v>22525</v>
      </c>
      <c r="BS157" s="37"/>
    </row>
    <row r="158" spans="1:71" x14ac:dyDescent="0.2">
      <c r="A158" s="40" t="str">
        <f t="shared" si="6"/>
        <v>2023–24SOLO</v>
      </c>
      <c r="B158" t="s">
        <v>645</v>
      </c>
      <c r="C158" t="s">
        <v>255</v>
      </c>
      <c r="D158">
        <v>0</v>
      </c>
      <c r="E158">
        <v>4029642</v>
      </c>
      <c r="F158">
        <v>232078</v>
      </c>
      <c r="G158">
        <v>51111</v>
      </c>
      <c r="H158">
        <v>200331</v>
      </c>
      <c r="I158">
        <v>505035</v>
      </c>
      <c r="J158">
        <v>6322</v>
      </c>
      <c r="K158">
        <v>50100</v>
      </c>
      <c r="L158">
        <v>1664140</v>
      </c>
      <c r="M158">
        <v>1574336</v>
      </c>
      <c r="N158">
        <v>169661</v>
      </c>
      <c r="O158">
        <v>0</v>
      </c>
      <c r="P158">
        <v>0</v>
      </c>
      <c r="Q158">
        <v>0</v>
      </c>
      <c r="R158">
        <v>0</v>
      </c>
      <c r="S158">
        <v>3357</v>
      </c>
      <c r="T158">
        <v>0</v>
      </c>
      <c r="U158">
        <v>1968457</v>
      </c>
      <c r="V158">
        <v>131084</v>
      </c>
      <c r="W158">
        <v>0</v>
      </c>
      <c r="X158">
        <v>24445</v>
      </c>
      <c r="Y158">
        <v>0</v>
      </c>
      <c r="Z158">
        <v>395917</v>
      </c>
      <c r="AA158">
        <v>0</v>
      </c>
      <c r="AB158">
        <v>0</v>
      </c>
      <c r="AC158">
        <v>0</v>
      </c>
      <c r="AD158">
        <v>2816</v>
      </c>
      <c r="AE158">
        <v>14231</v>
      </c>
      <c r="AF158">
        <v>320638</v>
      </c>
      <c r="AG158">
        <v>573868</v>
      </c>
      <c r="AH158">
        <v>123035</v>
      </c>
      <c r="AI158">
        <v>676771</v>
      </c>
      <c r="AJ158">
        <v>0</v>
      </c>
      <c r="AK158">
        <v>249606</v>
      </c>
      <c r="AL158">
        <v>527997</v>
      </c>
      <c r="AM158">
        <v>632354</v>
      </c>
      <c r="AN158">
        <v>1165</v>
      </c>
      <c r="AO158" s="37">
        <v>394890</v>
      </c>
      <c r="AP158">
        <v>262223</v>
      </c>
      <c r="AQ158">
        <v>216282</v>
      </c>
      <c r="AR158">
        <v>484455</v>
      </c>
      <c r="AS158">
        <v>487100</v>
      </c>
      <c r="AT158">
        <v>197153</v>
      </c>
      <c r="AU158">
        <v>109019</v>
      </c>
      <c r="AV158">
        <v>2934753</v>
      </c>
      <c r="AW158">
        <v>3662318</v>
      </c>
      <c r="AX158" s="37">
        <v>2302728</v>
      </c>
      <c r="AY158">
        <v>47169</v>
      </c>
      <c r="AZ158">
        <v>3013093</v>
      </c>
      <c r="BA158">
        <v>3345002</v>
      </c>
      <c r="BB158">
        <v>452599</v>
      </c>
      <c r="BC158">
        <v>3392244</v>
      </c>
      <c r="BD158" s="37">
        <v>5370305</v>
      </c>
      <c r="BE158" s="37">
        <v>1470092</v>
      </c>
      <c r="BF158">
        <v>241537</v>
      </c>
      <c r="BG158">
        <v>203077</v>
      </c>
      <c r="BH158">
        <v>47189</v>
      </c>
      <c r="BI158">
        <v>621298</v>
      </c>
      <c r="BJ158">
        <v>138510</v>
      </c>
      <c r="BK158" s="37">
        <v>387342</v>
      </c>
      <c r="BL158">
        <v>141316</v>
      </c>
      <c r="BM158">
        <v>721398</v>
      </c>
      <c r="BN158" s="37">
        <v>3945632</v>
      </c>
      <c r="BO158">
        <v>0</v>
      </c>
      <c r="BP158" s="39">
        <v>0</v>
      </c>
      <c r="BQ158">
        <v>0</v>
      </c>
      <c r="BR158">
        <v>91746</v>
      </c>
      <c r="BS158" s="37"/>
    </row>
    <row r="159" spans="1:71" x14ac:dyDescent="0.2">
      <c r="A159" s="40" t="str">
        <f t="shared" si="6"/>
        <v>2023–24SOML</v>
      </c>
      <c r="B159" t="s">
        <v>645</v>
      </c>
      <c r="C159" t="s">
        <v>256</v>
      </c>
      <c r="D159">
        <v>0</v>
      </c>
      <c r="E159" s="37">
        <v>0</v>
      </c>
      <c r="F159">
        <v>0</v>
      </c>
      <c r="G159">
        <v>0</v>
      </c>
      <c r="H159">
        <v>0</v>
      </c>
      <c r="I159" s="37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37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 s="37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 s="37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 s="37">
        <v>0</v>
      </c>
      <c r="AV159" s="37">
        <v>0</v>
      </c>
      <c r="AW159">
        <v>0</v>
      </c>
      <c r="AX159" s="37">
        <v>0</v>
      </c>
      <c r="AY159">
        <v>0</v>
      </c>
      <c r="AZ159" s="37">
        <v>15311</v>
      </c>
      <c r="BA159" s="37">
        <v>0</v>
      </c>
      <c r="BB159" s="37">
        <v>0</v>
      </c>
      <c r="BC159" s="37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 s="37">
        <v>0</v>
      </c>
      <c r="BN159">
        <v>0</v>
      </c>
      <c r="BO159">
        <v>0</v>
      </c>
      <c r="BP159" s="23">
        <v>0</v>
      </c>
      <c r="BQ159">
        <v>0</v>
      </c>
      <c r="BR159">
        <v>0</v>
      </c>
      <c r="BS159" s="37"/>
    </row>
    <row r="160" spans="1:71" x14ac:dyDescent="0.2">
      <c r="A160" s="40" t="str">
        <f t="shared" si="6"/>
        <v>2023–24SPAI</v>
      </c>
      <c r="B160" t="s">
        <v>645</v>
      </c>
      <c r="C160" t="s">
        <v>257</v>
      </c>
      <c r="D160">
        <v>0</v>
      </c>
      <c r="E160" s="37">
        <v>6351839</v>
      </c>
      <c r="F160" s="37">
        <v>0</v>
      </c>
      <c r="G160" s="37">
        <v>557215</v>
      </c>
      <c r="H160" s="37">
        <v>0</v>
      </c>
      <c r="I160" s="37">
        <v>533115</v>
      </c>
      <c r="J160">
        <v>0</v>
      </c>
      <c r="K160" s="37">
        <v>0</v>
      </c>
      <c r="L160" s="37">
        <v>0</v>
      </c>
      <c r="M160" s="37">
        <v>111503</v>
      </c>
      <c r="N160" s="37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368234</v>
      </c>
      <c r="U160" s="37">
        <v>0</v>
      </c>
      <c r="V160" s="37">
        <v>0</v>
      </c>
      <c r="W160">
        <v>53602649</v>
      </c>
      <c r="X160" s="37">
        <v>254326</v>
      </c>
      <c r="Y160">
        <v>298214159</v>
      </c>
      <c r="Z160" s="37">
        <v>0</v>
      </c>
      <c r="AA160" s="37">
        <v>0</v>
      </c>
      <c r="AB160">
        <v>0</v>
      </c>
      <c r="AC160">
        <v>596381</v>
      </c>
      <c r="AD160">
        <v>0</v>
      </c>
      <c r="AE160" s="37">
        <v>5898</v>
      </c>
      <c r="AF160" s="37">
        <v>0</v>
      </c>
      <c r="AG160" s="37">
        <v>330</v>
      </c>
      <c r="AH160" s="37">
        <v>4722</v>
      </c>
      <c r="AI160" s="37">
        <v>171081</v>
      </c>
      <c r="AJ160" s="37">
        <v>0</v>
      </c>
      <c r="AK160" s="37">
        <v>221769</v>
      </c>
      <c r="AL160" s="37">
        <v>22025</v>
      </c>
      <c r="AM160" s="37">
        <v>36151</v>
      </c>
      <c r="AN160">
        <v>132568</v>
      </c>
      <c r="AO160" s="37">
        <v>93479</v>
      </c>
      <c r="AP160" s="37">
        <v>272</v>
      </c>
      <c r="AQ160" s="37">
        <v>17445</v>
      </c>
      <c r="AR160" s="37">
        <v>47230</v>
      </c>
      <c r="AS160" s="37">
        <v>19162</v>
      </c>
      <c r="AT160" s="37">
        <v>4368</v>
      </c>
      <c r="AU160" s="37">
        <v>39121</v>
      </c>
      <c r="AV160" s="37">
        <v>33995</v>
      </c>
      <c r="AW160" s="37">
        <v>216529</v>
      </c>
      <c r="AX160" s="37">
        <v>410778</v>
      </c>
      <c r="AY160" s="37">
        <v>3895</v>
      </c>
      <c r="AZ160" s="37">
        <v>938146</v>
      </c>
      <c r="BA160" s="37">
        <v>95629</v>
      </c>
      <c r="BB160" s="37">
        <v>296310</v>
      </c>
      <c r="BC160" s="37">
        <v>2959795</v>
      </c>
      <c r="BD160" s="37">
        <v>256063</v>
      </c>
      <c r="BE160" s="37">
        <v>4160661</v>
      </c>
      <c r="BF160" s="37">
        <v>12734</v>
      </c>
      <c r="BG160" s="37">
        <v>49744</v>
      </c>
      <c r="BH160">
        <v>140</v>
      </c>
      <c r="BI160" s="37">
        <v>66442</v>
      </c>
      <c r="BJ160" s="37">
        <v>1980</v>
      </c>
      <c r="BK160" s="37">
        <v>284948</v>
      </c>
      <c r="BL160" s="37">
        <v>0</v>
      </c>
      <c r="BM160" s="37">
        <v>531224</v>
      </c>
      <c r="BN160" s="37">
        <v>40608</v>
      </c>
      <c r="BO160">
        <v>0</v>
      </c>
      <c r="BP160" s="23">
        <v>0</v>
      </c>
      <c r="BQ160">
        <v>0</v>
      </c>
      <c r="BR160">
        <v>90731</v>
      </c>
      <c r="BS160" s="37"/>
    </row>
    <row r="161" spans="1:71" x14ac:dyDescent="0.2">
      <c r="A161" s="40" t="str">
        <f t="shared" si="6"/>
        <v>2023–24SRIL</v>
      </c>
      <c r="B161" t="s">
        <v>645</v>
      </c>
      <c r="C161" t="s">
        <v>258</v>
      </c>
      <c r="D161">
        <v>0</v>
      </c>
      <c r="E161">
        <v>0</v>
      </c>
      <c r="F161">
        <v>0</v>
      </c>
      <c r="G161" s="37">
        <v>29062</v>
      </c>
      <c r="H161">
        <v>0</v>
      </c>
      <c r="I161" s="37">
        <v>962588</v>
      </c>
      <c r="J161" s="37">
        <v>11935</v>
      </c>
      <c r="K161" s="37">
        <v>9155</v>
      </c>
      <c r="L161">
        <v>88151</v>
      </c>
      <c r="M161">
        <v>58500</v>
      </c>
      <c r="N161">
        <v>980</v>
      </c>
      <c r="O161">
        <v>0</v>
      </c>
      <c r="P161" s="37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37">
        <v>968242</v>
      </c>
      <c r="X161" s="37">
        <v>50689</v>
      </c>
      <c r="Y161" s="37">
        <v>0</v>
      </c>
      <c r="Z161">
        <v>100</v>
      </c>
      <c r="AA161">
        <v>0</v>
      </c>
      <c r="AB161">
        <v>0</v>
      </c>
      <c r="AC161" s="37">
        <v>0</v>
      </c>
      <c r="AD161">
        <v>0</v>
      </c>
      <c r="AE161">
        <v>4724</v>
      </c>
      <c r="AF161">
        <v>0</v>
      </c>
      <c r="AG161">
        <v>0</v>
      </c>
      <c r="AH161" s="37">
        <v>0</v>
      </c>
      <c r="AI161" s="37">
        <v>7042</v>
      </c>
      <c r="AJ161">
        <v>0</v>
      </c>
      <c r="AK161">
        <v>2736</v>
      </c>
      <c r="AL161" s="37">
        <v>0</v>
      </c>
      <c r="AM161" s="37">
        <v>175908</v>
      </c>
      <c r="AN161" s="37">
        <v>0</v>
      </c>
      <c r="AO161" s="37">
        <v>11331</v>
      </c>
      <c r="AP161" s="37">
        <v>0</v>
      </c>
      <c r="AQ161">
        <v>0</v>
      </c>
      <c r="AR161" s="37">
        <v>49676</v>
      </c>
      <c r="AS161" s="37">
        <v>0</v>
      </c>
      <c r="AT161" s="37">
        <v>0</v>
      </c>
      <c r="AU161" s="37">
        <v>411074</v>
      </c>
      <c r="AV161" s="37">
        <v>29072</v>
      </c>
      <c r="AW161" s="37">
        <v>71859</v>
      </c>
      <c r="AX161" s="37">
        <v>17412</v>
      </c>
      <c r="AY161">
        <v>1003</v>
      </c>
      <c r="AZ161" s="37">
        <v>8532</v>
      </c>
      <c r="BA161" s="37">
        <v>13268</v>
      </c>
      <c r="BB161" s="37">
        <v>4211</v>
      </c>
      <c r="BC161" s="37">
        <v>312420</v>
      </c>
      <c r="BD161" s="37">
        <v>327648</v>
      </c>
      <c r="BE161" s="37">
        <v>15069</v>
      </c>
      <c r="BF161" s="37">
        <v>295</v>
      </c>
      <c r="BG161" s="37">
        <v>27404</v>
      </c>
      <c r="BH161">
        <v>0</v>
      </c>
      <c r="BI161" s="37">
        <v>233068</v>
      </c>
      <c r="BJ161" s="37">
        <v>0</v>
      </c>
      <c r="BK161" s="37">
        <v>70101</v>
      </c>
      <c r="BL161" s="37">
        <v>0</v>
      </c>
      <c r="BM161" s="37">
        <v>50708</v>
      </c>
      <c r="BN161" s="37">
        <v>3196</v>
      </c>
      <c r="BO161">
        <v>0</v>
      </c>
      <c r="BP161" s="23">
        <v>0</v>
      </c>
      <c r="BQ161">
        <v>0</v>
      </c>
      <c r="BR161">
        <v>172</v>
      </c>
      <c r="BS161" s="37"/>
    </row>
    <row r="162" spans="1:71" x14ac:dyDescent="0.2">
      <c r="A162" s="40" t="str">
        <f t="shared" si="6"/>
        <v>2023–24SRNM</v>
      </c>
      <c r="B162" t="s">
        <v>645</v>
      </c>
      <c r="C162" t="s">
        <v>259</v>
      </c>
      <c r="D162">
        <v>0</v>
      </c>
      <c r="E162" s="37">
        <v>0</v>
      </c>
      <c r="F162">
        <v>0</v>
      </c>
      <c r="G162">
        <v>0</v>
      </c>
      <c r="H162" s="37">
        <v>0</v>
      </c>
      <c r="I162" s="37">
        <v>0</v>
      </c>
      <c r="J162">
        <v>0</v>
      </c>
      <c r="K162">
        <v>0</v>
      </c>
      <c r="L162" s="37">
        <v>0</v>
      </c>
      <c r="M162" s="37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37">
        <v>0</v>
      </c>
      <c r="X162" s="37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 s="37">
        <v>0</v>
      </c>
      <c r="AH162" s="37">
        <v>0</v>
      </c>
      <c r="AI162" s="37">
        <v>1337</v>
      </c>
      <c r="AJ162">
        <v>0</v>
      </c>
      <c r="AK162">
        <v>1960</v>
      </c>
      <c r="AL162" s="37">
        <v>3456</v>
      </c>
      <c r="AM162" s="37">
        <v>0</v>
      </c>
      <c r="AN162" s="37">
        <v>0</v>
      </c>
      <c r="AO162" s="37">
        <v>7782</v>
      </c>
      <c r="AP162">
        <v>0</v>
      </c>
      <c r="AQ162" s="37">
        <v>0</v>
      </c>
      <c r="AR162" s="37">
        <v>16</v>
      </c>
      <c r="AS162" s="37">
        <v>17</v>
      </c>
      <c r="AT162" s="37">
        <v>1231</v>
      </c>
      <c r="AU162">
        <v>0</v>
      </c>
      <c r="AV162" s="37">
        <v>13664</v>
      </c>
      <c r="AW162" s="37">
        <v>0</v>
      </c>
      <c r="AX162" s="37">
        <v>55490</v>
      </c>
      <c r="AY162">
        <v>0</v>
      </c>
      <c r="AZ162" s="37">
        <v>63076</v>
      </c>
      <c r="BA162" s="37">
        <v>0</v>
      </c>
      <c r="BB162" s="37">
        <v>0</v>
      </c>
      <c r="BC162" s="37">
        <v>13305</v>
      </c>
      <c r="BD162" s="37">
        <v>0</v>
      </c>
      <c r="BE162">
        <v>0</v>
      </c>
      <c r="BF162">
        <v>8421</v>
      </c>
      <c r="BG162">
        <v>0</v>
      </c>
      <c r="BH162">
        <v>0</v>
      </c>
      <c r="BI162" s="37">
        <v>8795</v>
      </c>
      <c r="BJ162">
        <v>3392</v>
      </c>
      <c r="BK162" s="37">
        <v>10</v>
      </c>
      <c r="BL162">
        <v>0</v>
      </c>
      <c r="BM162" s="37">
        <v>15014</v>
      </c>
      <c r="BN162" s="37">
        <v>0</v>
      </c>
      <c r="BO162">
        <v>0</v>
      </c>
      <c r="BP162" s="39">
        <v>0</v>
      </c>
      <c r="BQ162">
        <v>0</v>
      </c>
      <c r="BR162">
        <v>0</v>
      </c>
      <c r="BS162" s="37"/>
    </row>
    <row r="163" spans="1:71" x14ac:dyDescent="0.2">
      <c r="A163" s="40" t="str">
        <f t="shared" si="6"/>
        <v>2023–24STLU</v>
      </c>
      <c r="B163" t="s">
        <v>645</v>
      </c>
      <c r="C163" t="s">
        <v>262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5550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 s="37">
        <v>0</v>
      </c>
      <c r="BA163">
        <v>0</v>
      </c>
      <c r="BB163">
        <v>0</v>
      </c>
      <c r="BC163">
        <v>65182</v>
      </c>
      <c r="BD163">
        <v>42757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 s="23">
        <v>0</v>
      </c>
      <c r="BQ163">
        <v>0</v>
      </c>
      <c r="BR163">
        <v>0</v>
      </c>
      <c r="BS163" s="37"/>
    </row>
    <row r="164" spans="1:71" x14ac:dyDescent="0.2">
      <c r="A164" s="40" t="str">
        <f t="shared" si="6"/>
        <v>2023–24SUDN</v>
      </c>
      <c r="B164" t="s">
        <v>645</v>
      </c>
      <c r="C164" t="s">
        <v>263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706349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2224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1474</v>
      </c>
      <c r="AW164">
        <v>0</v>
      </c>
      <c r="AX164">
        <v>0</v>
      </c>
      <c r="AY164">
        <v>99001</v>
      </c>
      <c r="AZ164">
        <v>33239</v>
      </c>
      <c r="BA164">
        <v>0</v>
      </c>
      <c r="BB164">
        <v>0</v>
      </c>
      <c r="BC164">
        <v>1243</v>
      </c>
      <c r="BD164">
        <v>147953</v>
      </c>
      <c r="BE164">
        <v>0</v>
      </c>
      <c r="BF164">
        <v>0</v>
      </c>
      <c r="BG164">
        <v>0</v>
      </c>
      <c r="BH164">
        <v>0</v>
      </c>
      <c r="BI164" s="37">
        <v>2120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 s="23">
        <v>0</v>
      </c>
      <c r="BQ164">
        <v>0</v>
      </c>
      <c r="BR164">
        <v>0</v>
      </c>
      <c r="BS164" s="37"/>
    </row>
    <row r="165" spans="1:71" x14ac:dyDescent="0.2">
      <c r="A165" s="40" t="str">
        <f t="shared" si="6"/>
        <v>2023–24SVAK</v>
      </c>
      <c r="B165" t="s">
        <v>645</v>
      </c>
      <c r="C165" t="s">
        <v>264</v>
      </c>
      <c r="D165">
        <v>0</v>
      </c>
      <c r="E165" s="37">
        <v>0</v>
      </c>
      <c r="F165">
        <v>0</v>
      </c>
      <c r="G165">
        <v>0</v>
      </c>
      <c r="H165">
        <v>0</v>
      </c>
      <c r="I165">
        <v>0</v>
      </c>
      <c r="J165">
        <v>3285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606</v>
      </c>
      <c r="AA165">
        <v>0</v>
      </c>
      <c r="AB165">
        <v>0</v>
      </c>
      <c r="AC165">
        <v>0</v>
      </c>
      <c r="AD165">
        <v>3473</v>
      </c>
      <c r="AE165">
        <v>0</v>
      </c>
      <c r="AF165">
        <v>0</v>
      </c>
      <c r="AG165">
        <v>0</v>
      </c>
      <c r="AH165">
        <v>0</v>
      </c>
      <c r="AI165">
        <v>2981</v>
      </c>
      <c r="AJ165">
        <v>0</v>
      </c>
      <c r="AK165">
        <v>0</v>
      </c>
      <c r="AL165">
        <v>49</v>
      </c>
      <c r="AM165">
        <v>1578</v>
      </c>
      <c r="AN165">
        <v>0</v>
      </c>
      <c r="AO165">
        <v>0</v>
      </c>
      <c r="AP165">
        <v>0</v>
      </c>
      <c r="AQ165">
        <v>0</v>
      </c>
      <c r="AR165">
        <v>10</v>
      </c>
      <c r="AS165">
        <v>0</v>
      </c>
      <c r="AT165">
        <v>0</v>
      </c>
      <c r="AU165">
        <v>0</v>
      </c>
      <c r="AV165">
        <v>21597</v>
      </c>
      <c r="AW165">
        <v>0</v>
      </c>
      <c r="AX165">
        <v>7080</v>
      </c>
      <c r="AY165">
        <v>0</v>
      </c>
      <c r="AZ165">
        <v>13734</v>
      </c>
      <c r="BA165">
        <v>2000</v>
      </c>
      <c r="BB165">
        <v>23673</v>
      </c>
      <c r="BC165">
        <v>31292</v>
      </c>
      <c r="BD165">
        <v>0</v>
      </c>
      <c r="BE165">
        <v>11100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6876</v>
      </c>
      <c r="BL165">
        <v>0</v>
      </c>
      <c r="BM165">
        <v>72535</v>
      </c>
      <c r="BN165">
        <v>0</v>
      </c>
      <c r="BO165">
        <v>0</v>
      </c>
      <c r="BP165" s="23">
        <v>0</v>
      </c>
      <c r="BQ165">
        <v>0</v>
      </c>
      <c r="BR165">
        <v>0</v>
      </c>
      <c r="BS165" s="37"/>
    </row>
    <row r="166" spans="1:71" x14ac:dyDescent="0.2">
      <c r="A166" s="40" t="str">
        <f t="shared" si="6"/>
        <v>2023–24SWED</v>
      </c>
      <c r="B166" t="s">
        <v>645</v>
      </c>
      <c r="C166" t="s">
        <v>265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20305</v>
      </c>
      <c r="N166" s="37">
        <v>10368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287974273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171110</v>
      </c>
      <c r="AJ166">
        <v>0</v>
      </c>
      <c r="AK166">
        <v>21824</v>
      </c>
      <c r="AL166">
        <v>4270</v>
      </c>
      <c r="AM166">
        <v>0</v>
      </c>
      <c r="AN166">
        <v>0</v>
      </c>
      <c r="AO166">
        <v>18071</v>
      </c>
      <c r="AP166">
        <v>4664526</v>
      </c>
      <c r="AQ166">
        <v>0</v>
      </c>
      <c r="AR166">
        <v>13701</v>
      </c>
      <c r="AS166">
        <v>0</v>
      </c>
      <c r="AT166">
        <v>158</v>
      </c>
      <c r="AU166">
        <v>0</v>
      </c>
      <c r="AV166">
        <v>156750</v>
      </c>
      <c r="AW166">
        <v>44584</v>
      </c>
      <c r="AX166">
        <v>202228</v>
      </c>
      <c r="AY166">
        <v>2000</v>
      </c>
      <c r="AZ166">
        <v>1123868</v>
      </c>
      <c r="BA166">
        <v>44417</v>
      </c>
      <c r="BB166">
        <v>24319</v>
      </c>
      <c r="BC166">
        <v>362005</v>
      </c>
      <c r="BD166">
        <v>314801</v>
      </c>
      <c r="BE166">
        <v>50237</v>
      </c>
      <c r="BF166">
        <v>9510</v>
      </c>
      <c r="BG166">
        <v>0</v>
      </c>
      <c r="BH166">
        <v>0</v>
      </c>
      <c r="BI166">
        <v>43086</v>
      </c>
      <c r="BJ166">
        <v>0</v>
      </c>
      <c r="BK166">
        <v>1077655</v>
      </c>
      <c r="BL166">
        <v>0</v>
      </c>
      <c r="BM166">
        <v>133687</v>
      </c>
      <c r="BN166">
        <v>0</v>
      </c>
      <c r="BO166">
        <v>0</v>
      </c>
      <c r="BP166" s="39">
        <v>0</v>
      </c>
      <c r="BQ166">
        <v>0</v>
      </c>
      <c r="BR166">
        <v>13091</v>
      </c>
      <c r="BS166" s="37"/>
    </row>
    <row r="167" spans="1:71" x14ac:dyDescent="0.2">
      <c r="A167" s="40" t="str">
        <f t="shared" si="6"/>
        <v>2023–24SWIT</v>
      </c>
      <c r="B167" t="s">
        <v>645</v>
      </c>
      <c r="C167" t="s">
        <v>266</v>
      </c>
      <c r="D167">
        <v>0</v>
      </c>
      <c r="E167">
        <v>8630487</v>
      </c>
      <c r="F167">
        <v>0</v>
      </c>
      <c r="G167">
        <v>0</v>
      </c>
      <c r="H167">
        <v>0</v>
      </c>
      <c r="I167">
        <v>64035</v>
      </c>
      <c r="J167">
        <v>0</v>
      </c>
      <c r="K167">
        <v>0</v>
      </c>
      <c r="L167">
        <v>0</v>
      </c>
      <c r="M167">
        <v>7296</v>
      </c>
      <c r="N167">
        <v>22601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1106562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38713</v>
      </c>
      <c r="AG167">
        <v>36919</v>
      </c>
      <c r="AH167">
        <v>300445</v>
      </c>
      <c r="AI167">
        <v>142612</v>
      </c>
      <c r="AJ167">
        <v>0</v>
      </c>
      <c r="AK167">
        <v>0</v>
      </c>
      <c r="AL167">
        <v>26105</v>
      </c>
      <c r="AM167">
        <v>4924</v>
      </c>
      <c r="AN167">
        <v>4126</v>
      </c>
      <c r="AO167">
        <v>17845</v>
      </c>
      <c r="AP167">
        <v>0</v>
      </c>
      <c r="AQ167">
        <v>0</v>
      </c>
      <c r="AR167">
        <v>30105</v>
      </c>
      <c r="AS167">
        <v>12080</v>
      </c>
      <c r="AT167">
        <v>70</v>
      </c>
      <c r="AU167">
        <v>0</v>
      </c>
      <c r="AV167" s="37">
        <v>44063</v>
      </c>
      <c r="AW167">
        <v>9155</v>
      </c>
      <c r="AX167">
        <v>188309</v>
      </c>
      <c r="AY167">
        <v>0</v>
      </c>
      <c r="AZ167">
        <v>439536</v>
      </c>
      <c r="BA167">
        <v>19971</v>
      </c>
      <c r="BB167">
        <v>83949</v>
      </c>
      <c r="BC167" s="37">
        <v>3514885</v>
      </c>
      <c r="BD167">
        <v>2707747</v>
      </c>
      <c r="BE167">
        <v>1497739</v>
      </c>
      <c r="BF167">
        <v>0</v>
      </c>
      <c r="BG167">
        <v>2600</v>
      </c>
      <c r="BH167">
        <v>7849</v>
      </c>
      <c r="BI167">
        <v>19721</v>
      </c>
      <c r="BJ167">
        <v>0</v>
      </c>
      <c r="BK167">
        <v>718762</v>
      </c>
      <c r="BL167">
        <v>615743</v>
      </c>
      <c r="BM167">
        <v>1178674</v>
      </c>
      <c r="BN167" s="37">
        <v>10060</v>
      </c>
      <c r="BO167">
        <v>0</v>
      </c>
      <c r="BP167" s="23">
        <v>0</v>
      </c>
      <c r="BQ167">
        <v>0</v>
      </c>
      <c r="BR167">
        <v>8245</v>
      </c>
      <c r="BS167" s="37"/>
    </row>
    <row r="168" spans="1:71" x14ac:dyDescent="0.2">
      <c r="A168" s="40" t="str">
        <f t="shared" si="6"/>
        <v>2023–24TAIW</v>
      </c>
      <c r="B168" t="s">
        <v>645</v>
      </c>
      <c r="C168" t="s">
        <v>269</v>
      </c>
      <c r="D168">
        <v>15900</v>
      </c>
      <c r="E168">
        <v>253917682</v>
      </c>
      <c r="F168">
        <v>3343384</v>
      </c>
      <c r="G168">
        <v>4339726</v>
      </c>
      <c r="H168">
        <v>33082610</v>
      </c>
      <c r="I168">
        <v>12633998</v>
      </c>
      <c r="J168">
        <v>1036166</v>
      </c>
      <c r="K168">
        <v>930807</v>
      </c>
      <c r="L168">
        <v>28426898</v>
      </c>
      <c r="M168">
        <v>939381</v>
      </c>
      <c r="N168">
        <v>4613301</v>
      </c>
      <c r="O168">
        <v>0</v>
      </c>
      <c r="P168">
        <v>414714</v>
      </c>
      <c r="Q168">
        <v>4454512</v>
      </c>
      <c r="R168">
        <v>0</v>
      </c>
      <c r="S168">
        <v>7739577</v>
      </c>
      <c r="T168">
        <v>436905</v>
      </c>
      <c r="U168">
        <v>6783045</v>
      </c>
      <c r="V168">
        <v>5634472</v>
      </c>
      <c r="W168">
        <v>15421856</v>
      </c>
      <c r="X168">
        <v>4371365</v>
      </c>
      <c r="Y168">
        <v>2915900694</v>
      </c>
      <c r="Z168">
        <v>10137744</v>
      </c>
      <c r="AA168">
        <v>0</v>
      </c>
      <c r="AB168">
        <v>6049667</v>
      </c>
      <c r="AC168">
        <v>125684</v>
      </c>
      <c r="AD168">
        <v>0</v>
      </c>
      <c r="AE168">
        <v>0</v>
      </c>
      <c r="AF168">
        <v>0</v>
      </c>
      <c r="AG168">
        <v>0</v>
      </c>
      <c r="AH168">
        <v>798365</v>
      </c>
      <c r="AI168">
        <v>3611666</v>
      </c>
      <c r="AJ168">
        <v>167081</v>
      </c>
      <c r="AK168">
        <v>15274</v>
      </c>
      <c r="AL168">
        <v>65824</v>
      </c>
      <c r="AM168">
        <v>2037981</v>
      </c>
      <c r="AN168">
        <v>21879</v>
      </c>
      <c r="AO168">
        <v>391939</v>
      </c>
      <c r="AP168">
        <v>451114</v>
      </c>
      <c r="AQ168">
        <v>1539983</v>
      </c>
      <c r="AR168">
        <v>220160</v>
      </c>
      <c r="AS168">
        <v>64037</v>
      </c>
      <c r="AT168">
        <v>57643</v>
      </c>
      <c r="AU168">
        <v>567589767</v>
      </c>
      <c r="AV168">
        <v>629201</v>
      </c>
      <c r="AW168">
        <v>439278</v>
      </c>
      <c r="AX168">
        <v>2941967</v>
      </c>
      <c r="AY168" s="37">
        <v>88078</v>
      </c>
      <c r="AZ168">
        <v>1815312</v>
      </c>
      <c r="BA168">
        <v>42145</v>
      </c>
      <c r="BB168">
        <v>469797</v>
      </c>
      <c r="BC168">
        <v>2577012</v>
      </c>
      <c r="BD168">
        <v>183650</v>
      </c>
      <c r="BE168">
        <v>409359</v>
      </c>
      <c r="BF168">
        <v>38021</v>
      </c>
      <c r="BG168">
        <v>219682</v>
      </c>
      <c r="BH168">
        <v>330</v>
      </c>
      <c r="BI168">
        <v>10613</v>
      </c>
      <c r="BJ168">
        <v>8756</v>
      </c>
      <c r="BK168">
        <v>714316</v>
      </c>
      <c r="BL168">
        <v>44161</v>
      </c>
      <c r="BM168">
        <v>464299</v>
      </c>
      <c r="BN168">
        <v>438766</v>
      </c>
      <c r="BO168">
        <v>0</v>
      </c>
      <c r="BP168" s="23">
        <v>0</v>
      </c>
      <c r="BQ168">
        <v>0</v>
      </c>
      <c r="BR168">
        <v>593338</v>
      </c>
      <c r="BS168" s="37"/>
    </row>
    <row r="169" spans="1:71" x14ac:dyDescent="0.2">
      <c r="A169" s="40" t="str">
        <f t="shared" si="6"/>
        <v>2023–24TANZ</v>
      </c>
      <c r="B169" t="s">
        <v>645</v>
      </c>
      <c r="C169" t="s">
        <v>270</v>
      </c>
      <c r="D169">
        <v>0</v>
      </c>
      <c r="E169">
        <v>0</v>
      </c>
      <c r="F169">
        <v>0</v>
      </c>
      <c r="G169">
        <v>0</v>
      </c>
      <c r="H169">
        <v>0</v>
      </c>
      <c r="I169" s="37">
        <v>0</v>
      </c>
      <c r="J169" s="37">
        <v>0</v>
      </c>
      <c r="K169">
        <v>0</v>
      </c>
      <c r="L169">
        <v>0</v>
      </c>
      <c r="M169">
        <v>7714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5900</v>
      </c>
      <c r="V169">
        <v>0</v>
      </c>
      <c r="W169">
        <v>0</v>
      </c>
      <c r="X169" s="37">
        <v>4750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295888</v>
      </c>
      <c r="AH169">
        <v>0</v>
      </c>
      <c r="AI169">
        <v>13979</v>
      </c>
      <c r="AJ169">
        <v>0</v>
      </c>
      <c r="AK169">
        <v>0</v>
      </c>
      <c r="AL169">
        <v>9220</v>
      </c>
      <c r="AM169">
        <v>87140</v>
      </c>
      <c r="AN169">
        <v>0</v>
      </c>
      <c r="AO169">
        <v>2227</v>
      </c>
      <c r="AP169">
        <v>20</v>
      </c>
      <c r="AQ169">
        <v>3759</v>
      </c>
      <c r="AR169">
        <v>20</v>
      </c>
      <c r="AS169">
        <v>20</v>
      </c>
      <c r="AT169" s="37">
        <v>0</v>
      </c>
      <c r="AU169">
        <v>1081657</v>
      </c>
      <c r="AV169">
        <v>82086</v>
      </c>
      <c r="AW169">
        <v>7977</v>
      </c>
      <c r="AX169">
        <v>1327133</v>
      </c>
      <c r="AY169">
        <v>1500</v>
      </c>
      <c r="AZ169">
        <v>645535</v>
      </c>
      <c r="BA169">
        <v>10205</v>
      </c>
      <c r="BB169">
        <v>12410</v>
      </c>
      <c r="BC169" s="37">
        <v>128057</v>
      </c>
      <c r="BD169" s="37">
        <v>492123</v>
      </c>
      <c r="BE169">
        <v>0</v>
      </c>
      <c r="BF169">
        <v>0</v>
      </c>
      <c r="BG169">
        <v>5194</v>
      </c>
      <c r="BH169">
        <v>120</v>
      </c>
      <c r="BI169">
        <v>3286</v>
      </c>
      <c r="BJ169">
        <v>4500</v>
      </c>
      <c r="BK169">
        <v>280832</v>
      </c>
      <c r="BL169">
        <v>0</v>
      </c>
      <c r="BM169">
        <v>41246</v>
      </c>
      <c r="BN169" s="37">
        <v>117012</v>
      </c>
      <c r="BO169">
        <v>0</v>
      </c>
      <c r="BP169" s="23">
        <v>0</v>
      </c>
      <c r="BQ169">
        <v>0</v>
      </c>
      <c r="BR169">
        <v>5900</v>
      </c>
      <c r="BS169" s="37"/>
    </row>
    <row r="170" spans="1:71" x14ac:dyDescent="0.2">
      <c r="A170" s="40" t="str">
        <f t="shared" si="6"/>
        <v>2023–24THAI</v>
      </c>
      <c r="B170" t="s">
        <v>645</v>
      </c>
      <c r="C170" t="s">
        <v>271</v>
      </c>
      <c r="D170">
        <v>81200</v>
      </c>
      <c r="E170">
        <v>131634759</v>
      </c>
      <c r="F170">
        <v>1239062</v>
      </c>
      <c r="G170">
        <v>6057621</v>
      </c>
      <c r="H170">
        <v>24604951</v>
      </c>
      <c r="I170">
        <v>48804221</v>
      </c>
      <c r="J170">
        <v>321146</v>
      </c>
      <c r="K170">
        <v>91726</v>
      </c>
      <c r="L170">
        <v>377472</v>
      </c>
      <c r="M170">
        <v>1868739</v>
      </c>
      <c r="N170">
        <v>391733</v>
      </c>
      <c r="O170">
        <v>0</v>
      </c>
      <c r="P170">
        <v>384084</v>
      </c>
      <c r="Q170">
        <v>28934</v>
      </c>
      <c r="R170">
        <v>108325</v>
      </c>
      <c r="S170">
        <v>1278255</v>
      </c>
      <c r="T170">
        <v>3105450</v>
      </c>
      <c r="U170">
        <v>40702841</v>
      </c>
      <c r="V170">
        <v>280097</v>
      </c>
      <c r="W170">
        <v>118045486</v>
      </c>
      <c r="X170">
        <v>2450730</v>
      </c>
      <c r="Y170">
        <v>42859268</v>
      </c>
      <c r="Z170">
        <v>5006103</v>
      </c>
      <c r="AA170">
        <v>0</v>
      </c>
      <c r="AB170">
        <v>2653276</v>
      </c>
      <c r="AC170">
        <v>37100</v>
      </c>
      <c r="AD170">
        <v>0</v>
      </c>
      <c r="AE170">
        <v>0</v>
      </c>
      <c r="AF170">
        <v>0</v>
      </c>
      <c r="AG170">
        <v>440675</v>
      </c>
      <c r="AH170">
        <v>176127</v>
      </c>
      <c r="AI170" s="37">
        <v>1486560</v>
      </c>
      <c r="AJ170">
        <v>5063329</v>
      </c>
      <c r="AK170">
        <v>38219</v>
      </c>
      <c r="AL170">
        <v>2131450</v>
      </c>
      <c r="AM170">
        <v>9969501</v>
      </c>
      <c r="AN170">
        <v>99144</v>
      </c>
      <c r="AO170">
        <v>1477908</v>
      </c>
      <c r="AP170">
        <v>365844</v>
      </c>
      <c r="AQ170">
        <v>521826</v>
      </c>
      <c r="AR170" s="37">
        <v>451276</v>
      </c>
      <c r="AS170">
        <v>1231092</v>
      </c>
      <c r="AT170">
        <v>543795</v>
      </c>
      <c r="AU170">
        <v>105154264</v>
      </c>
      <c r="AV170" s="37">
        <v>5252358</v>
      </c>
      <c r="AW170">
        <v>4554240</v>
      </c>
      <c r="AX170">
        <v>5207225</v>
      </c>
      <c r="AY170">
        <v>103434</v>
      </c>
      <c r="AZ170" s="37">
        <v>4827273</v>
      </c>
      <c r="BA170">
        <v>112924</v>
      </c>
      <c r="BB170">
        <v>213227</v>
      </c>
      <c r="BC170" s="37">
        <v>14748228</v>
      </c>
      <c r="BD170">
        <v>3409465</v>
      </c>
      <c r="BE170" s="37">
        <v>501314</v>
      </c>
      <c r="BF170">
        <v>20307</v>
      </c>
      <c r="BG170">
        <v>78901</v>
      </c>
      <c r="BH170">
        <v>3587</v>
      </c>
      <c r="BI170">
        <v>89434</v>
      </c>
      <c r="BJ170">
        <v>23692</v>
      </c>
      <c r="BK170">
        <v>1002440</v>
      </c>
      <c r="BL170">
        <v>63371</v>
      </c>
      <c r="BM170">
        <v>5763520</v>
      </c>
      <c r="BN170" s="37">
        <v>196866</v>
      </c>
      <c r="BO170">
        <v>39644</v>
      </c>
      <c r="BP170" s="39">
        <v>0</v>
      </c>
      <c r="BQ170">
        <v>28175</v>
      </c>
      <c r="BR170">
        <v>124377783</v>
      </c>
      <c r="BS170" s="37"/>
    </row>
    <row r="171" spans="1:71" x14ac:dyDescent="0.2">
      <c r="A171" s="40" t="str">
        <f t="shared" si="6"/>
        <v>2023–24TNGA</v>
      </c>
      <c r="B171" t="s">
        <v>645</v>
      </c>
      <c r="C171" t="s">
        <v>272</v>
      </c>
      <c r="D171">
        <v>0</v>
      </c>
      <c r="E171">
        <v>274940</v>
      </c>
      <c r="F171">
        <v>169210</v>
      </c>
      <c r="G171">
        <v>23184</v>
      </c>
      <c r="H171">
        <v>6128</v>
      </c>
      <c r="I171">
        <v>359544</v>
      </c>
      <c r="J171">
        <v>0</v>
      </c>
      <c r="K171">
        <v>0</v>
      </c>
      <c r="L171">
        <v>63200</v>
      </c>
      <c r="M171">
        <v>10000</v>
      </c>
      <c r="N171" s="37">
        <v>6599</v>
      </c>
      <c r="O171">
        <v>0</v>
      </c>
      <c r="P171">
        <v>0</v>
      </c>
      <c r="Q171">
        <v>0</v>
      </c>
      <c r="R171">
        <v>0</v>
      </c>
      <c r="S171">
        <v>17600</v>
      </c>
      <c r="T171">
        <v>0</v>
      </c>
      <c r="U171">
        <v>0</v>
      </c>
      <c r="V171">
        <v>0</v>
      </c>
      <c r="W171">
        <v>0</v>
      </c>
      <c r="X171" s="37">
        <v>45760</v>
      </c>
      <c r="Y171" s="37">
        <v>7587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21343</v>
      </c>
      <c r="AH171" s="37">
        <v>0</v>
      </c>
      <c r="AI171" s="37">
        <v>388</v>
      </c>
      <c r="AJ171">
        <v>0</v>
      </c>
      <c r="AK171">
        <v>97229</v>
      </c>
      <c r="AL171">
        <v>0</v>
      </c>
      <c r="AM171">
        <v>101355</v>
      </c>
      <c r="AN171">
        <v>0</v>
      </c>
      <c r="AO171">
        <v>50733</v>
      </c>
      <c r="AP171">
        <v>0</v>
      </c>
      <c r="AQ171" s="37">
        <v>0</v>
      </c>
      <c r="AR171" s="37">
        <v>47066</v>
      </c>
      <c r="AS171" s="37">
        <v>3525042</v>
      </c>
      <c r="AT171">
        <v>88708</v>
      </c>
      <c r="AU171" s="37">
        <v>0</v>
      </c>
      <c r="AV171" s="37">
        <v>442183</v>
      </c>
      <c r="AW171" s="37">
        <v>11264</v>
      </c>
      <c r="AX171" s="37">
        <v>108779</v>
      </c>
      <c r="AY171" s="37">
        <v>0</v>
      </c>
      <c r="AZ171" s="37">
        <v>197639</v>
      </c>
      <c r="BA171" s="37">
        <v>179389</v>
      </c>
      <c r="BB171" s="37">
        <v>372431</v>
      </c>
      <c r="BC171" s="37">
        <v>276304</v>
      </c>
      <c r="BD171" s="37">
        <v>498918</v>
      </c>
      <c r="BE171" s="37">
        <v>0</v>
      </c>
      <c r="BF171" s="37">
        <v>128320</v>
      </c>
      <c r="BG171">
        <v>95654</v>
      </c>
      <c r="BH171" s="37">
        <v>2940</v>
      </c>
      <c r="BI171" s="37">
        <v>63432</v>
      </c>
      <c r="BJ171">
        <v>400</v>
      </c>
      <c r="BK171" s="37">
        <v>810760</v>
      </c>
      <c r="BL171">
        <v>0</v>
      </c>
      <c r="BM171" s="37">
        <v>198029</v>
      </c>
      <c r="BN171" s="37">
        <v>222134</v>
      </c>
      <c r="BO171">
        <v>0</v>
      </c>
      <c r="BP171" s="23">
        <v>0</v>
      </c>
      <c r="BQ171">
        <v>0</v>
      </c>
      <c r="BR171">
        <v>0</v>
      </c>
      <c r="BS171" s="37"/>
    </row>
    <row r="172" spans="1:71" x14ac:dyDescent="0.2">
      <c r="A172" s="40" t="str">
        <f t="shared" si="6"/>
        <v>2023–24TOGO</v>
      </c>
      <c r="B172" t="s">
        <v>645</v>
      </c>
      <c r="C172" t="s">
        <v>273</v>
      </c>
      <c r="D172">
        <v>0</v>
      </c>
      <c r="E172" s="37">
        <v>240000</v>
      </c>
      <c r="F172">
        <v>0</v>
      </c>
      <c r="G172" s="37">
        <v>0</v>
      </c>
      <c r="H172">
        <v>0</v>
      </c>
      <c r="I172" s="37">
        <v>0</v>
      </c>
      <c r="J172">
        <v>0</v>
      </c>
      <c r="K172" s="37">
        <v>0</v>
      </c>
      <c r="L172">
        <v>0</v>
      </c>
      <c r="M172">
        <v>0</v>
      </c>
      <c r="N172">
        <v>0</v>
      </c>
      <c r="O172">
        <v>0</v>
      </c>
      <c r="P172">
        <v>12658</v>
      </c>
      <c r="Q172">
        <v>0</v>
      </c>
      <c r="R172">
        <v>0</v>
      </c>
      <c r="S172">
        <v>0</v>
      </c>
      <c r="T172">
        <v>0</v>
      </c>
      <c r="U172" s="37">
        <v>0</v>
      </c>
      <c r="V172">
        <v>0</v>
      </c>
      <c r="W172">
        <v>0</v>
      </c>
      <c r="X172" s="37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 s="37">
        <v>0</v>
      </c>
      <c r="AI172" s="37">
        <v>0</v>
      </c>
      <c r="AJ172">
        <v>0</v>
      </c>
      <c r="AK172">
        <v>0</v>
      </c>
      <c r="AL172" s="37">
        <v>0</v>
      </c>
      <c r="AM172" s="37">
        <v>0</v>
      </c>
      <c r="AN172" s="37">
        <v>0</v>
      </c>
      <c r="AO172" s="37">
        <v>0</v>
      </c>
      <c r="AP172">
        <v>0</v>
      </c>
      <c r="AQ172">
        <v>0</v>
      </c>
      <c r="AR172">
        <v>0</v>
      </c>
      <c r="AS172" s="37">
        <v>0</v>
      </c>
      <c r="AT172" s="37">
        <v>0</v>
      </c>
      <c r="AU172">
        <v>0</v>
      </c>
      <c r="AV172" s="37">
        <v>0</v>
      </c>
      <c r="AW172" s="37">
        <v>0</v>
      </c>
      <c r="AX172" s="37">
        <v>22000</v>
      </c>
      <c r="AY172" s="37">
        <v>0</v>
      </c>
      <c r="AZ172" s="37">
        <v>0</v>
      </c>
      <c r="BA172" s="37">
        <v>0</v>
      </c>
      <c r="BB172" s="37">
        <v>0</v>
      </c>
      <c r="BC172" s="37">
        <v>0</v>
      </c>
      <c r="BD172" s="37">
        <v>0</v>
      </c>
      <c r="BE172" s="37">
        <v>0</v>
      </c>
      <c r="BF172">
        <v>0</v>
      </c>
      <c r="BG172">
        <v>0</v>
      </c>
      <c r="BH172">
        <v>0</v>
      </c>
      <c r="BI172" s="37">
        <v>0</v>
      </c>
      <c r="BJ172">
        <v>0</v>
      </c>
      <c r="BK172" s="37">
        <v>0</v>
      </c>
      <c r="BL172" s="37">
        <v>0</v>
      </c>
      <c r="BM172" s="37">
        <v>0</v>
      </c>
      <c r="BN172" s="37">
        <v>0</v>
      </c>
      <c r="BO172">
        <v>0</v>
      </c>
      <c r="BP172" s="23">
        <v>0</v>
      </c>
      <c r="BQ172">
        <v>0</v>
      </c>
      <c r="BR172">
        <v>0</v>
      </c>
      <c r="BS172" s="37"/>
    </row>
    <row r="173" spans="1:71" x14ac:dyDescent="0.2">
      <c r="A173" s="40" t="str">
        <f t="shared" si="6"/>
        <v>2023–24TRIN</v>
      </c>
      <c r="B173" t="s">
        <v>645</v>
      </c>
      <c r="C173" t="s">
        <v>274</v>
      </c>
      <c r="D173">
        <v>0</v>
      </c>
      <c r="E173">
        <v>429022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7223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14751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 s="37">
        <v>317763</v>
      </c>
      <c r="AI173">
        <v>458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17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15948</v>
      </c>
      <c r="BA173">
        <v>0</v>
      </c>
      <c r="BB173">
        <v>0</v>
      </c>
      <c r="BC173">
        <v>0</v>
      </c>
      <c r="BD173">
        <v>3553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15131</v>
      </c>
      <c r="BN173" s="37">
        <v>0</v>
      </c>
      <c r="BO173">
        <v>0</v>
      </c>
      <c r="BP173" s="23">
        <v>0</v>
      </c>
      <c r="BQ173">
        <v>0</v>
      </c>
      <c r="BR173">
        <v>0</v>
      </c>
      <c r="BS173" s="37"/>
    </row>
    <row r="174" spans="1:71" x14ac:dyDescent="0.2">
      <c r="A174" s="40" t="str">
        <f t="shared" si="6"/>
        <v>2023–24TUNI</v>
      </c>
      <c r="B174" t="s">
        <v>645</v>
      </c>
      <c r="C174" t="s">
        <v>275</v>
      </c>
      <c r="D174">
        <v>0</v>
      </c>
      <c r="E174">
        <v>309010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 s="37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12791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 s="39">
        <v>0</v>
      </c>
      <c r="BQ174">
        <v>0</v>
      </c>
      <c r="BR174">
        <v>0</v>
      </c>
      <c r="BS174" s="37"/>
    </row>
    <row r="175" spans="1:71" x14ac:dyDescent="0.2">
      <c r="A175" s="40" t="str">
        <f t="shared" si="6"/>
        <v>2023–24TURK</v>
      </c>
      <c r="B175" t="s">
        <v>645</v>
      </c>
      <c r="C175" t="s">
        <v>276</v>
      </c>
      <c r="D175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41062</v>
      </c>
      <c r="J175" s="37">
        <v>0</v>
      </c>
      <c r="K175" s="37">
        <v>0</v>
      </c>
      <c r="L175" s="37">
        <v>102216</v>
      </c>
      <c r="M175" s="37">
        <v>208579</v>
      </c>
      <c r="N175" s="37">
        <v>0</v>
      </c>
      <c r="O175">
        <v>0</v>
      </c>
      <c r="P175" s="37">
        <v>213398</v>
      </c>
      <c r="Q175" s="37">
        <v>0</v>
      </c>
      <c r="R175">
        <v>0</v>
      </c>
      <c r="S175" s="37">
        <v>0</v>
      </c>
      <c r="T175">
        <v>0</v>
      </c>
      <c r="U175" s="37">
        <v>75937178</v>
      </c>
      <c r="V175" s="37">
        <v>0</v>
      </c>
      <c r="W175" s="37">
        <v>0</v>
      </c>
      <c r="X175" s="37">
        <v>77421</v>
      </c>
      <c r="Y175" s="37">
        <v>755662024</v>
      </c>
      <c r="Z175" s="37">
        <v>0</v>
      </c>
      <c r="AA175">
        <v>0</v>
      </c>
      <c r="AB175" s="37">
        <v>0</v>
      </c>
      <c r="AC175" s="37">
        <v>0</v>
      </c>
      <c r="AD175">
        <v>0</v>
      </c>
      <c r="AE175" s="37">
        <v>0</v>
      </c>
      <c r="AF175">
        <v>53671</v>
      </c>
      <c r="AG175" s="37">
        <v>13293</v>
      </c>
      <c r="AH175" s="37">
        <v>212308</v>
      </c>
      <c r="AI175" s="37">
        <v>35627</v>
      </c>
      <c r="AJ175" s="37">
        <v>596467</v>
      </c>
      <c r="AK175" s="37">
        <v>47950</v>
      </c>
      <c r="AL175" s="37">
        <v>89485</v>
      </c>
      <c r="AM175" s="37">
        <v>661052</v>
      </c>
      <c r="AN175" s="37">
        <v>0</v>
      </c>
      <c r="AO175" s="37">
        <v>1296299</v>
      </c>
      <c r="AP175" s="37">
        <v>0</v>
      </c>
      <c r="AQ175" s="37">
        <v>0</v>
      </c>
      <c r="AR175" s="37">
        <v>0</v>
      </c>
      <c r="AS175" s="37">
        <v>3783</v>
      </c>
      <c r="AT175" s="37">
        <v>2980368</v>
      </c>
      <c r="AU175" s="37">
        <v>8286</v>
      </c>
      <c r="AV175" s="37">
        <v>78289</v>
      </c>
      <c r="AW175" s="37">
        <v>150000</v>
      </c>
      <c r="AX175" s="37">
        <v>308478</v>
      </c>
      <c r="AY175" s="37">
        <v>0</v>
      </c>
      <c r="AZ175" s="37">
        <v>5093180</v>
      </c>
      <c r="BA175" s="37">
        <v>26485</v>
      </c>
      <c r="BB175" s="37">
        <v>1498450</v>
      </c>
      <c r="BC175" s="37">
        <v>608945</v>
      </c>
      <c r="BD175" s="37">
        <v>327859</v>
      </c>
      <c r="BE175" s="37">
        <v>3016891</v>
      </c>
      <c r="BF175" s="37">
        <v>2250</v>
      </c>
      <c r="BG175" s="37">
        <v>4570</v>
      </c>
      <c r="BH175" s="37">
        <v>0</v>
      </c>
      <c r="BI175" s="37">
        <v>211</v>
      </c>
      <c r="BJ175" s="37">
        <v>0</v>
      </c>
      <c r="BK175" s="37">
        <v>719541</v>
      </c>
      <c r="BL175" s="37">
        <v>0</v>
      </c>
      <c r="BM175" s="37">
        <v>206654</v>
      </c>
      <c r="BN175" s="37">
        <v>484238</v>
      </c>
      <c r="BO175">
        <v>0</v>
      </c>
      <c r="BP175" s="23">
        <v>0</v>
      </c>
      <c r="BQ175">
        <v>0</v>
      </c>
      <c r="BR175">
        <v>2951103</v>
      </c>
      <c r="BS175" s="37"/>
    </row>
    <row r="176" spans="1:71" x14ac:dyDescent="0.2">
      <c r="A176" s="40" t="str">
        <f t="shared" si="6"/>
        <v>2023–24TUVA</v>
      </c>
      <c r="B176" t="s">
        <v>645</v>
      </c>
      <c r="C176" t="s">
        <v>278</v>
      </c>
      <c r="D176">
        <v>0</v>
      </c>
      <c r="E176">
        <v>93621</v>
      </c>
      <c r="F176">
        <v>0</v>
      </c>
      <c r="G176">
        <v>2376</v>
      </c>
      <c r="H176">
        <v>1478</v>
      </c>
      <c r="I176">
        <v>12689</v>
      </c>
      <c r="J176">
        <v>40842</v>
      </c>
      <c r="K176">
        <v>3769</v>
      </c>
      <c r="L176">
        <v>16971</v>
      </c>
      <c r="M176">
        <v>5699</v>
      </c>
      <c r="N176">
        <v>29288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543</v>
      </c>
      <c r="V176">
        <v>43453</v>
      </c>
      <c r="W176">
        <v>0</v>
      </c>
      <c r="X176">
        <v>0</v>
      </c>
      <c r="Y176">
        <v>0</v>
      </c>
      <c r="Z176">
        <v>10212</v>
      </c>
      <c r="AA176">
        <v>3264</v>
      </c>
      <c r="AB176">
        <v>0</v>
      </c>
      <c r="AC176">
        <v>0</v>
      </c>
      <c r="AD176">
        <v>0</v>
      </c>
      <c r="AE176">
        <v>0</v>
      </c>
      <c r="AF176">
        <v>2688</v>
      </c>
      <c r="AG176" s="37">
        <v>428265</v>
      </c>
      <c r="AH176">
        <v>18007</v>
      </c>
      <c r="AI176">
        <v>6358</v>
      </c>
      <c r="AJ176">
        <v>1740</v>
      </c>
      <c r="AK176">
        <v>18975</v>
      </c>
      <c r="AL176">
        <v>20689</v>
      </c>
      <c r="AM176" s="37">
        <v>148056</v>
      </c>
      <c r="AN176">
        <v>0</v>
      </c>
      <c r="AO176" s="37">
        <v>62950</v>
      </c>
      <c r="AP176">
        <v>6401</v>
      </c>
      <c r="AQ176">
        <v>0</v>
      </c>
      <c r="AR176">
        <v>330258</v>
      </c>
      <c r="AS176">
        <v>1023455</v>
      </c>
      <c r="AT176">
        <v>698903</v>
      </c>
      <c r="AU176">
        <v>380</v>
      </c>
      <c r="AV176" s="37">
        <v>1056433</v>
      </c>
      <c r="AW176" s="37">
        <v>282576</v>
      </c>
      <c r="AX176" s="37">
        <v>1731259</v>
      </c>
      <c r="AY176" s="37">
        <v>53197</v>
      </c>
      <c r="AZ176" s="37">
        <v>688211</v>
      </c>
      <c r="BA176">
        <v>22232</v>
      </c>
      <c r="BB176">
        <v>302360</v>
      </c>
      <c r="BC176" s="37">
        <v>406290</v>
      </c>
      <c r="BD176" s="37">
        <v>517027</v>
      </c>
      <c r="BE176">
        <v>37600</v>
      </c>
      <c r="BF176">
        <v>688839</v>
      </c>
      <c r="BG176">
        <v>5054</v>
      </c>
      <c r="BH176">
        <v>6492</v>
      </c>
      <c r="BI176" s="37">
        <v>34509</v>
      </c>
      <c r="BJ176" s="37">
        <v>11635</v>
      </c>
      <c r="BK176" s="37">
        <v>31868</v>
      </c>
      <c r="BL176">
        <v>791</v>
      </c>
      <c r="BM176" s="37">
        <v>389343</v>
      </c>
      <c r="BN176" s="37">
        <v>388809</v>
      </c>
      <c r="BO176">
        <v>0</v>
      </c>
      <c r="BP176" s="23">
        <v>0</v>
      </c>
      <c r="BQ176">
        <v>0</v>
      </c>
      <c r="BR176">
        <v>18785</v>
      </c>
      <c r="BS176" s="37"/>
    </row>
    <row r="177" spans="1:71" x14ac:dyDescent="0.2">
      <c r="A177" s="40" t="str">
        <f t="shared" si="6"/>
        <v>2023–24UAEM</v>
      </c>
      <c r="B177" t="s">
        <v>645</v>
      </c>
      <c r="C177" t="s">
        <v>279</v>
      </c>
      <c r="D177" s="37">
        <v>1219000</v>
      </c>
      <c r="E177" s="37">
        <v>150822269</v>
      </c>
      <c r="F177" s="37">
        <v>568270</v>
      </c>
      <c r="G177" s="37">
        <v>253078</v>
      </c>
      <c r="H177" s="37">
        <v>8528007</v>
      </c>
      <c r="I177" s="37">
        <v>59144639</v>
      </c>
      <c r="J177" s="37">
        <v>2116391</v>
      </c>
      <c r="K177" s="37">
        <v>392815</v>
      </c>
      <c r="L177" s="37">
        <v>828285</v>
      </c>
      <c r="M177" s="37">
        <v>1747801</v>
      </c>
      <c r="N177" s="37">
        <v>181829</v>
      </c>
      <c r="O177">
        <v>0</v>
      </c>
      <c r="P177" s="37">
        <v>0</v>
      </c>
      <c r="Q177">
        <v>0</v>
      </c>
      <c r="R177">
        <v>0</v>
      </c>
      <c r="S177" s="37">
        <v>0</v>
      </c>
      <c r="T177" s="37">
        <v>0</v>
      </c>
      <c r="U177" s="37">
        <v>428591</v>
      </c>
      <c r="V177" s="37">
        <v>4990</v>
      </c>
      <c r="W177" s="37">
        <v>42660465</v>
      </c>
      <c r="X177" s="37">
        <v>358187</v>
      </c>
      <c r="Y177" s="37">
        <v>0</v>
      </c>
      <c r="Z177" s="37">
        <v>0</v>
      </c>
      <c r="AA177">
        <v>0</v>
      </c>
      <c r="AB177" s="37">
        <v>355128</v>
      </c>
      <c r="AC177">
        <v>5733</v>
      </c>
      <c r="AD177">
        <v>0</v>
      </c>
      <c r="AE177" s="37">
        <v>13860</v>
      </c>
      <c r="AF177" s="37">
        <v>0</v>
      </c>
      <c r="AG177" s="37">
        <v>80168</v>
      </c>
      <c r="AH177">
        <v>2712750</v>
      </c>
      <c r="AI177" s="37">
        <v>1505879</v>
      </c>
      <c r="AJ177" s="37">
        <v>21891078</v>
      </c>
      <c r="AK177" s="37">
        <v>146444</v>
      </c>
      <c r="AL177" s="37">
        <v>10664</v>
      </c>
      <c r="AM177" s="37">
        <v>1062327</v>
      </c>
      <c r="AN177" s="37">
        <v>0</v>
      </c>
      <c r="AO177" s="37">
        <v>1722914</v>
      </c>
      <c r="AP177" s="37">
        <v>40382</v>
      </c>
      <c r="AQ177" s="37">
        <v>3306</v>
      </c>
      <c r="AR177" s="37">
        <v>128661</v>
      </c>
      <c r="AS177" s="37">
        <v>202870</v>
      </c>
      <c r="AT177" s="37">
        <v>366098</v>
      </c>
      <c r="AU177" s="37">
        <v>16709220</v>
      </c>
      <c r="AV177" s="37">
        <v>4168280</v>
      </c>
      <c r="AW177" s="37">
        <v>589085</v>
      </c>
      <c r="AX177" s="37">
        <v>3050655</v>
      </c>
      <c r="AY177" s="37">
        <v>2549</v>
      </c>
      <c r="AZ177" s="37">
        <v>7592362</v>
      </c>
      <c r="BA177" s="37">
        <v>22437519</v>
      </c>
      <c r="BB177" s="37">
        <v>4715874</v>
      </c>
      <c r="BC177" s="37">
        <v>831864</v>
      </c>
      <c r="BD177" s="37">
        <v>70313774</v>
      </c>
      <c r="BE177" s="37">
        <v>400144</v>
      </c>
      <c r="BF177" s="37">
        <v>381458</v>
      </c>
      <c r="BG177" s="37">
        <v>159645</v>
      </c>
      <c r="BH177" s="37">
        <v>43084</v>
      </c>
      <c r="BI177" s="37">
        <v>73798</v>
      </c>
      <c r="BJ177" s="37">
        <v>3731</v>
      </c>
      <c r="BK177" s="37">
        <v>2531821</v>
      </c>
      <c r="BL177" s="37">
        <v>76381</v>
      </c>
      <c r="BM177" s="37">
        <v>1283548</v>
      </c>
      <c r="BN177" s="37">
        <v>74261</v>
      </c>
      <c r="BO177" s="37">
        <v>2254</v>
      </c>
      <c r="BP177" s="23">
        <v>0</v>
      </c>
      <c r="BQ177">
        <v>2573450</v>
      </c>
      <c r="BR177" s="37">
        <v>76702</v>
      </c>
      <c r="BS177" s="37"/>
    </row>
    <row r="178" spans="1:71" x14ac:dyDescent="0.2">
      <c r="A178" s="40" t="str">
        <f t="shared" si="6"/>
        <v>2023–24UGAN</v>
      </c>
      <c r="B178" t="s">
        <v>645</v>
      </c>
      <c r="C178" t="s">
        <v>280</v>
      </c>
      <c r="D178">
        <v>0</v>
      </c>
      <c r="E178" s="37">
        <v>0</v>
      </c>
      <c r="F178">
        <v>0</v>
      </c>
      <c r="G178">
        <v>0</v>
      </c>
      <c r="H178">
        <v>0</v>
      </c>
      <c r="I178" s="37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 s="37">
        <v>81600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 s="37">
        <v>0</v>
      </c>
      <c r="AL178" s="37">
        <v>0</v>
      </c>
      <c r="AM178">
        <v>2700</v>
      </c>
      <c r="AN178">
        <v>0</v>
      </c>
      <c r="AO178">
        <v>50</v>
      </c>
      <c r="AP178">
        <v>0</v>
      </c>
      <c r="AQ178">
        <v>0</v>
      </c>
      <c r="AR178" s="37">
        <v>0</v>
      </c>
      <c r="AS178" s="37">
        <v>0</v>
      </c>
      <c r="AT178" s="37">
        <v>0</v>
      </c>
      <c r="AU178">
        <v>0</v>
      </c>
      <c r="AV178" s="37">
        <v>5500</v>
      </c>
      <c r="AW178" s="37">
        <v>0</v>
      </c>
      <c r="AX178" s="37">
        <v>19434</v>
      </c>
      <c r="AY178">
        <v>0</v>
      </c>
      <c r="AZ178" s="37">
        <v>13102</v>
      </c>
      <c r="BA178" s="37">
        <v>0</v>
      </c>
      <c r="BB178">
        <v>0</v>
      </c>
      <c r="BC178" s="37">
        <v>93648</v>
      </c>
      <c r="BD178" s="37">
        <v>0</v>
      </c>
      <c r="BE178" s="37">
        <v>0</v>
      </c>
      <c r="BF178">
        <v>0</v>
      </c>
      <c r="BG178">
        <v>0</v>
      </c>
      <c r="BH178" s="37">
        <v>0</v>
      </c>
      <c r="BI178" s="37">
        <v>0</v>
      </c>
      <c r="BJ178">
        <v>0</v>
      </c>
      <c r="BK178" s="37">
        <v>4845</v>
      </c>
      <c r="BL178">
        <v>0</v>
      </c>
      <c r="BM178" s="37">
        <v>52599</v>
      </c>
      <c r="BN178" s="37">
        <v>0</v>
      </c>
      <c r="BO178">
        <v>0</v>
      </c>
      <c r="BP178" s="39">
        <v>0</v>
      </c>
      <c r="BQ178">
        <v>0</v>
      </c>
      <c r="BR178">
        <v>0</v>
      </c>
      <c r="BS178" s="37"/>
    </row>
    <row r="179" spans="1:71" x14ac:dyDescent="0.2">
      <c r="A179" s="40" t="str">
        <f t="shared" si="6"/>
        <v>2023–24UK</v>
      </c>
      <c r="B179" t="s">
        <v>645</v>
      </c>
      <c r="C179" t="s">
        <v>281</v>
      </c>
      <c r="D179">
        <v>245000</v>
      </c>
      <c r="E179">
        <v>32279820</v>
      </c>
      <c r="F179">
        <v>15001</v>
      </c>
      <c r="G179">
        <v>138396</v>
      </c>
      <c r="H179">
        <v>744275</v>
      </c>
      <c r="I179">
        <v>15834036</v>
      </c>
      <c r="J179">
        <v>4421171</v>
      </c>
      <c r="K179">
        <v>2673152</v>
      </c>
      <c r="L179">
        <v>13273</v>
      </c>
      <c r="M179">
        <v>2868202</v>
      </c>
      <c r="N179">
        <v>478846</v>
      </c>
      <c r="O179">
        <v>0</v>
      </c>
      <c r="P179">
        <v>0</v>
      </c>
      <c r="Q179">
        <v>5020</v>
      </c>
      <c r="R179">
        <v>0</v>
      </c>
      <c r="S179">
        <v>0</v>
      </c>
      <c r="T179">
        <v>0</v>
      </c>
      <c r="U179" s="37">
        <v>8983</v>
      </c>
      <c r="V179">
        <v>56048</v>
      </c>
      <c r="W179">
        <v>14998012</v>
      </c>
      <c r="X179">
        <v>2757251</v>
      </c>
      <c r="Y179">
        <v>99673046</v>
      </c>
      <c r="Z179">
        <v>0</v>
      </c>
      <c r="AA179">
        <v>0</v>
      </c>
      <c r="AB179">
        <v>0</v>
      </c>
      <c r="AC179">
        <v>16167</v>
      </c>
      <c r="AD179">
        <v>175676</v>
      </c>
      <c r="AE179">
        <v>730320</v>
      </c>
      <c r="AF179">
        <v>7689</v>
      </c>
      <c r="AG179">
        <v>77245</v>
      </c>
      <c r="AH179">
        <v>1112200</v>
      </c>
      <c r="AI179">
        <v>4505717</v>
      </c>
      <c r="AJ179">
        <v>233179</v>
      </c>
      <c r="AK179">
        <v>71143</v>
      </c>
      <c r="AL179" s="37">
        <v>64651</v>
      </c>
      <c r="AM179">
        <v>3063748</v>
      </c>
      <c r="AN179">
        <v>9756</v>
      </c>
      <c r="AO179" s="37">
        <v>14775</v>
      </c>
      <c r="AP179">
        <v>2653</v>
      </c>
      <c r="AQ179">
        <v>53292</v>
      </c>
      <c r="AR179">
        <v>410419</v>
      </c>
      <c r="AS179">
        <v>1735047</v>
      </c>
      <c r="AT179">
        <v>27860</v>
      </c>
      <c r="AU179">
        <v>653291703</v>
      </c>
      <c r="AV179" s="37">
        <v>2754709</v>
      </c>
      <c r="AW179">
        <v>4583858</v>
      </c>
      <c r="AX179">
        <v>3731710</v>
      </c>
      <c r="AY179">
        <v>85712</v>
      </c>
      <c r="AZ179" s="37">
        <v>31194994</v>
      </c>
      <c r="BA179">
        <v>686972</v>
      </c>
      <c r="BB179">
        <v>2522444</v>
      </c>
      <c r="BC179" s="37">
        <v>16135000</v>
      </c>
      <c r="BD179">
        <v>17583471</v>
      </c>
      <c r="BE179">
        <v>5941531</v>
      </c>
      <c r="BF179">
        <v>1689824</v>
      </c>
      <c r="BG179">
        <v>347886</v>
      </c>
      <c r="BH179">
        <v>24934</v>
      </c>
      <c r="BI179">
        <v>710546</v>
      </c>
      <c r="BJ179">
        <v>33168</v>
      </c>
      <c r="BK179">
        <v>12367347</v>
      </c>
      <c r="BL179">
        <v>106182</v>
      </c>
      <c r="BM179">
        <v>24832959</v>
      </c>
      <c r="BN179">
        <v>82400</v>
      </c>
      <c r="BO179">
        <v>140</v>
      </c>
      <c r="BP179" s="23">
        <v>0</v>
      </c>
      <c r="BQ179">
        <v>0</v>
      </c>
      <c r="BR179">
        <v>138524</v>
      </c>
      <c r="BS179" s="37"/>
    </row>
    <row r="180" spans="1:71" x14ac:dyDescent="0.2">
      <c r="A180" s="40" t="str">
        <f t="shared" si="6"/>
        <v>2023–24UKRA</v>
      </c>
      <c r="B180" t="s">
        <v>645</v>
      </c>
      <c r="C180" t="s">
        <v>282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34958291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2500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9953</v>
      </c>
      <c r="AY180">
        <v>0</v>
      </c>
      <c r="AZ180" s="37">
        <v>18104</v>
      </c>
      <c r="BA180">
        <v>1586907</v>
      </c>
      <c r="BB180">
        <v>27138</v>
      </c>
      <c r="BC180" s="37">
        <v>1058</v>
      </c>
      <c r="BD180">
        <v>2147964</v>
      </c>
      <c r="BE180">
        <v>0</v>
      </c>
      <c r="BF180" s="37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67779477</v>
      </c>
      <c r="BN180">
        <v>0</v>
      </c>
      <c r="BO180">
        <v>0</v>
      </c>
      <c r="BP180" s="23">
        <v>0</v>
      </c>
      <c r="BQ180">
        <v>0</v>
      </c>
      <c r="BR180">
        <v>0</v>
      </c>
      <c r="BS180" s="37"/>
    </row>
    <row r="181" spans="1:71" x14ac:dyDescent="0.2">
      <c r="A181" s="40" t="str">
        <f t="shared" si="6"/>
        <v>2023–24URUG</v>
      </c>
      <c r="B181" t="s">
        <v>645</v>
      </c>
      <c r="C181" t="s">
        <v>283</v>
      </c>
      <c r="D181">
        <v>0</v>
      </c>
      <c r="E181" s="37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1164</v>
      </c>
      <c r="V181">
        <v>0</v>
      </c>
      <c r="W181">
        <v>0</v>
      </c>
      <c r="X181">
        <v>229725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2850</v>
      </c>
      <c r="AR181">
        <v>0</v>
      </c>
      <c r="AS181">
        <v>0</v>
      </c>
      <c r="AT181">
        <v>18931</v>
      </c>
      <c r="AU181">
        <v>0</v>
      </c>
      <c r="AV181">
        <v>4794</v>
      </c>
      <c r="AW181">
        <v>0</v>
      </c>
      <c r="AX181" s="37">
        <v>896</v>
      </c>
      <c r="AY181">
        <v>0</v>
      </c>
      <c r="AZ181" s="37">
        <v>263288</v>
      </c>
      <c r="BA181">
        <v>3110</v>
      </c>
      <c r="BB181">
        <v>0</v>
      </c>
      <c r="BC181">
        <v>0</v>
      </c>
      <c r="BD181" s="37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115183</v>
      </c>
      <c r="BL181">
        <v>0</v>
      </c>
      <c r="BM181" s="37">
        <v>78337</v>
      </c>
      <c r="BN181" s="37">
        <v>3911</v>
      </c>
      <c r="BO181">
        <v>0</v>
      </c>
      <c r="BP181" s="23">
        <v>0</v>
      </c>
      <c r="BQ181">
        <v>0</v>
      </c>
      <c r="BR181">
        <v>0</v>
      </c>
      <c r="BS181" s="37"/>
    </row>
    <row r="182" spans="1:71" x14ac:dyDescent="0.2">
      <c r="A182" s="40" t="str">
        <f t="shared" si="6"/>
        <v>2023–24USA</v>
      </c>
      <c r="B182" t="s">
        <v>645</v>
      </c>
      <c r="C182" t="s">
        <v>284</v>
      </c>
      <c r="D182">
        <v>983159</v>
      </c>
      <c r="E182">
        <v>1674759761</v>
      </c>
      <c r="F182">
        <v>19177</v>
      </c>
      <c r="G182">
        <v>18300363</v>
      </c>
      <c r="H182">
        <v>312019</v>
      </c>
      <c r="I182" s="37">
        <v>65660490</v>
      </c>
      <c r="J182">
        <v>20441519</v>
      </c>
      <c r="K182">
        <v>2397366</v>
      </c>
      <c r="L182">
        <v>1622233</v>
      </c>
      <c r="M182">
        <v>39400701</v>
      </c>
      <c r="N182">
        <v>25136737</v>
      </c>
      <c r="O182">
        <v>0</v>
      </c>
      <c r="P182">
        <v>0</v>
      </c>
      <c r="Q182">
        <v>15596172</v>
      </c>
      <c r="R182">
        <v>4275</v>
      </c>
      <c r="S182">
        <v>1116173</v>
      </c>
      <c r="T182">
        <v>0</v>
      </c>
      <c r="U182">
        <v>33571</v>
      </c>
      <c r="V182">
        <v>609052</v>
      </c>
      <c r="W182">
        <v>10173530</v>
      </c>
      <c r="X182">
        <v>24318388</v>
      </c>
      <c r="Y182">
        <v>10422311</v>
      </c>
      <c r="Z182">
        <v>68030</v>
      </c>
      <c r="AA182">
        <v>0</v>
      </c>
      <c r="AB182">
        <v>276380296</v>
      </c>
      <c r="AC182">
        <v>106371</v>
      </c>
      <c r="AD182">
        <v>5708188</v>
      </c>
      <c r="AE182">
        <v>86645</v>
      </c>
      <c r="AF182">
        <v>2127608</v>
      </c>
      <c r="AG182">
        <v>964458</v>
      </c>
      <c r="AH182">
        <v>38234579</v>
      </c>
      <c r="AI182">
        <v>44768460</v>
      </c>
      <c r="AJ182">
        <v>104492208</v>
      </c>
      <c r="AK182">
        <v>1044004</v>
      </c>
      <c r="AL182">
        <v>8960611</v>
      </c>
      <c r="AM182">
        <v>6442963</v>
      </c>
      <c r="AN182">
        <v>556021</v>
      </c>
      <c r="AO182" s="37">
        <v>1382343</v>
      </c>
      <c r="AP182">
        <v>3367617</v>
      </c>
      <c r="AQ182">
        <v>70997</v>
      </c>
      <c r="AR182">
        <v>589935</v>
      </c>
      <c r="AS182">
        <v>10889709</v>
      </c>
      <c r="AT182">
        <v>811665</v>
      </c>
      <c r="AU182">
        <v>39972682</v>
      </c>
      <c r="AV182" s="37">
        <v>24593986</v>
      </c>
      <c r="AW182">
        <v>17173675</v>
      </c>
      <c r="AX182">
        <v>47620175</v>
      </c>
      <c r="AY182">
        <v>2339419</v>
      </c>
      <c r="AZ182">
        <v>46411978</v>
      </c>
      <c r="BA182">
        <v>11955437</v>
      </c>
      <c r="BB182">
        <v>41358471</v>
      </c>
      <c r="BC182" s="37">
        <v>89576290</v>
      </c>
      <c r="BD182">
        <v>28157143</v>
      </c>
      <c r="BE182">
        <v>224136043</v>
      </c>
      <c r="BF182">
        <v>907515</v>
      </c>
      <c r="BG182">
        <v>2517173</v>
      </c>
      <c r="BH182">
        <v>46666</v>
      </c>
      <c r="BI182">
        <v>5960101</v>
      </c>
      <c r="BJ182">
        <v>321184</v>
      </c>
      <c r="BK182">
        <v>66799219</v>
      </c>
      <c r="BL182">
        <v>1022497</v>
      </c>
      <c r="BM182">
        <v>65188305</v>
      </c>
      <c r="BN182">
        <v>1255452</v>
      </c>
      <c r="BO182">
        <v>126740</v>
      </c>
      <c r="BP182" s="39">
        <v>0</v>
      </c>
      <c r="BQ182">
        <v>226182</v>
      </c>
      <c r="BR182">
        <v>2075067</v>
      </c>
      <c r="BS182" s="37"/>
    </row>
    <row r="183" spans="1:71" x14ac:dyDescent="0.2">
      <c r="A183" s="40" t="str">
        <f t="shared" si="6"/>
        <v>2023–24UZBK</v>
      </c>
      <c r="B183" t="s">
        <v>645</v>
      </c>
      <c r="C183" t="s">
        <v>310</v>
      </c>
      <c r="D183">
        <v>0</v>
      </c>
      <c r="E183">
        <v>0</v>
      </c>
      <c r="F183">
        <v>0</v>
      </c>
      <c r="G183">
        <v>0</v>
      </c>
      <c r="H183">
        <v>0</v>
      </c>
      <c r="I183" s="37">
        <v>0</v>
      </c>
      <c r="J183" s="37">
        <v>0</v>
      </c>
      <c r="K183">
        <v>0</v>
      </c>
      <c r="L183">
        <v>0</v>
      </c>
      <c r="M183" s="37">
        <v>10135</v>
      </c>
      <c r="N183">
        <v>0</v>
      </c>
      <c r="O183">
        <v>0</v>
      </c>
      <c r="P183" s="37">
        <v>0</v>
      </c>
      <c r="Q183">
        <v>0</v>
      </c>
      <c r="R183">
        <v>0</v>
      </c>
      <c r="S183">
        <v>0</v>
      </c>
      <c r="T183">
        <v>0</v>
      </c>
      <c r="U183" s="37">
        <v>0</v>
      </c>
      <c r="V183">
        <v>0</v>
      </c>
      <c r="W183">
        <v>0</v>
      </c>
      <c r="X183" s="37">
        <v>0</v>
      </c>
      <c r="Y183" s="37">
        <v>0</v>
      </c>
      <c r="Z183">
        <v>0</v>
      </c>
      <c r="AA183">
        <v>0</v>
      </c>
      <c r="AB183">
        <v>0</v>
      </c>
      <c r="AC183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15474</v>
      </c>
      <c r="AP183">
        <v>0</v>
      </c>
      <c r="AQ183">
        <v>0</v>
      </c>
      <c r="AR183">
        <v>0</v>
      </c>
      <c r="AS183">
        <v>0</v>
      </c>
      <c r="AT183">
        <v>0</v>
      </c>
      <c r="AU183" s="37">
        <v>0</v>
      </c>
      <c r="AV183" s="37">
        <v>0</v>
      </c>
      <c r="AW183" s="37">
        <v>0</v>
      </c>
      <c r="AX183" s="37">
        <v>0</v>
      </c>
      <c r="AY183">
        <v>0</v>
      </c>
      <c r="AZ183" s="37">
        <v>0</v>
      </c>
      <c r="BA183">
        <v>0</v>
      </c>
      <c r="BB183">
        <v>577362</v>
      </c>
      <c r="BC183" s="37">
        <v>0</v>
      </c>
      <c r="BD183" s="37">
        <v>0</v>
      </c>
      <c r="BE183" s="37">
        <v>0</v>
      </c>
      <c r="BF183">
        <v>0</v>
      </c>
      <c r="BG183" s="37">
        <v>0</v>
      </c>
      <c r="BH183">
        <v>0</v>
      </c>
      <c r="BI183" s="37">
        <v>0</v>
      </c>
      <c r="BJ183">
        <v>0</v>
      </c>
      <c r="BK183" s="37">
        <v>0</v>
      </c>
      <c r="BL183" s="37">
        <v>0</v>
      </c>
      <c r="BM183" s="37">
        <v>0</v>
      </c>
      <c r="BN183" s="37">
        <v>0</v>
      </c>
      <c r="BO183">
        <v>0</v>
      </c>
      <c r="BP183" s="23">
        <v>0</v>
      </c>
      <c r="BQ183">
        <v>0</v>
      </c>
      <c r="BR183">
        <v>0</v>
      </c>
      <c r="BS183" s="37"/>
    </row>
    <row r="184" spans="1:71" x14ac:dyDescent="0.2">
      <c r="A184" s="40" t="str">
        <f t="shared" si="6"/>
        <v>2023–24VANU</v>
      </c>
      <c r="B184" t="s">
        <v>645</v>
      </c>
      <c r="C184" t="s">
        <v>285</v>
      </c>
      <c r="D184">
        <v>0</v>
      </c>
      <c r="E184">
        <v>5058847</v>
      </c>
      <c r="F184">
        <v>191620</v>
      </c>
      <c r="G184">
        <v>47184</v>
      </c>
      <c r="H184">
        <v>48551</v>
      </c>
      <c r="I184">
        <v>1343055</v>
      </c>
      <c r="J184" s="37">
        <v>485475</v>
      </c>
      <c r="K184">
        <v>63693</v>
      </c>
      <c r="L184">
        <v>71555</v>
      </c>
      <c r="M184">
        <v>1333346</v>
      </c>
      <c r="N184">
        <v>140380</v>
      </c>
      <c r="O184">
        <v>0</v>
      </c>
      <c r="P184">
        <v>0</v>
      </c>
      <c r="Q184">
        <v>0</v>
      </c>
      <c r="R184">
        <v>0</v>
      </c>
      <c r="S184">
        <v>6080</v>
      </c>
      <c r="T184">
        <v>0</v>
      </c>
      <c r="U184">
        <v>115719</v>
      </c>
      <c r="V184">
        <v>2445</v>
      </c>
      <c r="W184">
        <v>0</v>
      </c>
      <c r="X184">
        <v>16850</v>
      </c>
      <c r="Y184">
        <v>0</v>
      </c>
      <c r="Z184">
        <v>1501603</v>
      </c>
      <c r="AA184">
        <v>0</v>
      </c>
      <c r="AB184">
        <v>0</v>
      </c>
      <c r="AC184">
        <v>80894</v>
      </c>
      <c r="AD184">
        <v>0</v>
      </c>
      <c r="AE184">
        <v>22584</v>
      </c>
      <c r="AF184">
        <v>122720</v>
      </c>
      <c r="AG184" s="37">
        <v>383445</v>
      </c>
      <c r="AH184">
        <v>545379</v>
      </c>
      <c r="AI184">
        <v>114031</v>
      </c>
      <c r="AJ184">
        <v>4184</v>
      </c>
      <c r="AK184">
        <v>393517</v>
      </c>
      <c r="AL184">
        <v>174784</v>
      </c>
      <c r="AM184" s="37">
        <v>373528</v>
      </c>
      <c r="AN184">
        <v>1215</v>
      </c>
      <c r="AO184">
        <v>166806</v>
      </c>
      <c r="AP184">
        <v>92352</v>
      </c>
      <c r="AQ184">
        <v>183388</v>
      </c>
      <c r="AR184" s="37">
        <v>125898</v>
      </c>
      <c r="AS184">
        <v>578498</v>
      </c>
      <c r="AT184" s="37">
        <v>347728</v>
      </c>
      <c r="AU184">
        <v>100395</v>
      </c>
      <c r="AV184" s="37">
        <v>3069037</v>
      </c>
      <c r="AW184" s="37">
        <v>1130599</v>
      </c>
      <c r="AX184" s="37">
        <v>914433</v>
      </c>
      <c r="AY184">
        <v>73046</v>
      </c>
      <c r="AZ184" s="37">
        <v>1202797</v>
      </c>
      <c r="BA184" s="37">
        <v>1614256</v>
      </c>
      <c r="BB184">
        <v>199814</v>
      </c>
      <c r="BC184">
        <v>2344119</v>
      </c>
      <c r="BD184" s="37">
        <v>1744843</v>
      </c>
      <c r="BE184" s="37">
        <v>2969346</v>
      </c>
      <c r="BF184">
        <v>69238</v>
      </c>
      <c r="BG184">
        <v>261937</v>
      </c>
      <c r="BH184">
        <v>44429</v>
      </c>
      <c r="BI184">
        <v>273562</v>
      </c>
      <c r="BJ184">
        <v>17370</v>
      </c>
      <c r="BK184">
        <v>175994</v>
      </c>
      <c r="BL184">
        <v>11838</v>
      </c>
      <c r="BM184">
        <v>1266565</v>
      </c>
      <c r="BN184" s="37">
        <v>2576042</v>
      </c>
      <c r="BO184">
        <v>0</v>
      </c>
      <c r="BP184" s="23">
        <v>0</v>
      </c>
      <c r="BQ184">
        <v>0</v>
      </c>
      <c r="BR184">
        <v>28112</v>
      </c>
      <c r="BS184" s="37"/>
    </row>
    <row r="185" spans="1:71" x14ac:dyDescent="0.2">
      <c r="A185" s="40" t="str">
        <f t="shared" si="6"/>
        <v>2023–24VENZ</v>
      </c>
      <c r="B185" t="s">
        <v>645</v>
      </c>
      <c r="C185" t="s">
        <v>286</v>
      </c>
      <c r="D185" s="37">
        <v>0</v>
      </c>
      <c r="E185" s="37">
        <v>0</v>
      </c>
      <c r="F185">
        <v>0</v>
      </c>
      <c r="G185" s="37">
        <v>0</v>
      </c>
      <c r="H185" s="37">
        <v>0</v>
      </c>
      <c r="I185" s="37">
        <v>0</v>
      </c>
      <c r="J185">
        <v>0</v>
      </c>
      <c r="K185" s="37">
        <v>0</v>
      </c>
      <c r="L185" s="37">
        <v>0</v>
      </c>
      <c r="M185" s="37">
        <v>0</v>
      </c>
      <c r="N185" s="37">
        <v>0</v>
      </c>
      <c r="O185">
        <v>0</v>
      </c>
      <c r="P185">
        <v>0</v>
      </c>
      <c r="Q185" s="37">
        <v>0</v>
      </c>
      <c r="R185">
        <v>0</v>
      </c>
      <c r="S185" s="37">
        <v>0</v>
      </c>
      <c r="T185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>
        <v>0</v>
      </c>
      <c r="AB185">
        <v>0</v>
      </c>
      <c r="AC185">
        <v>0</v>
      </c>
      <c r="AD185">
        <v>0</v>
      </c>
      <c r="AE185" s="37">
        <v>0</v>
      </c>
      <c r="AF185">
        <v>0</v>
      </c>
      <c r="AG185" s="37">
        <v>0</v>
      </c>
      <c r="AH185" s="37">
        <v>0</v>
      </c>
      <c r="AI185" s="37">
        <v>0</v>
      </c>
      <c r="AJ185">
        <v>0</v>
      </c>
      <c r="AK185" s="37">
        <v>0</v>
      </c>
      <c r="AL185" s="37">
        <v>0</v>
      </c>
      <c r="AM185" s="37">
        <v>0</v>
      </c>
      <c r="AN185">
        <v>0</v>
      </c>
      <c r="AO185" s="37">
        <v>4888</v>
      </c>
      <c r="AP185" s="37">
        <v>0</v>
      </c>
      <c r="AQ185" s="37">
        <v>0</v>
      </c>
      <c r="AR185" s="37">
        <v>1032</v>
      </c>
      <c r="AS185" s="37">
        <v>0</v>
      </c>
      <c r="AT185" s="37">
        <v>276241</v>
      </c>
      <c r="AU185" s="37">
        <v>0</v>
      </c>
      <c r="AV185" s="37">
        <v>83273</v>
      </c>
      <c r="AW185" s="37">
        <v>0</v>
      </c>
      <c r="AX185" s="37">
        <v>0</v>
      </c>
      <c r="AY185" s="37">
        <v>0</v>
      </c>
      <c r="AZ185" s="37">
        <v>3678</v>
      </c>
      <c r="BA185" s="37">
        <v>0</v>
      </c>
      <c r="BB185" s="37">
        <v>0</v>
      </c>
      <c r="BC185" s="37">
        <v>0</v>
      </c>
      <c r="BD185" s="37">
        <v>298871</v>
      </c>
      <c r="BE185" s="37">
        <v>0</v>
      </c>
      <c r="BF185" s="37">
        <v>0</v>
      </c>
      <c r="BG185" s="37">
        <v>0</v>
      </c>
      <c r="BH185">
        <v>0</v>
      </c>
      <c r="BI185" s="37">
        <v>0</v>
      </c>
      <c r="BJ185">
        <v>0</v>
      </c>
      <c r="BK185" s="37">
        <v>0</v>
      </c>
      <c r="BL185" s="37">
        <v>0</v>
      </c>
      <c r="BM185" s="37">
        <v>0</v>
      </c>
      <c r="BN185" s="37">
        <v>0</v>
      </c>
      <c r="BO185">
        <v>0</v>
      </c>
      <c r="BP185" s="23">
        <v>0</v>
      </c>
      <c r="BQ185">
        <v>0</v>
      </c>
      <c r="BR185" s="37">
        <v>0</v>
      </c>
      <c r="BS185" s="37"/>
    </row>
    <row r="186" spans="1:71" x14ac:dyDescent="0.2">
      <c r="A186" s="40" t="str">
        <f t="shared" si="6"/>
        <v>2023–24VIET</v>
      </c>
      <c r="B186" t="s">
        <v>645</v>
      </c>
      <c r="C186" t="s">
        <v>287</v>
      </c>
      <c r="D186">
        <v>130981308</v>
      </c>
      <c r="E186" s="37">
        <v>144655213</v>
      </c>
      <c r="F186">
        <v>146139</v>
      </c>
      <c r="G186">
        <v>12790637</v>
      </c>
      <c r="H186">
        <v>5762820</v>
      </c>
      <c r="I186">
        <v>39595179</v>
      </c>
      <c r="J186">
        <v>205747</v>
      </c>
      <c r="K186">
        <v>11366</v>
      </c>
      <c r="L186">
        <v>41043591</v>
      </c>
      <c r="M186" s="37">
        <v>8235416</v>
      </c>
      <c r="N186">
        <v>535550</v>
      </c>
      <c r="O186">
        <v>0</v>
      </c>
      <c r="P186">
        <v>0</v>
      </c>
      <c r="Q186">
        <v>147572</v>
      </c>
      <c r="R186">
        <v>0</v>
      </c>
      <c r="S186">
        <v>3235605</v>
      </c>
      <c r="T186">
        <v>4241987</v>
      </c>
      <c r="U186">
        <v>653509919</v>
      </c>
      <c r="V186">
        <v>4677219</v>
      </c>
      <c r="W186">
        <v>105757592</v>
      </c>
      <c r="X186" s="37">
        <v>2398763</v>
      </c>
      <c r="Y186">
        <v>3086118603</v>
      </c>
      <c r="Z186">
        <v>13911889</v>
      </c>
      <c r="AA186">
        <v>0</v>
      </c>
      <c r="AB186">
        <v>120583</v>
      </c>
      <c r="AC186">
        <v>9560811</v>
      </c>
      <c r="AD186">
        <v>0</v>
      </c>
      <c r="AE186">
        <v>0</v>
      </c>
      <c r="AF186">
        <v>13160</v>
      </c>
      <c r="AG186">
        <v>23301</v>
      </c>
      <c r="AH186">
        <v>1685396</v>
      </c>
      <c r="AI186">
        <v>438551</v>
      </c>
      <c r="AJ186">
        <v>1991563</v>
      </c>
      <c r="AK186" s="37">
        <v>412435</v>
      </c>
      <c r="AL186">
        <v>899641</v>
      </c>
      <c r="AM186">
        <v>542415</v>
      </c>
      <c r="AN186">
        <v>9596326</v>
      </c>
      <c r="AO186">
        <v>292616</v>
      </c>
      <c r="AP186">
        <v>122639</v>
      </c>
      <c r="AQ186">
        <v>5477</v>
      </c>
      <c r="AR186">
        <v>414823</v>
      </c>
      <c r="AS186">
        <v>16514</v>
      </c>
      <c r="AT186">
        <v>57988</v>
      </c>
      <c r="AU186">
        <v>159176775</v>
      </c>
      <c r="AV186">
        <v>1522126</v>
      </c>
      <c r="AW186">
        <v>826859</v>
      </c>
      <c r="AX186">
        <v>4027745</v>
      </c>
      <c r="AY186">
        <v>0</v>
      </c>
      <c r="AZ186" s="37">
        <v>4872031</v>
      </c>
      <c r="BA186">
        <v>2850</v>
      </c>
      <c r="BB186">
        <v>1686</v>
      </c>
      <c r="BC186" s="37">
        <v>4367064</v>
      </c>
      <c r="BD186" s="37">
        <v>669253</v>
      </c>
      <c r="BE186" s="37">
        <v>9548</v>
      </c>
      <c r="BF186">
        <v>29742</v>
      </c>
      <c r="BG186">
        <v>25210</v>
      </c>
      <c r="BH186">
        <v>0</v>
      </c>
      <c r="BI186">
        <v>3105</v>
      </c>
      <c r="BJ186">
        <v>4241</v>
      </c>
      <c r="BK186">
        <v>881517</v>
      </c>
      <c r="BL186">
        <v>22672</v>
      </c>
      <c r="BM186">
        <v>613103</v>
      </c>
      <c r="BN186" s="37">
        <v>192107</v>
      </c>
      <c r="BO186">
        <v>0</v>
      </c>
      <c r="BP186" s="39">
        <v>0</v>
      </c>
      <c r="BQ186">
        <v>0</v>
      </c>
      <c r="BR186">
        <v>127310185</v>
      </c>
      <c r="BS186" s="37"/>
    </row>
    <row r="187" spans="1:71" x14ac:dyDescent="0.2">
      <c r="A187" s="40" t="str">
        <f t="shared" si="6"/>
        <v>2023–24VIRG</v>
      </c>
      <c r="B187" t="s">
        <v>645</v>
      </c>
      <c r="C187" t="s">
        <v>311</v>
      </c>
      <c r="D187" s="37">
        <v>0</v>
      </c>
      <c r="E187" s="37">
        <v>0</v>
      </c>
      <c r="F18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>
        <v>0</v>
      </c>
      <c r="P187">
        <v>0</v>
      </c>
      <c r="Q187" s="37">
        <v>0</v>
      </c>
      <c r="R187">
        <v>0</v>
      </c>
      <c r="S187">
        <v>0</v>
      </c>
      <c r="T18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>
        <v>0</v>
      </c>
      <c r="AB187">
        <v>0</v>
      </c>
      <c r="AC187" s="37">
        <v>0</v>
      </c>
      <c r="AD187">
        <v>0</v>
      </c>
      <c r="AE187">
        <v>0</v>
      </c>
      <c r="AF187" s="37">
        <v>0</v>
      </c>
      <c r="AG187" s="37">
        <v>0</v>
      </c>
      <c r="AH187" s="37">
        <v>0</v>
      </c>
      <c r="AI187" s="37">
        <v>0</v>
      </c>
      <c r="AJ18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200000</v>
      </c>
      <c r="BF187" s="37">
        <v>0</v>
      </c>
      <c r="BG187" s="37">
        <v>0</v>
      </c>
      <c r="BH187" s="37">
        <v>0</v>
      </c>
      <c r="BI187" s="37">
        <v>0</v>
      </c>
      <c r="BJ187" s="37">
        <v>0</v>
      </c>
      <c r="BK187" s="37">
        <v>15000</v>
      </c>
      <c r="BL187" s="37">
        <v>0</v>
      </c>
      <c r="BM187" s="37">
        <v>0</v>
      </c>
      <c r="BN187" s="37">
        <v>0</v>
      </c>
      <c r="BO187" s="37">
        <v>0</v>
      </c>
      <c r="BP187" s="23">
        <v>0</v>
      </c>
      <c r="BQ187">
        <v>0</v>
      </c>
      <c r="BR187">
        <v>0</v>
      </c>
      <c r="BS187" s="37"/>
    </row>
    <row r="188" spans="1:71" x14ac:dyDescent="0.2">
      <c r="A188" s="40" t="str">
        <f t="shared" si="6"/>
        <v>2023–24WALL</v>
      </c>
      <c r="B188" t="s">
        <v>645</v>
      </c>
      <c r="C188" t="s">
        <v>288</v>
      </c>
      <c r="D188">
        <v>0</v>
      </c>
      <c r="E188" s="37">
        <v>0</v>
      </c>
      <c r="F188">
        <v>0</v>
      </c>
      <c r="G188">
        <v>0</v>
      </c>
      <c r="H188">
        <v>25472</v>
      </c>
      <c r="I188">
        <v>212210</v>
      </c>
      <c r="J188">
        <v>0</v>
      </c>
      <c r="K188">
        <v>2111</v>
      </c>
      <c r="L188" s="37">
        <v>236642</v>
      </c>
      <c r="M188">
        <v>0</v>
      </c>
      <c r="N188">
        <v>175427</v>
      </c>
      <c r="O188">
        <v>0</v>
      </c>
      <c r="P188">
        <v>0</v>
      </c>
      <c r="Q188" s="37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37">
        <v>0</v>
      </c>
      <c r="Z188">
        <v>57600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74245</v>
      </c>
      <c r="AN188">
        <v>0</v>
      </c>
      <c r="AO188">
        <v>8920</v>
      </c>
      <c r="AP188">
        <v>0</v>
      </c>
      <c r="AQ188">
        <v>3030</v>
      </c>
      <c r="AR188">
        <v>5025</v>
      </c>
      <c r="AS188">
        <v>0</v>
      </c>
      <c r="AT188">
        <v>2900</v>
      </c>
      <c r="AU188">
        <v>0</v>
      </c>
      <c r="AV188">
        <v>33086</v>
      </c>
      <c r="AW188">
        <v>42000</v>
      </c>
      <c r="AX188" s="37">
        <v>84719</v>
      </c>
      <c r="AY188">
        <v>0</v>
      </c>
      <c r="AZ188">
        <v>22405</v>
      </c>
      <c r="BA188">
        <v>0</v>
      </c>
      <c r="BB188" s="37">
        <v>18701</v>
      </c>
      <c r="BC188" s="37">
        <v>9483</v>
      </c>
      <c r="BD188" s="37">
        <v>6205</v>
      </c>
      <c r="BE188">
        <v>88869</v>
      </c>
      <c r="BF188">
        <v>0</v>
      </c>
      <c r="BG188">
        <v>0</v>
      </c>
      <c r="BH188">
        <v>0</v>
      </c>
      <c r="BI188" s="37">
        <v>0</v>
      </c>
      <c r="BJ188">
        <v>0</v>
      </c>
      <c r="BK188">
        <v>0</v>
      </c>
      <c r="BL188">
        <v>0</v>
      </c>
      <c r="BM188">
        <v>42247</v>
      </c>
      <c r="BN188">
        <v>16866</v>
      </c>
      <c r="BO188">
        <v>0</v>
      </c>
      <c r="BP188" s="23">
        <v>0</v>
      </c>
      <c r="BQ188">
        <v>0</v>
      </c>
      <c r="BR188" s="37">
        <v>0</v>
      </c>
      <c r="BS188" s="37"/>
    </row>
    <row r="189" spans="1:71" x14ac:dyDescent="0.2">
      <c r="A189" s="40" t="str">
        <f t="shared" si="6"/>
        <v>2023–24WSAM</v>
      </c>
      <c r="B189" t="s">
        <v>645</v>
      </c>
      <c r="C189" t="s">
        <v>289</v>
      </c>
      <c r="D189">
        <v>0</v>
      </c>
      <c r="E189">
        <v>162050</v>
      </c>
      <c r="F189">
        <v>0</v>
      </c>
      <c r="G189">
        <v>0</v>
      </c>
      <c r="H189">
        <v>11423</v>
      </c>
      <c r="I189">
        <v>174512</v>
      </c>
      <c r="J189">
        <v>8090</v>
      </c>
      <c r="K189">
        <v>24</v>
      </c>
      <c r="L189">
        <v>870</v>
      </c>
      <c r="M189">
        <v>10165</v>
      </c>
      <c r="N189">
        <v>128338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 s="37">
        <v>0</v>
      </c>
      <c r="Y189">
        <v>0</v>
      </c>
      <c r="Z189">
        <v>5069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53467</v>
      </c>
      <c r="AH189">
        <v>255154</v>
      </c>
      <c r="AI189">
        <v>37553</v>
      </c>
      <c r="AJ189">
        <v>0</v>
      </c>
      <c r="AK189">
        <v>134734</v>
      </c>
      <c r="AL189">
        <v>13542</v>
      </c>
      <c r="AM189">
        <v>18436</v>
      </c>
      <c r="AN189">
        <v>29</v>
      </c>
      <c r="AO189">
        <v>6638</v>
      </c>
      <c r="AP189">
        <v>0</v>
      </c>
      <c r="AQ189">
        <v>29</v>
      </c>
      <c r="AR189">
        <v>3510</v>
      </c>
      <c r="AS189">
        <v>20598</v>
      </c>
      <c r="AT189">
        <v>36414</v>
      </c>
      <c r="AU189">
        <v>0</v>
      </c>
      <c r="AV189">
        <v>260918</v>
      </c>
      <c r="AW189">
        <v>37368</v>
      </c>
      <c r="AX189" s="37">
        <v>180831</v>
      </c>
      <c r="AY189">
        <v>6000</v>
      </c>
      <c r="AZ189" s="37">
        <v>202864</v>
      </c>
      <c r="BA189" s="37">
        <v>150359</v>
      </c>
      <c r="BB189">
        <v>6660</v>
      </c>
      <c r="BC189" s="37">
        <v>80341</v>
      </c>
      <c r="BD189" s="37">
        <v>420558</v>
      </c>
      <c r="BE189">
        <v>205954</v>
      </c>
      <c r="BF189">
        <v>10940</v>
      </c>
      <c r="BG189">
        <v>35357</v>
      </c>
      <c r="BH189">
        <v>11601</v>
      </c>
      <c r="BI189" s="37">
        <v>14971</v>
      </c>
      <c r="BJ189">
        <v>11000</v>
      </c>
      <c r="BK189" s="37">
        <v>12886</v>
      </c>
      <c r="BL189">
        <v>27739</v>
      </c>
      <c r="BM189" s="37">
        <v>163000</v>
      </c>
      <c r="BN189" s="37">
        <v>383788</v>
      </c>
      <c r="BO189">
        <v>0</v>
      </c>
      <c r="BP189" s="23">
        <v>0</v>
      </c>
      <c r="BQ189">
        <v>0</v>
      </c>
      <c r="BR189">
        <v>24265</v>
      </c>
      <c r="BS189" s="37"/>
    </row>
    <row r="190" spans="1:71" x14ac:dyDescent="0.2">
      <c r="A190" s="40" t="str">
        <f t="shared" ref="A190:A253" si="7">B190&amp;C190</f>
        <v>2023–24YEMN</v>
      </c>
      <c r="B190" t="s">
        <v>645</v>
      </c>
      <c r="C190" t="s">
        <v>290</v>
      </c>
      <c r="D190">
        <v>0</v>
      </c>
      <c r="E190">
        <v>0</v>
      </c>
      <c r="F190">
        <v>0</v>
      </c>
      <c r="G190">
        <v>0</v>
      </c>
      <c r="H190">
        <v>0</v>
      </c>
      <c r="I190" s="37">
        <v>0</v>
      </c>
      <c r="J190">
        <v>0</v>
      </c>
      <c r="K190" s="37">
        <v>0</v>
      </c>
      <c r="L190" s="37">
        <v>0</v>
      </c>
      <c r="M190" s="37">
        <v>0</v>
      </c>
      <c r="N190" s="37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 s="37">
        <v>0</v>
      </c>
      <c r="AF190">
        <v>0</v>
      </c>
      <c r="AG190">
        <v>0</v>
      </c>
      <c r="AH190">
        <v>47453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 s="37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 s="37">
        <v>0</v>
      </c>
      <c r="AX190" s="37">
        <v>0</v>
      </c>
      <c r="AY190">
        <v>0</v>
      </c>
      <c r="AZ190" s="37">
        <v>0</v>
      </c>
      <c r="BA190">
        <v>0</v>
      </c>
      <c r="BB190">
        <v>0</v>
      </c>
      <c r="BC190" s="37">
        <v>0</v>
      </c>
      <c r="BD190" s="37">
        <v>0</v>
      </c>
      <c r="BE190" s="37">
        <v>0</v>
      </c>
      <c r="BF190">
        <v>0</v>
      </c>
      <c r="BG190">
        <v>0</v>
      </c>
      <c r="BH190">
        <v>0</v>
      </c>
      <c r="BI190">
        <v>0</v>
      </c>
      <c r="BJ190" s="37">
        <v>0</v>
      </c>
      <c r="BK190">
        <v>0</v>
      </c>
      <c r="BL190">
        <v>0</v>
      </c>
      <c r="BM190" s="37">
        <v>0</v>
      </c>
      <c r="BN190" s="37">
        <v>0</v>
      </c>
      <c r="BO190">
        <v>0</v>
      </c>
      <c r="BP190" s="39">
        <v>0</v>
      </c>
      <c r="BQ190">
        <v>0</v>
      </c>
      <c r="BR190">
        <v>0</v>
      </c>
      <c r="BS190" s="37"/>
    </row>
    <row r="191" spans="1:71" x14ac:dyDescent="0.2">
      <c r="A191" s="40" t="str">
        <f t="shared" si="7"/>
        <v>2023–24ZAIR</v>
      </c>
      <c r="B191" t="s">
        <v>645</v>
      </c>
      <c r="C191" t="s">
        <v>291</v>
      </c>
      <c r="D191">
        <v>0</v>
      </c>
      <c r="E191" s="37">
        <v>0</v>
      </c>
      <c r="F191" s="37">
        <v>0</v>
      </c>
      <c r="G191">
        <v>0</v>
      </c>
      <c r="H191">
        <v>0</v>
      </c>
      <c r="I191" s="37">
        <v>0</v>
      </c>
      <c r="J191" s="37">
        <v>0</v>
      </c>
      <c r="K191">
        <v>0</v>
      </c>
      <c r="L191" s="37">
        <v>0</v>
      </c>
      <c r="M191" s="37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37">
        <v>0</v>
      </c>
      <c r="T191">
        <v>0</v>
      </c>
      <c r="U191" s="37">
        <v>0</v>
      </c>
      <c r="V191">
        <v>0</v>
      </c>
      <c r="W191">
        <v>0</v>
      </c>
      <c r="X191" s="37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 s="37">
        <v>0</v>
      </c>
      <c r="AG191" s="37">
        <v>0</v>
      </c>
      <c r="AH191" s="37">
        <v>0</v>
      </c>
      <c r="AI191" s="37">
        <v>0</v>
      </c>
      <c r="AJ191">
        <v>0</v>
      </c>
      <c r="AK191" s="37">
        <v>0</v>
      </c>
      <c r="AL191" s="37">
        <v>0</v>
      </c>
      <c r="AM191" s="37">
        <v>0</v>
      </c>
      <c r="AN191">
        <v>0</v>
      </c>
      <c r="AO191" s="37">
        <v>2551</v>
      </c>
      <c r="AP191" s="37">
        <v>0</v>
      </c>
      <c r="AQ191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28908</v>
      </c>
      <c r="AW191" s="37">
        <v>0</v>
      </c>
      <c r="AX191" s="37">
        <v>152643</v>
      </c>
      <c r="AY191" s="37">
        <v>0</v>
      </c>
      <c r="AZ191" s="37">
        <v>104800</v>
      </c>
      <c r="BA191" s="37">
        <v>0</v>
      </c>
      <c r="BB191" s="37">
        <v>220</v>
      </c>
      <c r="BC191" s="37">
        <v>481362</v>
      </c>
      <c r="BD191" s="37">
        <v>16000</v>
      </c>
      <c r="BE191" s="37">
        <v>0</v>
      </c>
      <c r="BF191" s="37">
        <v>0</v>
      </c>
      <c r="BG191" s="37">
        <v>0</v>
      </c>
      <c r="BH191">
        <v>4770</v>
      </c>
      <c r="BI191" s="37">
        <v>0</v>
      </c>
      <c r="BJ191">
        <v>0</v>
      </c>
      <c r="BK191" s="37">
        <v>67340</v>
      </c>
      <c r="BL191" s="37">
        <v>3610</v>
      </c>
      <c r="BM191" s="37">
        <v>0</v>
      </c>
      <c r="BN191" s="37">
        <v>5200</v>
      </c>
      <c r="BO191">
        <v>0</v>
      </c>
      <c r="BP191" s="23">
        <v>0</v>
      </c>
      <c r="BQ191">
        <v>0</v>
      </c>
      <c r="BR191" s="37">
        <v>0</v>
      </c>
      <c r="BS191" s="37"/>
    </row>
    <row r="192" spans="1:71" x14ac:dyDescent="0.2">
      <c r="A192" s="40" t="str">
        <f t="shared" si="7"/>
        <v>2023–24ZIMB</v>
      </c>
      <c r="B192" t="s">
        <v>645</v>
      </c>
      <c r="C192" t="s">
        <v>292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 s="37">
        <v>149656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3392</v>
      </c>
      <c r="AY192">
        <v>0</v>
      </c>
      <c r="AZ192">
        <v>0</v>
      </c>
      <c r="BA192">
        <v>14038</v>
      </c>
      <c r="BB192">
        <v>0</v>
      </c>
      <c r="BC192">
        <v>0</v>
      </c>
      <c r="BD192">
        <v>4500</v>
      </c>
      <c r="BE192">
        <v>0</v>
      </c>
      <c r="BF192">
        <v>2667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8965</v>
      </c>
      <c r="BN192">
        <v>5000</v>
      </c>
      <c r="BO192">
        <v>0</v>
      </c>
      <c r="BP192" s="23">
        <v>0</v>
      </c>
      <c r="BQ192">
        <v>0</v>
      </c>
      <c r="BR192">
        <v>0</v>
      </c>
      <c r="BS192" s="37"/>
    </row>
    <row r="193" spans="1:71" x14ac:dyDescent="0.2">
      <c r="A193" s="40" t="str">
        <f t="shared" si="7"/>
        <v>2023–24ZMBA</v>
      </c>
      <c r="B193" t="s">
        <v>645</v>
      </c>
      <c r="C193" t="s">
        <v>293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37">
        <v>3879</v>
      </c>
      <c r="V193">
        <v>6376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3823</v>
      </c>
      <c r="AH193">
        <v>0</v>
      </c>
      <c r="AI193">
        <v>0</v>
      </c>
      <c r="AJ193">
        <v>0</v>
      </c>
      <c r="AK193">
        <v>24511</v>
      </c>
      <c r="AL193">
        <v>0</v>
      </c>
      <c r="AM193">
        <v>0</v>
      </c>
      <c r="AN193">
        <v>0</v>
      </c>
      <c r="AO193">
        <v>49346</v>
      </c>
      <c r="AP193">
        <v>0</v>
      </c>
      <c r="AQ193">
        <v>0</v>
      </c>
      <c r="AR193">
        <v>0</v>
      </c>
      <c r="AS193">
        <v>379890</v>
      </c>
      <c r="AT193">
        <v>2938</v>
      </c>
      <c r="AU193">
        <v>7200</v>
      </c>
      <c r="AV193" s="37">
        <v>83218</v>
      </c>
      <c r="AW193">
        <v>743</v>
      </c>
      <c r="AX193" s="37">
        <v>636224</v>
      </c>
      <c r="AY193">
        <v>0</v>
      </c>
      <c r="AZ193" s="37">
        <v>465601</v>
      </c>
      <c r="BA193">
        <v>0</v>
      </c>
      <c r="BB193">
        <v>5160</v>
      </c>
      <c r="BC193">
        <v>90010</v>
      </c>
      <c r="BD193">
        <v>6731</v>
      </c>
      <c r="BE193">
        <v>0</v>
      </c>
      <c r="BF193">
        <v>2318</v>
      </c>
      <c r="BG193">
        <v>0</v>
      </c>
      <c r="BH193">
        <v>0</v>
      </c>
      <c r="BI193">
        <v>33472</v>
      </c>
      <c r="BJ193" s="37">
        <v>200</v>
      </c>
      <c r="BK193" s="37">
        <v>186556</v>
      </c>
      <c r="BL193">
        <v>0</v>
      </c>
      <c r="BM193" s="37">
        <v>2500</v>
      </c>
      <c r="BN193" s="37">
        <v>0</v>
      </c>
      <c r="BO193">
        <v>0</v>
      </c>
      <c r="BP193" s="23">
        <v>0</v>
      </c>
      <c r="BQ193">
        <v>0</v>
      </c>
      <c r="BR193">
        <v>0</v>
      </c>
      <c r="BS193" s="37"/>
    </row>
    <row r="194" spans="1:71" x14ac:dyDescent="0.2">
      <c r="A194" s="40" t="str">
        <f t="shared" si="7"/>
        <v/>
      </c>
      <c r="B194"/>
      <c r="C194"/>
      <c r="D194"/>
      <c r="E194"/>
      <c r="F194"/>
      <c r="G194"/>
      <c r="H194"/>
      <c r="I194" s="37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 s="37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 s="37"/>
      <c r="AW194"/>
      <c r="AX194" s="37"/>
      <c r="AY194"/>
      <c r="AZ194" s="37"/>
      <c r="BA194"/>
      <c r="BB194"/>
      <c r="BC194" s="37"/>
      <c r="BD194"/>
      <c r="BE194"/>
      <c r="BF194"/>
      <c r="BG194"/>
      <c r="BH194"/>
      <c r="BI194"/>
      <c r="BJ194"/>
      <c r="BK194" s="37"/>
      <c r="BL194" s="37"/>
      <c r="BM194"/>
      <c r="BN194"/>
      <c r="BO194"/>
      <c r="BP194"/>
      <c r="BQ194"/>
      <c r="BR194"/>
      <c r="BS194" s="37"/>
    </row>
    <row r="195" spans="1:71" x14ac:dyDescent="0.2">
      <c r="A195" s="40" t="str">
        <f t="shared" si="7"/>
        <v/>
      </c>
      <c r="B195"/>
      <c r="C195"/>
      <c r="D195"/>
      <c r="E195" s="3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 s="37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 s="37"/>
      <c r="AW195" s="37"/>
      <c r="AX195" s="37"/>
      <c r="AY195"/>
      <c r="AZ195" s="37"/>
      <c r="BA195" s="37"/>
      <c r="BB195"/>
      <c r="BC195" s="37"/>
      <c r="BD195" s="37"/>
      <c r="BE195"/>
      <c r="BF195"/>
      <c r="BG195"/>
      <c r="BH195"/>
      <c r="BI195"/>
      <c r="BJ195"/>
      <c r="BK195" s="37"/>
      <c r="BL195" s="37"/>
      <c r="BM195" s="37"/>
      <c r="BN195" s="37"/>
      <c r="BO195"/>
      <c r="BP195"/>
      <c r="BQ195"/>
      <c r="BR195"/>
      <c r="BS195" s="37"/>
    </row>
    <row r="196" spans="1:71" x14ac:dyDescent="0.2">
      <c r="A196" s="40" t="str">
        <f t="shared" si="7"/>
        <v/>
      </c>
      <c r="B196"/>
      <c r="C196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</row>
    <row r="197" spans="1:71" x14ac:dyDescent="0.2">
      <c r="A197" s="40" t="str">
        <f t="shared" si="7"/>
        <v/>
      </c>
      <c r="B197"/>
      <c r="C197"/>
      <c r="D197"/>
      <c r="E197"/>
      <c r="F197"/>
      <c r="G197"/>
      <c r="H197"/>
      <c r="I197"/>
      <c r="J197"/>
      <c r="K197"/>
      <c r="L197"/>
      <c r="M197" s="3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3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 s="37"/>
      <c r="AY197"/>
      <c r="AZ197"/>
      <c r="BA197"/>
      <c r="BB197" s="37"/>
      <c r="BC197" s="37"/>
      <c r="BD197"/>
      <c r="BE197"/>
      <c r="BF197"/>
      <c r="BG197"/>
      <c r="BH197"/>
      <c r="BI197"/>
      <c r="BJ197"/>
      <c r="BK197"/>
      <c r="BL197"/>
      <c r="BM197"/>
      <c r="BN197" s="37"/>
      <c r="BO197"/>
      <c r="BP197"/>
      <c r="BQ197"/>
      <c r="BR197"/>
      <c r="BS197" s="37"/>
    </row>
    <row r="198" spans="1:71" x14ac:dyDescent="0.2">
      <c r="A198" s="40" t="str">
        <f t="shared" si="7"/>
        <v/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 s="37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 s="37"/>
      <c r="BN198"/>
      <c r="BO198"/>
      <c r="BP198"/>
      <c r="BQ198"/>
      <c r="BR198"/>
      <c r="BS198" s="37"/>
    </row>
    <row r="199" spans="1:71" x14ac:dyDescent="0.2">
      <c r="A199" s="40" t="str">
        <f t="shared" si="7"/>
        <v/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 s="37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 s="37"/>
    </row>
    <row r="200" spans="1:71" x14ac:dyDescent="0.2">
      <c r="A200" s="40" t="str">
        <f t="shared" si="7"/>
        <v/>
      </c>
      <c r="B200"/>
      <c r="C200"/>
      <c r="D200"/>
      <c r="E200"/>
      <c r="F200"/>
      <c r="G200"/>
      <c r="H200"/>
      <c r="I200"/>
      <c r="J200"/>
      <c r="K200"/>
      <c r="L200" s="37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 s="37"/>
      <c r="AU200"/>
      <c r="AV200" s="37"/>
      <c r="AW200" s="37"/>
      <c r="AX200" s="37"/>
      <c r="AY200"/>
      <c r="AZ200" s="37"/>
      <c r="BA200" s="37"/>
      <c r="BB200"/>
      <c r="BC200" s="37"/>
      <c r="BD200"/>
      <c r="BE200"/>
      <c r="BF200" s="37"/>
      <c r="BG200"/>
      <c r="BH200"/>
      <c r="BI200"/>
      <c r="BJ200"/>
      <c r="BK200" s="37"/>
      <c r="BL200"/>
      <c r="BM200" s="37"/>
      <c r="BN200"/>
      <c r="BO200"/>
      <c r="BP200"/>
      <c r="BQ200"/>
      <c r="BR200"/>
      <c r="BS200" s="37"/>
    </row>
    <row r="201" spans="1:71" x14ac:dyDescent="0.2">
      <c r="A201" s="40" t="str">
        <f t="shared" si="7"/>
        <v/>
      </c>
      <c r="B201"/>
      <c r="C201"/>
      <c r="D201"/>
      <c r="E201" s="3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37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 s="37"/>
      <c r="AX201"/>
      <c r="AY201"/>
      <c r="AZ201"/>
      <c r="BA201"/>
      <c r="BB201"/>
      <c r="BC201" s="37"/>
      <c r="BD201"/>
      <c r="BE201"/>
      <c r="BF201" s="37"/>
      <c r="BG201"/>
      <c r="BH201"/>
      <c r="BI201"/>
      <c r="BJ201"/>
      <c r="BK201"/>
      <c r="BL201"/>
      <c r="BM201"/>
      <c r="BN201"/>
      <c r="BO201"/>
      <c r="BP201"/>
      <c r="BQ201"/>
      <c r="BR201"/>
      <c r="BS201" s="37"/>
    </row>
    <row r="202" spans="1:71" x14ac:dyDescent="0.2">
      <c r="A202" s="40" t="str">
        <f t="shared" si="7"/>
        <v/>
      </c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s="37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 s="37"/>
      <c r="BO202"/>
      <c r="BP202"/>
      <c r="BQ202"/>
      <c r="BR202" s="37"/>
      <c r="BS202" s="37"/>
    </row>
    <row r="203" spans="1:71" x14ac:dyDescent="0.2">
      <c r="A203" s="40" t="str">
        <f t="shared" si="7"/>
        <v/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 s="37"/>
      <c r="AV203"/>
      <c r="AW203"/>
      <c r="AX203"/>
      <c r="AY203"/>
      <c r="AZ203" s="37"/>
      <c r="BA203" s="37"/>
      <c r="BB203"/>
      <c r="BC203"/>
      <c r="BD203"/>
      <c r="BE203"/>
      <c r="BF203"/>
      <c r="BG203"/>
      <c r="BH203" s="37"/>
      <c r="BI203"/>
      <c r="BJ203"/>
      <c r="BK203"/>
      <c r="BL203"/>
      <c r="BM203"/>
      <c r="BN203"/>
      <c r="BO203"/>
      <c r="BP203"/>
      <c r="BQ203"/>
      <c r="BR203"/>
      <c r="BS203" s="37"/>
    </row>
    <row r="204" spans="1:71" x14ac:dyDescent="0.2">
      <c r="A204" s="40" t="str">
        <f t="shared" si="7"/>
        <v/>
      </c>
      <c r="B204"/>
      <c r="C204"/>
      <c r="D204"/>
      <c r="E204"/>
      <c r="F204"/>
      <c r="G204" s="37"/>
      <c r="H204"/>
      <c r="I204"/>
      <c r="J204"/>
      <c r="K204"/>
      <c r="L204"/>
      <c r="M204"/>
      <c r="N204"/>
      <c r="O204"/>
      <c r="P204"/>
      <c r="Q204" s="37"/>
      <c r="R204"/>
      <c r="S204"/>
      <c r="T204"/>
      <c r="U204"/>
      <c r="V204"/>
      <c r="W204"/>
      <c r="X204" s="37"/>
      <c r="Y204" s="37"/>
      <c r="Z204"/>
      <c r="AA204"/>
      <c r="AB204"/>
      <c r="AC204"/>
      <c r="AD204"/>
      <c r="AE204"/>
      <c r="AF204"/>
      <c r="AG204"/>
      <c r="AH204" s="37"/>
      <c r="AI204"/>
      <c r="AJ204" s="37"/>
      <c r="AK204"/>
      <c r="AL204"/>
      <c r="AM204"/>
      <c r="AN204"/>
      <c r="AO204" s="37"/>
      <c r="AP204"/>
      <c r="AQ204"/>
      <c r="AR204"/>
      <c r="AS204" s="37"/>
      <c r="AT204"/>
      <c r="AU204"/>
      <c r="AV204" s="37"/>
      <c r="AW204"/>
      <c r="AX204" s="37"/>
      <c r="AY204"/>
      <c r="AZ204" s="37"/>
      <c r="BA204" s="37"/>
      <c r="BB204"/>
      <c r="BC204" s="37"/>
      <c r="BD204" s="37"/>
      <c r="BE204" s="37"/>
      <c r="BF204" s="37"/>
      <c r="BG204"/>
      <c r="BH204"/>
      <c r="BI204"/>
      <c r="BJ204"/>
      <c r="BK204" s="37"/>
      <c r="BL204"/>
      <c r="BM204" s="37"/>
      <c r="BN204"/>
      <c r="BO204"/>
      <c r="BP204"/>
      <c r="BQ204"/>
      <c r="BR204"/>
      <c r="BS204" s="37"/>
    </row>
    <row r="205" spans="1:71" x14ac:dyDescent="0.2">
      <c r="A205" s="40" t="str">
        <f t="shared" si="7"/>
        <v/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 s="37"/>
      <c r="AP205"/>
      <c r="AQ205"/>
      <c r="AR205"/>
      <c r="AS205"/>
      <c r="AT205" s="37"/>
      <c r="AU205"/>
      <c r="AV205" s="37"/>
      <c r="AW205"/>
      <c r="AX205"/>
      <c r="AY205"/>
      <c r="AZ205" s="37"/>
      <c r="BA205"/>
      <c r="BB205"/>
      <c r="BC205" s="37"/>
      <c r="BD205"/>
      <c r="BE205"/>
      <c r="BF205" s="37"/>
      <c r="BG205"/>
      <c r="BH205"/>
      <c r="BI205"/>
      <c r="BJ205"/>
      <c r="BK205"/>
      <c r="BL205"/>
      <c r="BM205"/>
      <c r="BN205"/>
      <c r="BO205"/>
      <c r="BP205"/>
      <c r="BQ205"/>
      <c r="BR205"/>
      <c r="BS205" s="37"/>
    </row>
    <row r="206" spans="1:71" x14ac:dyDescent="0.2">
      <c r="A206" s="40" t="str">
        <f t="shared" si="7"/>
        <v/>
      </c>
      <c r="B206"/>
      <c r="C206"/>
      <c r="D206"/>
      <c r="E206"/>
      <c r="F206"/>
      <c r="G206"/>
      <c r="H206"/>
      <c r="I206" s="37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 s="37"/>
      <c r="Y206"/>
      <c r="Z206"/>
      <c r="AA206"/>
      <c r="AB206"/>
      <c r="AC206"/>
      <c r="AD206"/>
      <c r="AE206"/>
      <c r="AF206"/>
      <c r="AG206"/>
      <c r="AH206" s="37"/>
      <c r="AI206" s="37"/>
      <c r="AJ206"/>
      <c r="AK206"/>
      <c r="AL206"/>
      <c r="AM206" s="37"/>
      <c r="AN206"/>
      <c r="AO206" s="37"/>
      <c r="AP206"/>
      <c r="AQ206"/>
      <c r="AR206" s="37"/>
      <c r="AS206" s="37"/>
      <c r="AT206"/>
      <c r="AU206"/>
      <c r="AV206"/>
      <c r="AW206" s="37"/>
      <c r="AX206" s="37"/>
      <c r="AY206"/>
      <c r="AZ206" s="37"/>
      <c r="BA206" s="37"/>
      <c r="BB206" s="37"/>
      <c r="BC206" s="37"/>
      <c r="BD206" s="37"/>
      <c r="BE206" s="37"/>
      <c r="BF206" s="37"/>
      <c r="BG206" s="37"/>
      <c r="BH206"/>
      <c r="BI206"/>
      <c r="BJ206" s="37"/>
      <c r="BK206" s="37"/>
      <c r="BL206"/>
      <c r="BM206" s="37"/>
      <c r="BN206" s="37"/>
      <c r="BO206"/>
      <c r="BP206"/>
      <c r="BQ206"/>
      <c r="BR206"/>
      <c r="BS206" s="37"/>
    </row>
    <row r="207" spans="1:71" x14ac:dyDescent="0.2">
      <c r="A207" s="40" t="str">
        <f t="shared" si="7"/>
        <v/>
      </c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 s="37"/>
      <c r="AW207" s="37"/>
      <c r="AX207"/>
      <c r="AY207"/>
      <c r="AZ207" s="3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 s="37"/>
      <c r="BO207"/>
      <c r="BP207"/>
      <c r="BQ207"/>
      <c r="BR207"/>
      <c r="BS207" s="37"/>
    </row>
    <row r="208" spans="1:71" x14ac:dyDescent="0.2">
      <c r="A208" s="40" t="str">
        <f t="shared" si="7"/>
        <v/>
      </c>
      <c r="B208"/>
      <c r="C208"/>
      <c r="D208"/>
      <c r="E208"/>
      <c r="F208"/>
      <c r="G208"/>
      <c r="H208" s="37"/>
      <c r="I208" s="37"/>
      <c r="J208" s="37"/>
      <c r="K208"/>
      <c r="L208" s="37"/>
      <c r="M208" s="37"/>
      <c r="N208"/>
      <c r="O208"/>
      <c r="P208"/>
      <c r="Q208"/>
      <c r="R208"/>
      <c r="S208"/>
      <c r="T208"/>
      <c r="U208" s="37"/>
      <c r="V208" s="37"/>
      <c r="W208" s="37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 s="37"/>
      <c r="AO208"/>
      <c r="AP208"/>
      <c r="AQ208" s="37"/>
      <c r="AR208"/>
      <c r="AS208"/>
      <c r="AT208"/>
      <c r="AU208" s="37"/>
      <c r="AV208" s="37"/>
      <c r="AW208" s="37"/>
      <c r="AX208" s="37"/>
      <c r="AY208"/>
      <c r="AZ208" s="37"/>
      <c r="BA208"/>
      <c r="BB208"/>
      <c r="BC208" s="37"/>
      <c r="BD208" s="37"/>
      <c r="BE208" s="37"/>
      <c r="BF208" s="37"/>
      <c r="BG208"/>
      <c r="BH208"/>
      <c r="BI208"/>
      <c r="BJ208"/>
      <c r="BK208" s="37"/>
      <c r="BL208"/>
      <c r="BM208"/>
      <c r="BN208" s="37"/>
      <c r="BO208"/>
      <c r="BP208"/>
      <c r="BQ208"/>
      <c r="BR208" s="37"/>
      <c r="BS208" s="37"/>
    </row>
    <row r="209" spans="1:71" x14ac:dyDescent="0.2">
      <c r="A209" s="40" t="str">
        <f t="shared" si="7"/>
        <v/>
      </c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 s="37"/>
      <c r="BJ209"/>
      <c r="BK209"/>
      <c r="BL209"/>
      <c r="BM209"/>
      <c r="BN209"/>
      <c r="BO209"/>
      <c r="BP209"/>
      <c r="BQ209"/>
      <c r="BR209"/>
      <c r="BS209" s="37"/>
    </row>
    <row r="210" spans="1:71" x14ac:dyDescent="0.2">
      <c r="A210" s="40" t="str">
        <f t="shared" si="7"/>
        <v/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 s="37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 s="37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 s="37"/>
    </row>
    <row r="211" spans="1:71" x14ac:dyDescent="0.2">
      <c r="A211" s="40" t="str">
        <f t="shared" si="7"/>
        <v/>
      </c>
      <c r="B211"/>
      <c r="C211"/>
      <c r="D211"/>
      <c r="E211" s="37"/>
      <c r="F211"/>
      <c r="G211" s="37"/>
      <c r="H211" s="37"/>
      <c r="I211" s="37"/>
      <c r="J211"/>
      <c r="K211"/>
      <c r="L211"/>
      <c r="M211" s="37"/>
      <c r="N211"/>
      <c r="O211"/>
      <c r="P211"/>
      <c r="Q211"/>
      <c r="R211"/>
      <c r="S211"/>
      <c r="T211"/>
      <c r="U211"/>
      <c r="V211"/>
      <c r="W211" s="37"/>
      <c r="X211" s="37"/>
      <c r="Y211" s="37"/>
      <c r="Z211"/>
      <c r="AA211"/>
      <c r="AB211"/>
      <c r="AC211"/>
      <c r="AD211"/>
      <c r="AE211" s="37"/>
      <c r="AF211"/>
      <c r="AG211" s="37"/>
      <c r="AH211"/>
      <c r="AI211" s="37"/>
      <c r="AJ211"/>
      <c r="AK211" s="37"/>
      <c r="AL211" s="37"/>
      <c r="AM211"/>
      <c r="AN211"/>
      <c r="AO211" s="37"/>
      <c r="AP211" s="37"/>
      <c r="AQ211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/>
      <c r="BF211"/>
      <c r="BG211"/>
      <c r="BH211" s="37"/>
      <c r="BI211" s="37"/>
      <c r="BJ211"/>
      <c r="BK211" s="37"/>
      <c r="BL211" s="37"/>
      <c r="BM211" s="37"/>
      <c r="BN211" s="37"/>
      <c r="BO211"/>
      <c r="BP211"/>
      <c r="BQ211"/>
      <c r="BR211" s="37"/>
      <c r="BS211" s="37"/>
    </row>
    <row r="212" spans="1:71" x14ac:dyDescent="0.2">
      <c r="A212" s="40" t="str">
        <f t="shared" si="7"/>
        <v/>
      </c>
      <c r="B212"/>
      <c r="C212"/>
      <c r="D212"/>
      <c r="E212" s="3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 s="37"/>
    </row>
    <row r="213" spans="1:71" x14ac:dyDescent="0.2">
      <c r="A213" s="40" t="str">
        <f t="shared" si="7"/>
        <v/>
      </c>
      <c r="B213"/>
      <c r="C213"/>
      <c r="D213"/>
      <c r="E213" s="37"/>
      <c r="F213"/>
      <c r="G213" s="37"/>
      <c r="H213" s="37"/>
      <c r="I213" s="37"/>
      <c r="J213" s="37"/>
      <c r="K213"/>
      <c r="L213" s="37"/>
      <c r="M213"/>
      <c r="N213" s="37"/>
      <c r="O213"/>
      <c r="P213"/>
      <c r="Q213"/>
      <c r="R213"/>
      <c r="S213"/>
      <c r="T213"/>
      <c r="U213"/>
      <c r="V213"/>
      <c r="W213" s="37"/>
      <c r="X213" s="37"/>
      <c r="Y213"/>
      <c r="Z213" s="37"/>
      <c r="AA213"/>
      <c r="AB213"/>
      <c r="AC213"/>
      <c r="AD213"/>
      <c r="AE213"/>
      <c r="AF213"/>
      <c r="AG213" s="37"/>
      <c r="AH213" s="37"/>
      <c r="AI213" s="37"/>
      <c r="AJ213"/>
      <c r="AK213"/>
      <c r="AL213"/>
      <c r="AM213" s="37"/>
      <c r="AN213"/>
      <c r="AO213"/>
      <c r="AP213"/>
      <c r="AQ213"/>
      <c r="AR213" s="37"/>
      <c r="AS213" s="37"/>
      <c r="AT213"/>
      <c r="AU213" s="37"/>
      <c r="AV213"/>
      <c r="AW213"/>
      <c r="AX213" s="37"/>
      <c r="AY213"/>
      <c r="AZ213" s="37"/>
      <c r="BA213"/>
      <c r="BB213" s="37"/>
      <c r="BC213" s="37"/>
      <c r="BD213" s="37"/>
      <c r="BE213"/>
      <c r="BF213" s="37"/>
      <c r="BG213" s="37"/>
      <c r="BH213"/>
      <c r="BI213"/>
      <c r="BJ213"/>
      <c r="BK213" s="37"/>
      <c r="BL213"/>
      <c r="BM213" s="37"/>
      <c r="BN213" s="37"/>
      <c r="BO213"/>
      <c r="BP213"/>
      <c r="BQ213"/>
      <c r="BR213" s="37"/>
      <c r="BS213" s="37"/>
    </row>
    <row r="214" spans="1:71" x14ac:dyDescent="0.2">
      <c r="A214" s="40" t="str">
        <f t="shared" si="7"/>
        <v/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 s="37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 s="37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 s="37"/>
    </row>
    <row r="215" spans="1:71" x14ac:dyDescent="0.2">
      <c r="A215" s="40" t="str">
        <f t="shared" si="7"/>
        <v/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 s="37"/>
      <c r="BD215" s="37"/>
      <c r="BE215"/>
      <c r="BF215"/>
      <c r="BG215"/>
      <c r="BH215"/>
      <c r="BI215"/>
      <c r="BJ215"/>
      <c r="BK215"/>
      <c r="BL215"/>
      <c r="BM215" s="37"/>
      <c r="BN215" s="37"/>
      <c r="BO215"/>
      <c r="BP215"/>
      <c r="BQ215"/>
      <c r="BR215"/>
      <c r="BS215" s="37"/>
    </row>
    <row r="216" spans="1:71" x14ac:dyDescent="0.2">
      <c r="A216" s="40" t="str">
        <f t="shared" si="7"/>
        <v/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 s="37"/>
      <c r="AO216"/>
      <c r="AP216"/>
      <c r="AQ216"/>
      <c r="AR216"/>
      <c r="AS216"/>
      <c r="AT216"/>
      <c r="AU216"/>
      <c r="AV216"/>
      <c r="AW216"/>
      <c r="AX216"/>
      <c r="AY216"/>
      <c r="AZ216" s="37"/>
      <c r="BA216"/>
      <c r="BB216"/>
      <c r="BC216" s="37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 s="37"/>
    </row>
    <row r="217" spans="1:71" x14ac:dyDescent="0.2">
      <c r="A217" s="40" t="str">
        <f t="shared" si="7"/>
        <v/>
      </c>
      <c r="B217"/>
      <c r="C217"/>
      <c r="D217"/>
      <c r="E217"/>
      <c r="F217"/>
      <c r="G217"/>
      <c r="H217"/>
      <c r="I217"/>
      <c r="J217"/>
      <c r="K217"/>
      <c r="L217" s="37"/>
      <c r="M217"/>
      <c r="N217"/>
      <c r="O217"/>
      <c r="P217"/>
      <c r="Q217" s="3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 s="37"/>
      <c r="AX217" s="37"/>
      <c r="AY217"/>
      <c r="AZ217" s="37"/>
      <c r="BA217"/>
      <c r="BB217"/>
      <c r="BC217" s="37"/>
      <c r="BD217"/>
      <c r="BE217"/>
      <c r="BF217"/>
      <c r="BG217"/>
      <c r="BH217"/>
      <c r="BI217"/>
      <c r="BJ217"/>
      <c r="BK217" s="37"/>
      <c r="BL217"/>
      <c r="BM217"/>
      <c r="BN217"/>
      <c r="BO217"/>
      <c r="BP217"/>
      <c r="BQ217"/>
      <c r="BR217"/>
      <c r="BS217" s="37"/>
    </row>
    <row r="218" spans="1:71" x14ac:dyDescent="0.2">
      <c r="A218" s="40" t="str">
        <f t="shared" si="7"/>
        <v/>
      </c>
      <c r="B218"/>
      <c r="C218"/>
      <c r="D218"/>
      <c r="E218"/>
      <c r="F218"/>
      <c r="G218"/>
      <c r="H218"/>
      <c r="I218"/>
      <c r="J218"/>
      <c r="K218"/>
      <c r="L218" s="37"/>
      <c r="M218"/>
      <c r="N218"/>
      <c r="O218"/>
      <c r="P218"/>
      <c r="Q218"/>
      <c r="R218"/>
      <c r="S218"/>
      <c r="T218"/>
      <c r="U218"/>
      <c r="V218"/>
      <c r="W218"/>
      <c r="X218" s="37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37"/>
      <c r="AR218"/>
      <c r="AS218"/>
      <c r="AT218"/>
      <c r="AU218"/>
      <c r="AV218" s="37"/>
      <c r="AW218"/>
      <c r="AX218"/>
      <c r="AY218"/>
      <c r="AZ218" s="37"/>
      <c r="BA218" s="37"/>
      <c r="BB218" s="37"/>
      <c r="BC218" s="37"/>
      <c r="BD218" s="37"/>
      <c r="BE218" s="37"/>
      <c r="BF218"/>
      <c r="BG218"/>
      <c r="BH218"/>
      <c r="BI218"/>
      <c r="BJ218"/>
      <c r="BK218" s="37"/>
      <c r="BL218"/>
      <c r="BM218" s="37"/>
      <c r="BN218" s="37"/>
      <c r="BO218"/>
      <c r="BP218"/>
      <c r="BQ218"/>
      <c r="BR218"/>
      <c r="BS218" s="37"/>
    </row>
    <row r="219" spans="1:71" x14ac:dyDescent="0.2">
      <c r="A219" s="40" t="str">
        <f t="shared" si="7"/>
        <v/>
      </c>
      <c r="B219"/>
      <c r="C219"/>
      <c r="D219"/>
      <c r="E219" s="37"/>
      <c r="F219"/>
      <c r="G219" s="37"/>
      <c r="H219"/>
      <c r="I219" s="37"/>
      <c r="J219"/>
      <c r="K219"/>
      <c r="L219" s="37"/>
      <c r="M219"/>
      <c r="N219"/>
      <c r="O219"/>
      <c r="P219"/>
      <c r="Q219"/>
      <c r="R219" s="37"/>
      <c r="S219"/>
      <c r="T219"/>
      <c r="U219"/>
      <c r="V219"/>
      <c r="W219" s="37"/>
      <c r="X219" s="37"/>
      <c r="Y219" s="37"/>
      <c r="Z219"/>
      <c r="AA219"/>
      <c r="AB219"/>
      <c r="AC219"/>
      <c r="AD219"/>
      <c r="AE219" s="37"/>
      <c r="AF219"/>
      <c r="AG219" s="37"/>
      <c r="AH219" s="37"/>
      <c r="AI219" s="37"/>
      <c r="AJ219" s="37"/>
      <c r="AK219" s="37"/>
      <c r="AL219" s="37"/>
      <c r="AM219" s="37"/>
      <c r="AN219"/>
      <c r="AO219" s="37"/>
      <c r="AP219"/>
      <c r="AQ219"/>
      <c r="AR219" s="37"/>
      <c r="AS219" s="37"/>
      <c r="AT219" s="37"/>
      <c r="AU219" s="37"/>
      <c r="AV219" s="37"/>
      <c r="AW219" s="37"/>
      <c r="AX219" s="37"/>
      <c r="AY219"/>
      <c r="AZ219" s="37"/>
      <c r="BA219" s="37"/>
      <c r="BB219" s="37"/>
      <c r="BC219" s="37"/>
      <c r="BD219" s="37"/>
      <c r="BE219" s="37"/>
      <c r="BF219" s="37"/>
      <c r="BG219"/>
      <c r="BH219"/>
      <c r="BI219" s="37"/>
      <c r="BJ219"/>
      <c r="BK219" s="37"/>
      <c r="BL219"/>
      <c r="BM219" s="37"/>
      <c r="BN219" s="37"/>
      <c r="BO219"/>
      <c r="BP219"/>
      <c r="BQ219"/>
      <c r="BR219" s="37"/>
      <c r="BS219" s="37"/>
    </row>
    <row r="220" spans="1:71" x14ac:dyDescent="0.2">
      <c r="A220" s="40" t="str">
        <f t="shared" si="7"/>
        <v/>
      </c>
      <c r="B220"/>
      <c r="C220"/>
      <c r="D220" s="37"/>
      <c r="E220" s="37"/>
      <c r="F220" s="37"/>
      <c r="G220"/>
      <c r="H220" s="37"/>
      <c r="I220" s="37"/>
      <c r="J220" s="37"/>
      <c r="K220" s="37"/>
      <c r="L220" s="37"/>
      <c r="M220" s="37"/>
      <c r="N220" s="37"/>
      <c r="O220"/>
      <c r="P220"/>
      <c r="Q220"/>
      <c r="R220"/>
      <c r="S220"/>
      <c r="T220"/>
      <c r="U220"/>
      <c r="V220"/>
      <c r="W220"/>
      <c r="X220" s="37"/>
      <c r="Y220"/>
      <c r="Z220"/>
      <c r="AA220"/>
      <c r="AB220"/>
      <c r="AC220"/>
      <c r="AD220"/>
      <c r="AE220"/>
      <c r="AF220"/>
      <c r="AG220"/>
      <c r="AH220" s="37"/>
      <c r="AI220" s="37"/>
      <c r="AJ220"/>
      <c r="AK220"/>
      <c r="AL220" s="37"/>
      <c r="AM220"/>
      <c r="AN220"/>
      <c r="AO220" s="37"/>
      <c r="AP220" s="37"/>
      <c r="AQ220"/>
      <c r="AR220" s="37"/>
      <c r="AS220"/>
      <c r="AT220"/>
      <c r="AU220" s="37"/>
      <c r="AV220" s="37"/>
      <c r="AW220"/>
      <c r="AX220" s="37"/>
      <c r="AY220"/>
      <c r="AZ220" s="37"/>
      <c r="BA220"/>
      <c r="BB220" s="37"/>
      <c r="BC220" s="37"/>
      <c r="BD220"/>
      <c r="BE220"/>
      <c r="BF220"/>
      <c r="BG220"/>
      <c r="BH220"/>
      <c r="BI220"/>
      <c r="BJ220"/>
      <c r="BK220" s="37"/>
      <c r="BL220"/>
      <c r="BM220" s="37"/>
      <c r="BN220" s="37"/>
      <c r="BO220"/>
      <c r="BP220"/>
      <c r="BQ220"/>
      <c r="BR220"/>
      <c r="BS220" s="37"/>
    </row>
    <row r="221" spans="1:71" x14ac:dyDescent="0.2">
      <c r="A221" s="40" t="str">
        <f t="shared" si="7"/>
        <v/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37"/>
      <c r="V221"/>
      <c r="W221"/>
      <c r="X221"/>
      <c r="Y221"/>
      <c r="Z221"/>
      <c r="AA221"/>
      <c r="AB221"/>
      <c r="AC221"/>
      <c r="AD221"/>
      <c r="AE221"/>
      <c r="AF221"/>
      <c r="AG221"/>
      <c r="AH221" s="37"/>
      <c r="AI221"/>
      <c r="AJ221" s="37"/>
      <c r="AK221"/>
      <c r="AL221"/>
      <c r="AM221"/>
      <c r="AN221" s="37"/>
      <c r="AO221"/>
      <c r="AP221"/>
      <c r="AQ221"/>
      <c r="AR221"/>
      <c r="AS221" s="37"/>
      <c r="AT221"/>
      <c r="AU221"/>
      <c r="AV221" s="37"/>
      <c r="AW221"/>
      <c r="AX221" s="37"/>
      <c r="AY221"/>
      <c r="AZ221" s="37"/>
      <c r="BA221" s="37"/>
      <c r="BB221" s="37"/>
      <c r="BC221" s="37"/>
      <c r="BD221" s="37"/>
      <c r="BE221"/>
      <c r="BF221" s="37"/>
      <c r="BG221"/>
      <c r="BH221"/>
      <c r="BI221"/>
      <c r="BJ221"/>
      <c r="BK221" s="37"/>
      <c r="BL221"/>
      <c r="BM221"/>
      <c r="BN221" s="37"/>
      <c r="BO221"/>
      <c r="BP221"/>
      <c r="BQ221"/>
      <c r="BR221"/>
      <c r="BS221" s="37"/>
    </row>
    <row r="222" spans="1:71" x14ac:dyDescent="0.2">
      <c r="A222" s="40" t="str">
        <f t="shared" si="7"/>
        <v/>
      </c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 s="37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 s="37"/>
      <c r="AT222"/>
      <c r="AU222"/>
      <c r="AV222" s="37"/>
      <c r="AW222" s="37"/>
      <c r="AX222" s="37"/>
      <c r="AY222"/>
      <c r="AZ222" s="37"/>
      <c r="BA222" s="37"/>
      <c r="BB222"/>
      <c r="BC222" s="37"/>
      <c r="BD222" s="37"/>
      <c r="BE222"/>
      <c r="BF222"/>
      <c r="BG222"/>
      <c r="BH222"/>
      <c r="BI222" s="37"/>
      <c r="BJ222"/>
      <c r="BK222" s="37"/>
      <c r="BL222"/>
      <c r="BM222" s="37"/>
      <c r="BN222" s="37"/>
      <c r="BO222"/>
      <c r="BP222"/>
      <c r="BQ222"/>
      <c r="BR222"/>
      <c r="BS222" s="37"/>
    </row>
    <row r="223" spans="1:71" x14ac:dyDescent="0.2">
      <c r="A223" s="40" t="str">
        <f t="shared" si="7"/>
        <v/>
      </c>
      <c r="B223"/>
      <c r="C223"/>
      <c r="D223"/>
      <c r="E223" s="37"/>
      <c r="F223"/>
      <c r="G223"/>
      <c r="H223" s="37"/>
      <c r="I223" s="37"/>
      <c r="J223"/>
      <c r="K223"/>
      <c r="L223" s="37"/>
      <c r="M223" s="37"/>
      <c r="N223"/>
      <c r="O223"/>
      <c r="P223"/>
      <c r="Q223"/>
      <c r="R223"/>
      <c r="S223"/>
      <c r="T223"/>
      <c r="U223"/>
      <c r="V223"/>
      <c r="W223"/>
      <c r="X223" s="37"/>
      <c r="Y223" s="37"/>
      <c r="Z223" s="37"/>
      <c r="AA223"/>
      <c r="AB223"/>
      <c r="AC223"/>
      <c r="AD223"/>
      <c r="AE223"/>
      <c r="AF223"/>
      <c r="AG223"/>
      <c r="AH223"/>
      <c r="AI223" s="37"/>
      <c r="AJ223"/>
      <c r="AK223"/>
      <c r="AL223"/>
      <c r="AM223"/>
      <c r="AN223"/>
      <c r="AO223" s="37"/>
      <c r="AP223"/>
      <c r="AQ223"/>
      <c r="AR223" s="37"/>
      <c r="AS223"/>
      <c r="AT223"/>
      <c r="AU223"/>
      <c r="AV223" s="37"/>
      <c r="AW223"/>
      <c r="AX223" s="37"/>
      <c r="AY223"/>
      <c r="AZ223" s="37"/>
      <c r="BA223"/>
      <c r="BB223"/>
      <c r="BC223" s="37"/>
      <c r="BD223"/>
      <c r="BE223"/>
      <c r="BF223"/>
      <c r="BG223"/>
      <c r="BH223"/>
      <c r="BI223"/>
      <c r="BJ223"/>
      <c r="BK223" s="37"/>
      <c r="BL223"/>
      <c r="BM223" s="37"/>
      <c r="BN223" s="37"/>
      <c r="BO223"/>
      <c r="BP223"/>
      <c r="BQ223"/>
      <c r="BR223"/>
      <c r="BS223" s="37"/>
    </row>
    <row r="224" spans="1:71" x14ac:dyDescent="0.2">
      <c r="A224" s="40" t="str">
        <f t="shared" si="7"/>
        <v/>
      </c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 s="37"/>
      <c r="BA224"/>
      <c r="BB224"/>
      <c r="BC224"/>
      <c r="BD224"/>
      <c r="BE224"/>
      <c r="BF224"/>
      <c r="BG224"/>
      <c r="BH224"/>
      <c r="BI224"/>
      <c r="BJ224"/>
      <c r="BK224" s="37"/>
      <c r="BL224"/>
      <c r="BM224"/>
      <c r="BN224"/>
      <c r="BO224"/>
      <c r="BP224"/>
      <c r="BQ224"/>
      <c r="BR224"/>
      <c r="BS224" s="37"/>
    </row>
    <row r="225" spans="1:71" x14ac:dyDescent="0.2">
      <c r="A225" s="40" t="str">
        <f t="shared" si="7"/>
        <v/>
      </c>
      <c r="B225"/>
      <c r="C225"/>
      <c r="D225" s="37"/>
      <c r="E225" s="37"/>
      <c r="F225"/>
      <c r="G225" s="37"/>
      <c r="H225" s="37"/>
      <c r="I225" s="37"/>
      <c r="J225" s="37"/>
      <c r="K225" s="37"/>
      <c r="L225" s="37"/>
      <c r="M225" s="37"/>
      <c r="N225" s="37"/>
      <c r="O225"/>
      <c r="P225" s="37"/>
      <c r="Q225"/>
      <c r="R225"/>
      <c r="S225"/>
      <c r="T225"/>
      <c r="U225"/>
      <c r="V225" s="37"/>
      <c r="W225" s="37"/>
      <c r="X225" s="37"/>
      <c r="Y225"/>
      <c r="Z225"/>
      <c r="AA225"/>
      <c r="AB225"/>
      <c r="AC225" s="37"/>
      <c r="AD225" s="37"/>
      <c r="AE225"/>
      <c r="AF225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/>
      <c r="BQ225"/>
      <c r="BR225" s="37"/>
      <c r="BS225" s="37"/>
    </row>
    <row r="226" spans="1:71" x14ac:dyDescent="0.2">
      <c r="A226" s="40" t="str">
        <f t="shared" si="7"/>
        <v/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 s="37"/>
      <c r="AI226"/>
      <c r="AJ226"/>
      <c r="AK226"/>
      <c r="AL226"/>
      <c r="AM226"/>
      <c r="AN226"/>
      <c r="AO226"/>
      <c r="AP226"/>
      <c r="AQ226" s="37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 s="37"/>
      <c r="BN226" s="37"/>
      <c r="BO226"/>
      <c r="BP226"/>
      <c r="BQ226"/>
      <c r="BR226"/>
      <c r="BS226" s="37"/>
    </row>
    <row r="227" spans="1:71" x14ac:dyDescent="0.2">
      <c r="A227" s="40" t="str">
        <f t="shared" si="7"/>
        <v/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 s="3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 s="37"/>
    </row>
    <row r="228" spans="1:71" x14ac:dyDescent="0.2">
      <c r="A228" s="40" t="str">
        <f t="shared" si="7"/>
        <v/>
      </c>
      <c r="B228"/>
      <c r="C228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/>
      <c r="BP228"/>
      <c r="BQ228"/>
      <c r="BR228" s="37"/>
      <c r="BS228" s="37"/>
    </row>
    <row r="229" spans="1:71" x14ac:dyDescent="0.2">
      <c r="A229" s="40" t="str">
        <f t="shared" si="7"/>
        <v/>
      </c>
      <c r="B229"/>
      <c r="C229"/>
      <c r="D229"/>
      <c r="E229"/>
      <c r="F229"/>
      <c r="G229"/>
      <c r="H229"/>
      <c r="I229"/>
      <c r="J229" s="37"/>
      <c r="K229" s="37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 s="37"/>
      <c r="Z229"/>
      <c r="AA229"/>
      <c r="AB229"/>
      <c r="AC229"/>
      <c r="AD229"/>
      <c r="AE229"/>
      <c r="AF229"/>
      <c r="AG229" s="37"/>
      <c r="AH229" s="37"/>
      <c r="AI229" s="37"/>
      <c r="AJ229" s="37"/>
      <c r="AK229" s="37"/>
      <c r="AL229" s="37"/>
      <c r="AM229" s="37"/>
      <c r="AN229"/>
      <c r="AO229" s="37"/>
      <c r="AP229" s="37"/>
      <c r="AQ229"/>
      <c r="AR229"/>
      <c r="AS229"/>
      <c r="AT229"/>
      <c r="AU229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/>
      <c r="BI229" s="37"/>
      <c r="BJ229"/>
      <c r="BK229" s="37"/>
      <c r="BL229"/>
      <c r="BM229" s="37"/>
      <c r="BN229" s="37"/>
      <c r="BO229"/>
      <c r="BP229"/>
      <c r="BQ229"/>
      <c r="BR229" s="37"/>
      <c r="BS229" s="37"/>
    </row>
    <row r="230" spans="1:71" x14ac:dyDescent="0.2">
      <c r="A230" s="40" t="str">
        <f t="shared" si="7"/>
        <v/>
      </c>
      <c r="B230"/>
      <c r="C230"/>
      <c r="D230"/>
      <c r="E230"/>
      <c r="F230"/>
      <c r="G230"/>
      <c r="H230"/>
      <c r="I230"/>
      <c r="J230"/>
      <c r="K230"/>
      <c r="L230"/>
      <c r="M230"/>
      <c r="N230" s="37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 s="37"/>
      <c r="AS230" s="37"/>
      <c r="AT230"/>
      <c r="AU230"/>
      <c r="AV230" s="37"/>
      <c r="AW230"/>
      <c r="AX230" s="37"/>
      <c r="AY230"/>
      <c r="AZ230" s="37"/>
      <c r="BA230" s="37"/>
      <c r="BB230" s="37"/>
      <c r="BC230" s="37"/>
      <c r="BD230" s="37"/>
      <c r="BE230"/>
      <c r="BF230"/>
      <c r="BG230" s="37"/>
      <c r="BH230"/>
      <c r="BI230"/>
      <c r="BJ230"/>
      <c r="BK230" s="37"/>
      <c r="BL230"/>
      <c r="BM230" s="37"/>
      <c r="BN230" s="37"/>
      <c r="BO230"/>
      <c r="BP230"/>
      <c r="BQ230"/>
      <c r="BR230" s="37"/>
      <c r="BS230" s="37"/>
    </row>
    <row r="231" spans="1:71" x14ac:dyDescent="0.2">
      <c r="A231" s="40" t="str">
        <f t="shared" si="7"/>
        <v/>
      </c>
      <c r="B231"/>
      <c r="C231"/>
      <c r="D231"/>
      <c r="E231" s="37"/>
      <c r="F231"/>
      <c r="G231"/>
      <c r="H231" s="37"/>
      <c r="I231"/>
      <c r="J231" s="37"/>
      <c r="K231"/>
      <c r="L231"/>
      <c r="M231" s="37"/>
      <c r="N231" s="37"/>
      <c r="O231"/>
      <c r="P231"/>
      <c r="Q231"/>
      <c r="R231"/>
      <c r="S231"/>
      <c r="T231"/>
      <c r="U231"/>
      <c r="V231" s="37"/>
      <c r="W231"/>
      <c r="X231"/>
      <c r="Y231"/>
      <c r="Z231"/>
      <c r="AA231"/>
      <c r="AB231"/>
      <c r="AC231"/>
      <c r="AD231"/>
      <c r="AE231"/>
      <c r="AF231"/>
      <c r="AG231"/>
      <c r="AH231"/>
      <c r="AI231" s="37"/>
      <c r="AJ231"/>
      <c r="AK231"/>
      <c r="AL231"/>
      <c r="AM231"/>
      <c r="AN231"/>
      <c r="AO231"/>
      <c r="AP231"/>
      <c r="AQ231"/>
      <c r="AR231"/>
      <c r="AS231"/>
      <c r="AT231"/>
      <c r="AU231"/>
      <c r="AV231" s="37"/>
      <c r="AW231"/>
      <c r="AX231" s="37"/>
      <c r="AY231"/>
      <c r="AZ231" s="37"/>
      <c r="BA231" s="37"/>
      <c r="BB231" s="37"/>
      <c r="BC231" s="37"/>
      <c r="BD231" s="37"/>
      <c r="BE231"/>
      <c r="BF231" s="37"/>
      <c r="BG231"/>
      <c r="BH231" s="37"/>
      <c r="BI231" s="37"/>
      <c r="BJ231"/>
      <c r="BK231" s="37"/>
      <c r="BL231" s="37"/>
      <c r="BM231" s="37"/>
      <c r="BN231" s="37"/>
      <c r="BO231"/>
      <c r="BP231"/>
      <c r="BQ231"/>
      <c r="BR231"/>
      <c r="BS231" s="37"/>
    </row>
    <row r="232" spans="1:71" x14ac:dyDescent="0.2">
      <c r="A232" s="40" t="str">
        <f t="shared" si="7"/>
        <v/>
      </c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 s="37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 s="37"/>
    </row>
    <row r="233" spans="1:71" x14ac:dyDescent="0.2">
      <c r="A233" s="40" t="str">
        <f t="shared" si="7"/>
        <v/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 s="37"/>
      <c r="AW233" s="37"/>
      <c r="AX233"/>
      <c r="AY233"/>
      <c r="AZ233"/>
      <c r="BA233" s="37"/>
      <c r="BB233"/>
      <c r="BC233"/>
      <c r="BD233"/>
      <c r="BE233" s="37"/>
      <c r="BF233"/>
      <c r="BG233"/>
      <c r="BH233"/>
      <c r="BI233"/>
      <c r="BJ233"/>
      <c r="BK233"/>
      <c r="BL233"/>
      <c r="BM233"/>
      <c r="BN233" s="37"/>
      <c r="BO233"/>
      <c r="BP233"/>
      <c r="BQ233"/>
      <c r="BR233"/>
      <c r="BS233" s="37"/>
    </row>
    <row r="234" spans="1:71" x14ac:dyDescent="0.2">
      <c r="A234" s="40" t="str">
        <f t="shared" si="7"/>
        <v/>
      </c>
      <c r="B234"/>
      <c r="C234"/>
      <c r="D234"/>
      <c r="E234"/>
      <c r="F234"/>
      <c r="G234"/>
      <c r="H234" s="37"/>
      <c r="I234"/>
      <c r="J234"/>
      <c r="K234"/>
      <c r="L234"/>
      <c r="M234" s="37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 s="37"/>
      <c r="AJ234"/>
      <c r="AK234"/>
      <c r="AL234" s="37"/>
      <c r="AM234" s="37"/>
      <c r="AN234"/>
      <c r="AO234" s="37"/>
      <c r="AP234"/>
      <c r="AQ234"/>
      <c r="AR234"/>
      <c r="AS234" s="37"/>
      <c r="AT234" s="37"/>
      <c r="AU234" s="37"/>
      <c r="AV234" s="37"/>
      <c r="AW234" s="37"/>
      <c r="AX234" s="37"/>
      <c r="AY234"/>
      <c r="AZ234" s="37"/>
      <c r="BA234" s="37"/>
      <c r="BB234"/>
      <c r="BC234" s="37"/>
      <c r="BD234" s="37"/>
      <c r="BE234"/>
      <c r="BF234" s="37"/>
      <c r="BG234"/>
      <c r="BH234"/>
      <c r="BI234"/>
      <c r="BJ234" s="37"/>
      <c r="BK234" s="37"/>
      <c r="BL234" s="37"/>
      <c r="BM234" s="37"/>
      <c r="BN234" s="37"/>
      <c r="BO234"/>
      <c r="BP234"/>
      <c r="BQ234"/>
      <c r="BR234" s="37"/>
      <c r="BS234" s="37"/>
    </row>
    <row r="235" spans="1:71" x14ac:dyDescent="0.2">
      <c r="A235" s="40" t="str">
        <f t="shared" si="7"/>
        <v/>
      </c>
      <c r="B235"/>
      <c r="C235"/>
      <c r="D235"/>
      <c r="E235"/>
      <c r="F235"/>
      <c r="G235"/>
      <c r="H235"/>
      <c r="I235"/>
      <c r="J235"/>
      <c r="K235" s="37"/>
      <c r="L235" s="37"/>
      <c r="M235" s="37"/>
      <c r="N235" s="37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 s="37"/>
      <c r="AI235"/>
      <c r="AJ235"/>
      <c r="AK235"/>
      <c r="AL235"/>
      <c r="AM235" s="37"/>
      <c r="AN235"/>
      <c r="AO235" s="37"/>
      <c r="AP235"/>
      <c r="AQ235" s="37"/>
      <c r="AR235" s="37"/>
      <c r="AS235"/>
      <c r="AT235"/>
      <c r="AU235"/>
      <c r="AV235" s="37"/>
      <c r="AW235" s="37"/>
      <c r="AX235"/>
      <c r="AY235"/>
      <c r="AZ235" s="37"/>
      <c r="BA235" s="37"/>
      <c r="BB235" s="37"/>
      <c r="BC235" s="37"/>
      <c r="BD235" s="37"/>
      <c r="BE235"/>
      <c r="BF235" s="37"/>
      <c r="BG235" s="37"/>
      <c r="BH235"/>
      <c r="BI235" s="37"/>
      <c r="BJ235" s="37"/>
      <c r="BK235" s="37"/>
      <c r="BL235"/>
      <c r="BM235" s="37"/>
      <c r="BN235" s="37"/>
      <c r="BO235"/>
      <c r="BP235"/>
      <c r="BQ235"/>
      <c r="BR235" s="37"/>
      <c r="BS235" s="37"/>
    </row>
    <row r="236" spans="1:71" x14ac:dyDescent="0.2">
      <c r="A236" s="40" t="str">
        <f t="shared" si="7"/>
        <v/>
      </c>
      <c r="B236"/>
      <c r="C236"/>
      <c r="D236"/>
      <c r="E236"/>
      <c r="F236"/>
      <c r="G236"/>
      <c r="H236"/>
      <c r="I236" s="37"/>
      <c r="J236"/>
      <c r="K236" s="37"/>
      <c r="L236" s="37"/>
      <c r="M236" s="37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 s="37"/>
      <c r="AI236"/>
      <c r="AJ236" s="37"/>
      <c r="AK236"/>
      <c r="AL236"/>
      <c r="AM236"/>
      <c r="AN236"/>
      <c r="AO236"/>
      <c r="AP236"/>
      <c r="AQ236"/>
      <c r="AR236"/>
      <c r="AS236"/>
      <c r="AT236"/>
      <c r="AU236"/>
      <c r="AV236" s="37"/>
      <c r="AW236"/>
      <c r="AX236" s="37"/>
      <c r="AY236"/>
      <c r="AZ236"/>
      <c r="BA236" s="37"/>
      <c r="BB236"/>
      <c r="BC236" s="37"/>
      <c r="BD236"/>
      <c r="BE236"/>
      <c r="BF236"/>
      <c r="BG236"/>
      <c r="BH236"/>
      <c r="BI236"/>
      <c r="BJ236"/>
      <c r="BK236"/>
      <c r="BL236" s="37"/>
      <c r="BM236" s="37"/>
      <c r="BN236" s="37"/>
      <c r="BO236"/>
      <c r="BP236"/>
      <c r="BQ236"/>
      <c r="BR236"/>
      <c r="BS236" s="37"/>
    </row>
    <row r="237" spans="1:71" x14ac:dyDescent="0.2">
      <c r="A237" s="40" t="str">
        <f t="shared" si="7"/>
        <v/>
      </c>
      <c r="B237"/>
      <c r="C237"/>
      <c r="D237"/>
      <c r="E237"/>
      <c r="F237"/>
      <c r="G237"/>
      <c r="H237"/>
      <c r="I237"/>
      <c r="J237" s="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 s="37"/>
      <c r="Z237"/>
      <c r="AA237"/>
      <c r="AB237"/>
      <c r="AC237"/>
      <c r="AD237" s="37"/>
      <c r="AE237" s="37"/>
      <c r="AF237"/>
      <c r="AG237"/>
      <c r="AH237"/>
      <c r="AI237" s="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 s="37"/>
      <c r="BA237"/>
      <c r="BB237"/>
      <c r="BC237" s="37"/>
      <c r="BD237"/>
      <c r="BE237"/>
      <c r="BF237"/>
      <c r="BG237"/>
      <c r="BH237"/>
      <c r="BI237"/>
      <c r="BJ237"/>
      <c r="BK237" s="37"/>
      <c r="BL237" s="37"/>
      <c r="BM237" s="37"/>
      <c r="BN237" s="37"/>
      <c r="BO237"/>
      <c r="BP237"/>
      <c r="BQ237"/>
      <c r="BR237"/>
      <c r="BS237" s="37"/>
    </row>
    <row r="238" spans="1:71" x14ac:dyDescent="0.2">
      <c r="A238" s="40" t="str">
        <f t="shared" si="7"/>
        <v/>
      </c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37"/>
      <c r="AN238"/>
      <c r="AO238"/>
      <c r="AP238"/>
      <c r="AQ238"/>
      <c r="AR238"/>
      <c r="AS238"/>
      <c r="AT238"/>
      <c r="AU238"/>
      <c r="AV238"/>
      <c r="AW238"/>
      <c r="AX238"/>
      <c r="AY238"/>
      <c r="AZ238" s="37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 s="37"/>
      <c r="BO238"/>
      <c r="BP238"/>
      <c r="BQ238"/>
      <c r="BR238"/>
      <c r="BS238" s="37"/>
    </row>
    <row r="239" spans="1:71" x14ac:dyDescent="0.2">
      <c r="A239" s="40" t="str">
        <f t="shared" si="7"/>
        <v/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 s="37"/>
      <c r="AI239" s="37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 s="37"/>
      <c r="BA239"/>
      <c r="BB239"/>
      <c r="BC239" s="37"/>
      <c r="BD239"/>
      <c r="BE239"/>
      <c r="BF239"/>
      <c r="BG239"/>
      <c r="BH239"/>
      <c r="BI239"/>
      <c r="BJ239" s="37"/>
      <c r="BK239"/>
      <c r="BL239"/>
      <c r="BM239" s="37"/>
      <c r="BN239" s="37"/>
      <c r="BO239"/>
      <c r="BP239"/>
      <c r="BQ239"/>
      <c r="BR239"/>
      <c r="BS239" s="37"/>
    </row>
    <row r="240" spans="1:71" x14ac:dyDescent="0.2">
      <c r="A240" s="40" t="str">
        <f t="shared" si="7"/>
        <v/>
      </c>
      <c r="B240"/>
      <c r="C240"/>
      <c r="D240"/>
      <c r="E240"/>
      <c r="F240"/>
      <c r="G240"/>
      <c r="H240"/>
      <c r="I240" s="37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 s="37"/>
      <c r="Y240"/>
      <c r="Z240"/>
      <c r="AA240"/>
      <c r="AB240"/>
      <c r="AC240"/>
      <c r="AD240"/>
      <c r="AE240"/>
      <c r="AF240"/>
      <c r="AG240" s="37"/>
      <c r="AH240" s="37"/>
      <c r="AI240" s="37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 s="37"/>
      <c r="BA240" s="37"/>
      <c r="BB240"/>
      <c r="BC240" s="37"/>
      <c r="BD240" s="37"/>
      <c r="BE240"/>
      <c r="BF240"/>
      <c r="BG240"/>
      <c r="BH240"/>
      <c r="BI240"/>
      <c r="BJ240"/>
      <c r="BK240" s="37"/>
      <c r="BL240"/>
      <c r="BM240" s="37"/>
      <c r="BN240" s="37"/>
      <c r="BO240"/>
      <c r="BP240"/>
      <c r="BQ240"/>
      <c r="BR240"/>
      <c r="BS240" s="37"/>
    </row>
    <row r="241" spans="1:71" x14ac:dyDescent="0.2">
      <c r="A241" s="40" t="str">
        <f t="shared" si="7"/>
        <v/>
      </c>
      <c r="B241"/>
      <c r="C241"/>
      <c r="D241"/>
      <c r="E241" s="37"/>
      <c r="F241"/>
      <c r="G241" s="37"/>
      <c r="H241"/>
      <c r="I241" s="37"/>
      <c r="J241"/>
      <c r="K241" s="37"/>
      <c r="L241"/>
      <c r="M241"/>
      <c r="N241"/>
      <c r="O241"/>
      <c r="P241"/>
      <c r="Q241"/>
      <c r="R241"/>
      <c r="S241" s="37"/>
      <c r="T241"/>
      <c r="U241"/>
      <c r="V241"/>
      <c r="W241"/>
      <c r="X241" s="37"/>
      <c r="Y241"/>
      <c r="Z241"/>
      <c r="AA241"/>
      <c r="AB241"/>
      <c r="AC241"/>
      <c r="AD241"/>
      <c r="AE241"/>
      <c r="AF241"/>
      <c r="AG241" s="37"/>
      <c r="AH241"/>
      <c r="AI241" s="37"/>
      <c r="AJ241"/>
      <c r="AK241"/>
      <c r="AL241"/>
      <c r="AM241"/>
      <c r="AN241"/>
      <c r="AO241"/>
      <c r="AP241" s="37"/>
      <c r="AQ241"/>
      <c r="AR241" s="37"/>
      <c r="AS241"/>
      <c r="AT241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/>
      <c r="BG241"/>
      <c r="BH241"/>
      <c r="BI241" s="37"/>
      <c r="BJ241"/>
      <c r="BK241" s="37"/>
      <c r="BL241" s="37"/>
      <c r="BM241" s="37"/>
      <c r="BN241" s="37"/>
      <c r="BO241"/>
      <c r="BP241"/>
      <c r="BQ241"/>
      <c r="BR241" s="37"/>
      <c r="BS241" s="37"/>
    </row>
    <row r="242" spans="1:71" x14ac:dyDescent="0.2">
      <c r="A242" s="40" t="str">
        <f t="shared" si="7"/>
        <v/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37"/>
      <c r="AN242"/>
      <c r="AO242"/>
      <c r="AP242"/>
      <c r="AQ242"/>
      <c r="AR242"/>
      <c r="AS242"/>
      <c r="AT242"/>
      <c r="AU242"/>
      <c r="AV242" s="37"/>
      <c r="AW242"/>
      <c r="AX242" s="37"/>
      <c r="AY242"/>
      <c r="AZ242" s="37"/>
      <c r="BA242" s="37"/>
      <c r="BB242"/>
      <c r="BC242" s="37"/>
      <c r="BD242"/>
      <c r="BE242"/>
      <c r="BF242"/>
      <c r="BG242"/>
      <c r="BH242"/>
      <c r="BI242"/>
      <c r="BJ242"/>
      <c r="BK242" s="37"/>
      <c r="BL242"/>
      <c r="BM242"/>
      <c r="BN242"/>
      <c r="BO242"/>
      <c r="BP242"/>
      <c r="BQ242"/>
      <c r="BR242"/>
      <c r="BS242" s="37"/>
    </row>
    <row r="243" spans="1:71" x14ac:dyDescent="0.2">
      <c r="A243" s="40" t="str">
        <f t="shared" si="7"/>
        <v/>
      </c>
      <c r="B243"/>
      <c r="C243"/>
      <c r="D243"/>
      <c r="E243"/>
      <c r="F243"/>
      <c r="G243" s="37"/>
      <c r="H243"/>
      <c r="I243"/>
      <c r="J243" s="37"/>
      <c r="K243"/>
      <c r="L243"/>
      <c r="M243"/>
      <c r="N243"/>
      <c r="O243"/>
      <c r="P243"/>
      <c r="Q243"/>
      <c r="R243" s="37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 s="37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 s="37"/>
      <c r="AW243"/>
      <c r="AX243"/>
      <c r="AY243"/>
      <c r="AZ243" s="37"/>
      <c r="BA243" s="37"/>
      <c r="BB243"/>
      <c r="BC243" s="37"/>
      <c r="BD243" s="37"/>
      <c r="BE243"/>
      <c r="BF243"/>
      <c r="BG243"/>
      <c r="BH243"/>
      <c r="BI243"/>
      <c r="BJ243"/>
      <c r="BK243"/>
      <c r="BL243"/>
      <c r="BM243"/>
      <c r="BN243" s="37"/>
      <c r="BO243"/>
      <c r="BP243"/>
      <c r="BQ243"/>
      <c r="BR243"/>
      <c r="BS243" s="37"/>
    </row>
    <row r="244" spans="1:71" x14ac:dyDescent="0.2">
      <c r="A244" s="40" t="str">
        <f t="shared" si="7"/>
        <v/>
      </c>
      <c r="B244"/>
      <c r="C244"/>
      <c r="D244"/>
      <c r="E244" s="37"/>
      <c r="F244"/>
      <c r="G244"/>
      <c r="H244" s="37"/>
      <c r="I244" s="37"/>
      <c r="J244"/>
      <c r="K244"/>
      <c r="L244" s="37"/>
      <c r="M244"/>
      <c r="N244"/>
      <c r="O244"/>
      <c r="P244"/>
      <c r="Q244"/>
      <c r="R244"/>
      <c r="S244"/>
      <c r="T244"/>
      <c r="U244" s="37"/>
      <c r="V244"/>
      <c r="W244"/>
      <c r="X244" s="37"/>
      <c r="Y244"/>
      <c r="Z244"/>
      <c r="AA244"/>
      <c r="AB244"/>
      <c r="AC244"/>
      <c r="AD244"/>
      <c r="AE244" s="37"/>
      <c r="AF244" s="37"/>
      <c r="AG244"/>
      <c r="AH244"/>
      <c r="AI244"/>
      <c r="AJ244"/>
      <c r="AK244"/>
      <c r="AL244" s="37"/>
      <c r="AM244"/>
      <c r="AN244"/>
      <c r="AO244"/>
      <c r="AP244"/>
      <c r="AQ244"/>
      <c r="AR244"/>
      <c r="AS244"/>
      <c r="AT244"/>
      <c r="AU244" s="37"/>
      <c r="AV244" s="37"/>
      <c r="AW244" s="37"/>
      <c r="AX244" s="37"/>
      <c r="AY244"/>
      <c r="AZ244" s="37"/>
      <c r="BA244"/>
      <c r="BB244"/>
      <c r="BC244" s="37"/>
      <c r="BD244" s="37"/>
      <c r="BE244"/>
      <c r="BF244" s="37"/>
      <c r="BG244" s="37"/>
      <c r="BH244" s="37"/>
      <c r="BI244"/>
      <c r="BJ244"/>
      <c r="BK244" s="37"/>
      <c r="BL244"/>
      <c r="BM244" s="37"/>
      <c r="BN244" s="37"/>
      <c r="BO244"/>
      <c r="BP244"/>
      <c r="BQ244"/>
      <c r="BR244" s="37"/>
      <c r="BS244" s="37"/>
    </row>
    <row r="245" spans="1:71" x14ac:dyDescent="0.2">
      <c r="A245" s="40" t="str">
        <f t="shared" si="7"/>
        <v/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 s="37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 s="37"/>
    </row>
    <row r="246" spans="1:71" x14ac:dyDescent="0.2">
      <c r="A246" s="40" t="str">
        <f t="shared" si="7"/>
        <v/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 s="37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 s="37"/>
      <c r="BD246"/>
      <c r="BE246" s="37"/>
      <c r="BF246"/>
      <c r="BG246"/>
      <c r="BH246"/>
      <c r="BI246"/>
      <c r="BJ246"/>
      <c r="BK246" s="37"/>
      <c r="BL246"/>
      <c r="BM246"/>
      <c r="BN246"/>
      <c r="BO246"/>
      <c r="BP246"/>
      <c r="BQ246"/>
      <c r="BR246"/>
      <c r="BS246" s="37"/>
    </row>
    <row r="247" spans="1:71" x14ac:dyDescent="0.2">
      <c r="A247" s="40" t="str">
        <f t="shared" si="7"/>
        <v/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 s="3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 s="37"/>
    </row>
    <row r="248" spans="1:71" x14ac:dyDescent="0.2">
      <c r="A248" s="40" t="str">
        <f t="shared" si="7"/>
        <v/>
      </c>
      <c r="B248"/>
      <c r="C248"/>
      <c r="D248"/>
      <c r="E248" s="37"/>
      <c r="F248"/>
      <c r="G248"/>
      <c r="H248"/>
      <c r="I248"/>
      <c r="J248"/>
      <c r="K248"/>
      <c r="L248"/>
      <c r="M248" s="37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 s="37"/>
      <c r="AH248" s="37"/>
      <c r="AI248"/>
      <c r="AJ248"/>
      <c r="AK248"/>
      <c r="AL248" s="37"/>
      <c r="AM248" s="37"/>
      <c r="AN248"/>
      <c r="AO248" s="37"/>
      <c r="AP248"/>
      <c r="AQ248" s="37"/>
      <c r="AR248"/>
      <c r="AS248"/>
      <c r="AT248"/>
      <c r="AU248" s="37"/>
      <c r="AV248" s="37"/>
      <c r="AW248" s="37"/>
      <c r="AX248" s="37"/>
      <c r="AY248"/>
      <c r="AZ248" s="37"/>
      <c r="BA248" s="37"/>
      <c r="BB248"/>
      <c r="BC248" s="37"/>
      <c r="BD248" s="37"/>
      <c r="BE248" s="37"/>
      <c r="BF248" s="37"/>
      <c r="BG248" s="37"/>
      <c r="BH248"/>
      <c r="BI248"/>
      <c r="BJ248"/>
      <c r="BK248" s="37"/>
      <c r="BL248"/>
      <c r="BM248" s="37"/>
      <c r="BN248" s="37"/>
      <c r="BO248"/>
      <c r="BP248"/>
      <c r="BQ248"/>
      <c r="BR248"/>
      <c r="BS248" s="37"/>
    </row>
    <row r="249" spans="1:71" x14ac:dyDescent="0.2">
      <c r="A249" s="40" t="str">
        <f t="shared" si="7"/>
        <v/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 s="37"/>
      <c r="AP249"/>
      <c r="AQ249"/>
      <c r="AR249"/>
      <c r="AS249"/>
      <c r="AT249"/>
      <c r="AU249"/>
      <c r="AV249"/>
      <c r="AW249"/>
      <c r="AX249"/>
      <c r="AY249"/>
      <c r="AZ249" s="37"/>
      <c r="BA249"/>
      <c r="BB249"/>
      <c r="BC249" s="37"/>
      <c r="BD249"/>
      <c r="BE249"/>
      <c r="BF249"/>
      <c r="BG249"/>
      <c r="BH249"/>
      <c r="BI249"/>
      <c r="BJ249"/>
      <c r="BK249"/>
      <c r="BL249"/>
      <c r="BM249" s="37"/>
      <c r="BN249"/>
      <c r="BO249"/>
      <c r="BP249"/>
      <c r="BQ249"/>
      <c r="BR249"/>
      <c r="BS249" s="37"/>
    </row>
    <row r="250" spans="1:71" x14ac:dyDescent="0.2">
      <c r="A250" s="40" t="str">
        <f t="shared" si="7"/>
        <v/>
      </c>
      <c r="B250"/>
      <c r="C250"/>
      <c r="D250" s="37"/>
      <c r="E250" s="37"/>
      <c r="F250"/>
      <c r="G250" s="37"/>
      <c r="H250" s="37"/>
      <c r="I250" s="37"/>
      <c r="J250" s="37"/>
      <c r="K250" s="37"/>
      <c r="L250" s="37"/>
      <c r="M250" s="37"/>
      <c r="N250" s="37"/>
      <c r="O250"/>
      <c r="P250"/>
      <c r="Q250"/>
      <c r="R250"/>
      <c r="S250" s="37"/>
      <c r="T250"/>
      <c r="U250"/>
      <c r="V250"/>
      <c r="W250" s="37"/>
      <c r="X250" s="37"/>
      <c r="Y250" s="37"/>
      <c r="Z250" s="37"/>
      <c r="AA250"/>
      <c r="AB250"/>
      <c r="AC250" s="37"/>
      <c r="AD250" s="37"/>
      <c r="AE250" s="37"/>
      <c r="AF250" s="37"/>
      <c r="AG250" s="37"/>
      <c r="AH250" s="37"/>
      <c r="AI250" s="37"/>
      <c r="AJ250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/>
      <c r="BQ250" s="37"/>
      <c r="BR250" s="37"/>
      <c r="BS250" s="37"/>
    </row>
    <row r="251" spans="1:71" x14ac:dyDescent="0.2">
      <c r="A251" s="40" t="str">
        <f t="shared" si="7"/>
        <v/>
      </c>
      <c r="B251"/>
      <c r="C251"/>
      <c r="D251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/>
      <c r="P251"/>
      <c r="Q251" s="37"/>
      <c r="R251" s="37"/>
      <c r="S251" s="37"/>
      <c r="T251" s="37"/>
      <c r="U251" s="37"/>
      <c r="V251" s="37"/>
      <c r="W251" s="37"/>
      <c r="X251" s="37"/>
      <c r="Y251"/>
      <c r="Z251" s="37"/>
      <c r="AA251"/>
      <c r="AB251"/>
      <c r="AC251" s="37"/>
      <c r="AD251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/>
      <c r="BQ251"/>
      <c r="BR251" s="37"/>
      <c r="BS251" s="37"/>
    </row>
    <row r="252" spans="1:71" x14ac:dyDescent="0.2">
      <c r="A252" s="40" t="str">
        <f t="shared" si="7"/>
        <v/>
      </c>
      <c r="B252"/>
      <c r="C252"/>
      <c r="D252" s="37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 s="37"/>
      <c r="Z252"/>
      <c r="AA252"/>
      <c r="AB252"/>
      <c r="AC252"/>
      <c r="AD252"/>
      <c r="AE252"/>
      <c r="AF252"/>
      <c r="AG252"/>
      <c r="AH252" s="37"/>
      <c r="AI252" s="37"/>
      <c r="AJ252"/>
      <c r="AK252"/>
      <c r="AL252"/>
      <c r="AM252" s="37"/>
      <c r="AN252"/>
      <c r="AO252"/>
      <c r="AP252" s="37"/>
      <c r="AQ252"/>
      <c r="AR252"/>
      <c r="AS252" s="37"/>
      <c r="AT252"/>
      <c r="AU252"/>
      <c r="AV252" s="37"/>
      <c r="AW252" s="37"/>
      <c r="AX252" s="37"/>
      <c r="AY252"/>
      <c r="AZ252" s="37"/>
      <c r="BA252" s="37"/>
      <c r="BB252" s="37"/>
      <c r="BC252" s="37"/>
      <c r="BD252" s="37"/>
      <c r="BE252"/>
      <c r="BF252"/>
      <c r="BG252" s="37"/>
      <c r="BH252"/>
      <c r="BI252" s="37"/>
      <c r="BJ252"/>
      <c r="BK252" s="37"/>
      <c r="BL252"/>
      <c r="BM252" s="37"/>
      <c r="BN252" s="37"/>
      <c r="BO252"/>
      <c r="BP252"/>
      <c r="BQ252"/>
      <c r="BR252"/>
      <c r="BS252" s="37"/>
    </row>
    <row r="253" spans="1:71" x14ac:dyDescent="0.2">
      <c r="A253" s="40" t="str">
        <f t="shared" si="7"/>
        <v/>
      </c>
      <c r="B253"/>
      <c r="C253"/>
      <c r="D253"/>
      <c r="E253" s="37"/>
      <c r="F253"/>
      <c r="G253" s="37"/>
      <c r="H253"/>
      <c r="I253" s="37"/>
      <c r="J253"/>
      <c r="K253"/>
      <c r="L253"/>
      <c r="M253"/>
      <c r="N253"/>
      <c r="O253"/>
      <c r="P253" s="37"/>
      <c r="Q253"/>
      <c r="R253"/>
      <c r="S253"/>
      <c r="T253"/>
      <c r="U253"/>
      <c r="V253"/>
      <c r="W253" s="37"/>
      <c r="X253" s="37"/>
      <c r="Y253" s="37"/>
      <c r="Z253"/>
      <c r="AA253"/>
      <c r="AB253"/>
      <c r="AC253" s="37"/>
      <c r="AD253"/>
      <c r="AE253"/>
      <c r="AF253"/>
      <c r="AG253" s="37"/>
      <c r="AH253" s="37"/>
      <c r="AI253" s="37"/>
      <c r="AJ253"/>
      <c r="AK253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/>
      <c r="BK253" s="37"/>
      <c r="BL253" s="37"/>
      <c r="BM253" s="37"/>
      <c r="BN253" s="37"/>
      <c r="BO253"/>
      <c r="BP253"/>
      <c r="BQ253"/>
      <c r="BR253" s="37"/>
      <c r="BS253" s="37"/>
    </row>
    <row r="254" spans="1:71" x14ac:dyDescent="0.2">
      <c r="A254" s="40" t="str">
        <f t="shared" ref="A254:A317" si="8">B254&amp;C254</f>
        <v/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 s="37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 s="37"/>
      <c r="AO254"/>
      <c r="AP254"/>
      <c r="AQ254"/>
      <c r="AR254"/>
      <c r="AS254"/>
      <c r="AT254"/>
      <c r="AU254"/>
      <c r="AV254" s="37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 s="37"/>
      <c r="BO254"/>
      <c r="BP254"/>
      <c r="BQ254"/>
      <c r="BR254"/>
      <c r="BS254" s="37"/>
    </row>
    <row r="255" spans="1:71" x14ac:dyDescent="0.2">
      <c r="A255" s="40" t="str">
        <f t="shared" si="8"/>
        <v/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 s="37"/>
      <c r="BA255"/>
      <c r="BB255"/>
      <c r="BC255" s="37"/>
      <c r="BD255"/>
      <c r="BE255"/>
      <c r="BF255"/>
      <c r="BG255"/>
      <c r="BH255"/>
      <c r="BI255"/>
      <c r="BJ255"/>
      <c r="BK255" s="37"/>
      <c r="BL255" s="37"/>
      <c r="BM255" s="37"/>
      <c r="BN255" s="37"/>
      <c r="BO255"/>
      <c r="BP255"/>
      <c r="BQ255"/>
      <c r="BR255"/>
      <c r="BS255" s="37"/>
    </row>
    <row r="256" spans="1:71" x14ac:dyDescent="0.2">
      <c r="A256" s="40" t="str">
        <f t="shared" si="8"/>
        <v/>
      </c>
      <c r="B256"/>
      <c r="C256"/>
      <c r="D256"/>
      <c r="E256" s="37"/>
      <c r="F256"/>
      <c r="G256"/>
      <c r="H256"/>
      <c r="I256"/>
      <c r="J256"/>
      <c r="K256"/>
      <c r="L256"/>
      <c r="M256"/>
      <c r="N256"/>
      <c r="O256"/>
      <c r="P256"/>
      <c r="Q256"/>
      <c r="R256" s="37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 s="37"/>
      <c r="BN256"/>
      <c r="BO256"/>
      <c r="BP256"/>
      <c r="BQ256"/>
      <c r="BR256"/>
      <c r="BS256" s="37"/>
    </row>
    <row r="257" spans="1:71" x14ac:dyDescent="0.2">
      <c r="A257" s="40" t="str">
        <f t="shared" si="8"/>
        <v/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 s="3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 s="37"/>
    </row>
    <row r="258" spans="1:71" x14ac:dyDescent="0.2">
      <c r="A258" s="40" t="str">
        <f t="shared" si="8"/>
        <v/>
      </c>
      <c r="B258"/>
      <c r="C258"/>
      <c r="D258"/>
      <c r="E258"/>
      <c r="F258"/>
      <c r="G258"/>
      <c r="H258"/>
      <c r="I258"/>
      <c r="J258" s="37"/>
      <c r="K258"/>
      <c r="L258"/>
      <c r="M258"/>
      <c r="N258"/>
      <c r="O258"/>
      <c r="P258"/>
      <c r="Q258"/>
      <c r="R258"/>
      <c r="S258"/>
      <c r="T258"/>
      <c r="U258"/>
      <c r="V258"/>
      <c r="W258" s="37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 s="37"/>
      <c r="AY258"/>
      <c r="AZ258"/>
      <c r="BA258" s="37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 s="37"/>
    </row>
    <row r="259" spans="1:71" x14ac:dyDescent="0.2">
      <c r="A259" s="40" t="str">
        <f t="shared" si="8"/>
        <v/>
      </c>
      <c r="B259"/>
      <c r="C259"/>
      <c r="D259"/>
      <c r="E259" s="37"/>
      <c r="F259"/>
      <c r="G259"/>
      <c r="H259"/>
      <c r="I259"/>
      <c r="J259"/>
      <c r="K259"/>
      <c r="L259"/>
      <c r="M259" s="37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 s="37"/>
      <c r="AH259"/>
      <c r="AI259"/>
      <c r="AJ259"/>
      <c r="AK259"/>
      <c r="AL259"/>
      <c r="AM259" s="37"/>
      <c r="AN259"/>
      <c r="AO259" s="37"/>
      <c r="AP259"/>
      <c r="AQ259"/>
      <c r="AR259" s="37"/>
      <c r="AS259"/>
      <c r="AT259" s="37"/>
      <c r="AU259"/>
      <c r="AV259" s="37"/>
      <c r="AW259" s="37"/>
      <c r="AX259" s="37"/>
      <c r="AY259"/>
      <c r="AZ259" s="37"/>
      <c r="BA259" s="37"/>
      <c r="BB259" s="37"/>
      <c r="BC259" s="37"/>
      <c r="BD259" s="37"/>
      <c r="BE259"/>
      <c r="BF259"/>
      <c r="BG259"/>
      <c r="BH259"/>
      <c r="BI259"/>
      <c r="BJ259"/>
      <c r="BK259" s="37"/>
      <c r="BL259" s="37"/>
      <c r="BM259" s="37"/>
      <c r="BN259" s="37"/>
      <c r="BO259"/>
      <c r="BP259"/>
      <c r="BQ259"/>
      <c r="BR259"/>
      <c r="BS259" s="37"/>
    </row>
    <row r="260" spans="1:71" x14ac:dyDescent="0.2">
      <c r="A260" s="40" t="str">
        <f t="shared" si="8"/>
        <v/>
      </c>
      <c r="B260"/>
      <c r="C260"/>
      <c r="D260"/>
      <c r="E260"/>
      <c r="F260"/>
      <c r="G260"/>
      <c r="H260"/>
      <c r="I260" s="37"/>
      <c r="J260"/>
      <c r="K260"/>
      <c r="L260"/>
      <c r="M260" s="37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 s="37"/>
      <c r="AJ260"/>
      <c r="AK260"/>
      <c r="AL260"/>
      <c r="AM260"/>
      <c r="AN260"/>
      <c r="AO260" s="37"/>
      <c r="AP260"/>
      <c r="AQ260"/>
      <c r="AR260"/>
      <c r="AS260" s="37"/>
      <c r="AT260"/>
      <c r="AU260"/>
      <c r="AV260" s="37"/>
      <c r="AW260"/>
      <c r="AX260"/>
      <c r="AY260"/>
      <c r="AZ260" s="37"/>
      <c r="BA260"/>
      <c r="BB260"/>
      <c r="BC260" s="37"/>
      <c r="BD260" s="37"/>
      <c r="BE260"/>
      <c r="BF260"/>
      <c r="BG260"/>
      <c r="BH260"/>
      <c r="BI260"/>
      <c r="BJ260"/>
      <c r="BK260" s="37"/>
      <c r="BL260"/>
      <c r="BM260"/>
      <c r="BN260"/>
      <c r="BO260"/>
      <c r="BP260"/>
      <c r="BQ260"/>
      <c r="BR260"/>
      <c r="BS260" s="37"/>
    </row>
    <row r="261" spans="1:71" x14ac:dyDescent="0.2">
      <c r="A261" s="40" t="str">
        <f t="shared" si="8"/>
        <v/>
      </c>
      <c r="B261"/>
      <c r="C261"/>
      <c r="D261"/>
      <c r="E261"/>
      <c r="F261"/>
      <c r="G261" s="37"/>
      <c r="H261"/>
      <c r="I261" s="37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 s="37"/>
      <c r="Y261"/>
      <c r="Z261" s="37"/>
      <c r="AA261"/>
      <c r="AB261"/>
      <c r="AC261"/>
      <c r="AD261"/>
      <c r="AE261"/>
      <c r="AF261"/>
      <c r="AG261"/>
      <c r="AH261"/>
      <c r="AI261"/>
      <c r="AJ261" s="37"/>
      <c r="AK261" s="37"/>
      <c r="AL261"/>
      <c r="AM261"/>
      <c r="AN261"/>
      <c r="AO261"/>
      <c r="AP261"/>
      <c r="AQ261"/>
      <c r="AR261" s="37"/>
      <c r="AS261" s="37"/>
      <c r="AT261"/>
      <c r="AU261"/>
      <c r="AV261" s="37"/>
      <c r="AW261" s="37"/>
      <c r="AX261"/>
      <c r="AY261"/>
      <c r="AZ261"/>
      <c r="BA261" s="37"/>
      <c r="BB261" s="37"/>
      <c r="BC261"/>
      <c r="BD261"/>
      <c r="BE261"/>
      <c r="BF261"/>
      <c r="BG261"/>
      <c r="BH261"/>
      <c r="BI261" s="37"/>
      <c r="BJ261"/>
      <c r="BK261" s="37"/>
      <c r="BL261"/>
      <c r="BM261" s="37"/>
      <c r="BN261" s="37"/>
      <c r="BO261"/>
      <c r="BP261"/>
      <c r="BQ261"/>
      <c r="BR261" s="37"/>
      <c r="BS261" s="37"/>
    </row>
    <row r="262" spans="1:71" x14ac:dyDescent="0.2">
      <c r="A262" s="40" t="str">
        <f t="shared" si="8"/>
        <v/>
      </c>
      <c r="B262"/>
      <c r="C262"/>
      <c r="D262"/>
      <c r="E262"/>
      <c r="F262" s="37"/>
      <c r="G262" s="37"/>
      <c r="H262" s="37"/>
      <c r="I262" s="37"/>
      <c r="J262" s="37"/>
      <c r="K262" s="37"/>
      <c r="L262"/>
      <c r="M262" s="37"/>
      <c r="N262" s="37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 s="37"/>
      <c r="AM262" s="37"/>
      <c r="AN262"/>
      <c r="AO262"/>
      <c r="AP262"/>
      <c r="AQ262"/>
      <c r="AR262"/>
      <c r="AS262" s="37"/>
      <c r="AT262"/>
      <c r="AU262"/>
      <c r="AV262" s="37"/>
      <c r="AW262"/>
      <c r="AX262"/>
      <c r="AY262"/>
      <c r="AZ262"/>
      <c r="BA262"/>
      <c r="BB262"/>
      <c r="BC262" s="37"/>
      <c r="BD262"/>
      <c r="BE262" s="37"/>
      <c r="BF262"/>
      <c r="BG262"/>
      <c r="BH262"/>
      <c r="BI262" s="37"/>
      <c r="BJ262"/>
      <c r="BK262" s="37"/>
      <c r="BL262"/>
      <c r="BM262" s="37"/>
      <c r="BN262" s="37"/>
      <c r="BO262"/>
      <c r="BP262"/>
      <c r="BQ262"/>
      <c r="BR262"/>
      <c r="BS262" s="37"/>
    </row>
    <row r="263" spans="1:71" x14ac:dyDescent="0.2">
      <c r="A263" s="40" t="str">
        <f t="shared" si="8"/>
        <v/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37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 s="37"/>
      <c r="AP263"/>
      <c r="AQ263"/>
      <c r="AR263"/>
      <c r="AS263"/>
      <c r="AT263" s="37"/>
      <c r="AU263"/>
      <c r="AV263"/>
      <c r="AW263" s="37"/>
      <c r="AX263" s="37"/>
      <c r="AY263"/>
      <c r="AZ263"/>
      <c r="BA263"/>
      <c r="BB263" s="37"/>
      <c r="BC263" s="37"/>
      <c r="BD263" s="37"/>
      <c r="BE263"/>
      <c r="BF263"/>
      <c r="BG263"/>
      <c r="BH263"/>
      <c r="BI263" s="37"/>
      <c r="BJ263"/>
      <c r="BK263"/>
      <c r="BL263"/>
      <c r="BM263"/>
      <c r="BN263" s="37"/>
      <c r="BO263"/>
      <c r="BP263"/>
      <c r="BQ263"/>
      <c r="BR263"/>
      <c r="BS263" s="37"/>
    </row>
    <row r="264" spans="1:71" x14ac:dyDescent="0.2">
      <c r="A264" s="40" t="str">
        <f t="shared" si="8"/>
        <v/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 s="37"/>
      <c r="AY264"/>
      <c r="AZ264"/>
      <c r="BA264"/>
      <c r="BB264"/>
      <c r="BC264" s="37"/>
      <c r="BD264"/>
      <c r="BE264"/>
      <c r="BF264"/>
      <c r="BG264"/>
      <c r="BH264"/>
      <c r="BI264"/>
      <c r="BJ264"/>
      <c r="BK264" s="37"/>
      <c r="BL264"/>
      <c r="BM264"/>
      <c r="BN264"/>
      <c r="BO264"/>
      <c r="BP264"/>
      <c r="BQ264"/>
      <c r="BR264"/>
      <c r="BS264" s="37"/>
    </row>
    <row r="265" spans="1:71" x14ac:dyDescent="0.2">
      <c r="A265" s="40" t="str">
        <f t="shared" si="8"/>
        <v/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 s="37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 s="37"/>
    </row>
    <row r="266" spans="1:71" x14ac:dyDescent="0.2">
      <c r="A266" s="40" t="str">
        <f t="shared" si="8"/>
        <v/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 s="37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 s="37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 s="37"/>
    </row>
    <row r="267" spans="1:71" x14ac:dyDescent="0.2">
      <c r="A267" s="40" t="str">
        <f t="shared" si="8"/>
        <v/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 s="37"/>
      <c r="AI267" s="3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 s="37"/>
      <c r="AY267"/>
      <c r="AZ267" s="37"/>
      <c r="BA267"/>
      <c r="BB267"/>
      <c r="BC267" s="37"/>
      <c r="BD267"/>
      <c r="BE267"/>
      <c r="BF267"/>
      <c r="BG267"/>
      <c r="BH267"/>
      <c r="BI267"/>
      <c r="BJ267"/>
      <c r="BK267" s="37"/>
      <c r="BL267"/>
      <c r="BM267" s="37"/>
      <c r="BN267"/>
      <c r="BO267"/>
      <c r="BP267"/>
      <c r="BQ267"/>
      <c r="BR267"/>
      <c r="BS267" s="37"/>
    </row>
    <row r="268" spans="1:71" x14ac:dyDescent="0.2">
      <c r="A268" s="40" t="str">
        <f t="shared" si="8"/>
        <v/>
      </c>
      <c r="B268"/>
      <c r="C268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/>
      <c r="P268" s="37"/>
      <c r="Q268" s="37"/>
      <c r="R268"/>
      <c r="S268"/>
      <c r="T268" s="37"/>
      <c r="U268"/>
      <c r="V268" s="37"/>
      <c r="W268" s="37"/>
      <c r="X268" s="37"/>
      <c r="Y268" s="37"/>
      <c r="Z268" s="37"/>
      <c r="AA268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/>
      <c r="BQ268"/>
      <c r="BR268" s="37"/>
      <c r="BS268" s="37"/>
    </row>
    <row r="269" spans="1:71" x14ac:dyDescent="0.2">
      <c r="A269" s="40" t="str">
        <f t="shared" si="8"/>
        <v/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 s="37"/>
      <c r="AJ269"/>
      <c r="AK269"/>
      <c r="AL269"/>
      <c r="AM269"/>
      <c r="AN269"/>
      <c r="AO269"/>
      <c r="AP269"/>
      <c r="AQ269" s="37"/>
      <c r="AR269"/>
      <c r="AS269"/>
      <c r="AT269"/>
      <c r="AU269"/>
      <c r="AV269" s="37"/>
      <c r="AW269" s="37"/>
      <c r="AX269"/>
      <c r="AY269"/>
      <c r="AZ269" s="37"/>
      <c r="BA269"/>
      <c r="BB269" s="37"/>
      <c r="BC269" s="37"/>
      <c r="BD269"/>
      <c r="BE269"/>
      <c r="BF269"/>
      <c r="BG269"/>
      <c r="BH269"/>
      <c r="BI269" s="37"/>
      <c r="BJ269"/>
      <c r="BK269"/>
      <c r="BL269"/>
      <c r="BM269"/>
      <c r="BN269" s="37"/>
      <c r="BO269"/>
      <c r="BP269"/>
      <c r="BQ269"/>
      <c r="BR269" s="37"/>
      <c r="BS269" s="37"/>
    </row>
    <row r="270" spans="1:71" x14ac:dyDescent="0.2">
      <c r="A270" s="40" t="str">
        <f t="shared" si="8"/>
        <v/>
      </c>
      <c r="B270"/>
      <c r="C270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/>
      <c r="P270" s="37"/>
      <c r="Q270" s="37"/>
      <c r="R270"/>
      <c r="S270" s="37"/>
      <c r="T270" s="37"/>
      <c r="U270" s="37"/>
      <c r="V270" s="37"/>
      <c r="W270" s="37"/>
      <c r="X270" s="37"/>
      <c r="Y270" s="37"/>
      <c r="Z270" s="37"/>
      <c r="AA270"/>
      <c r="AB270" s="37"/>
      <c r="AC270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/>
      <c r="BP270"/>
      <c r="BQ270"/>
      <c r="BR270" s="37"/>
      <c r="BS270" s="37"/>
    </row>
    <row r="271" spans="1:71" x14ac:dyDescent="0.2">
      <c r="A271" s="40" t="str">
        <f t="shared" si="8"/>
        <v/>
      </c>
      <c r="B271"/>
      <c r="C271"/>
      <c r="D271"/>
      <c r="E271"/>
      <c r="F271" s="37"/>
      <c r="G271"/>
      <c r="H271" s="37"/>
      <c r="I271" s="37"/>
      <c r="J271" s="37"/>
      <c r="K271" s="37"/>
      <c r="L271" s="37"/>
      <c r="M271" s="37"/>
      <c r="N271" s="37"/>
      <c r="O271"/>
      <c r="P271" s="37"/>
      <c r="Q271"/>
      <c r="R271" s="37"/>
      <c r="S271"/>
      <c r="T271" s="37"/>
      <c r="U271" s="37"/>
      <c r="V271" s="37"/>
      <c r="W271" s="37"/>
      <c r="X271" s="37"/>
      <c r="Y271" s="37"/>
      <c r="Z271" s="37"/>
      <c r="AA271"/>
      <c r="AB271" s="37"/>
      <c r="AC271"/>
      <c r="AD271"/>
      <c r="AE271" s="37"/>
      <c r="AF271" s="37"/>
      <c r="AG271" s="37"/>
      <c r="AH271" s="37"/>
      <c r="AI271" s="37"/>
      <c r="AJ271" s="37"/>
      <c r="AK271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/>
      <c r="BP271"/>
      <c r="BQ271"/>
      <c r="BR271" s="37"/>
      <c r="BS271" s="37"/>
    </row>
    <row r="272" spans="1:71" x14ac:dyDescent="0.2">
      <c r="A272" s="40" t="str">
        <f t="shared" si="8"/>
        <v/>
      </c>
      <c r="B272"/>
      <c r="C272"/>
      <c r="D272"/>
      <c r="E272" s="3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 s="37"/>
      <c r="AI272"/>
      <c r="AJ272"/>
      <c r="AK272"/>
      <c r="AL272"/>
      <c r="AM272" s="37"/>
      <c r="AN272"/>
      <c r="AO272"/>
      <c r="AP272"/>
      <c r="AQ272"/>
      <c r="AR272"/>
      <c r="AS272"/>
      <c r="AT272"/>
      <c r="AU272"/>
      <c r="AV272" s="37"/>
      <c r="AW272"/>
      <c r="AX272"/>
      <c r="AY272"/>
      <c r="AZ272" s="37"/>
      <c r="BA272"/>
      <c r="BB272"/>
      <c r="BC272" s="37"/>
      <c r="BD272" s="37"/>
      <c r="BE272"/>
      <c r="BF272" s="37"/>
      <c r="BG272"/>
      <c r="BH272"/>
      <c r="BI272"/>
      <c r="BJ272"/>
      <c r="BK272" s="37"/>
      <c r="BL272"/>
      <c r="BM272"/>
      <c r="BN272" s="37"/>
      <c r="BO272"/>
      <c r="BP272"/>
      <c r="BQ272"/>
      <c r="BR272"/>
      <c r="BS272" s="37"/>
    </row>
    <row r="273" spans="1:71" x14ac:dyDescent="0.2">
      <c r="A273" s="40" t="str">
        <f t="shared" si="8"/>
        <v/>
      </c>
      <c r="B273"/>
      <c r="C273"/>
      <c r="D273"/>
      <c r="E273"/>
      <c r="F273"/>
      <c r="G273"/>
      <c r="H273"/>
      <c r="I273"/>
      <c r="J273" s="37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 s="37"/>
      <c r="AF273" s="37"/>
      <c r="AG273" s="37"/>
      <c r="AH273" s="37"/>
      <c r="AI273" s="37"/>
      <c r="AJ273"/>
      <c r="AK273" s="37"/>
      <c r="AL273" s="37"/>
      <c r="AM273" s="37"/>
      <c r="AN273"/>
      <c r="AO273" s="37"/>
      <c r="AP273"/>
      <c r="AQ273"/>
      <c r="AR273" s="37"/>
      <c r="AS273" s="37"/>
      <c r="AT273"/>
      <c r="AU273"/>
      <c r="AV273" s="37"/>
      <c r="AW273"/>
      <c r="AX273" s="37"/>
      <c r="AY273" s="37"/>
      <c r="AZ273" s="37"/>
      <c r="BA273" s="37"/>
      <c r="BB273" s="37"/>
      <c r="BC273" s="37"/>
      <c r="BD273" s="37"/>
      <c r="BE273" s="37"/>
      <c r="BF273"/>
      <c r="BG273" s="37"/>
      <c r="BH273"/>
      <c r="BI273" s="37"/>
      <c r="BJ273"/>
      <c r="BK273" s="37"/>
      <c r="BL273" s="37"/>
      <c r="BM273" s="37"/>
      <c r="BN273" s="37"/>
      <c r="BO273"/>
      <c r="BP273"/>
      <c r="BQ273"/>
      <c r="BR273" s="37"/>
      <c r="BS273" s="37"/>
    </row>
    <row r="274" spans="1:71" x14ac:dyDescent="0.2">
      <c r="A274" s="40" t="str">
        <f t="shared" si="8"/>
        <v/>
      </c>
      <c r="B274"/>
      <c r="C274"/>
      <c r="D274"/>
      <c r="E274" s="37"/>
      <c r="F274"/>
      <c r="G274"/>
      <c r="H274"/>
      <c r="I274" s="37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 s="37"/>
      <c r="AI274"/>
      <c r="AJ274" s="37"/>
      <c r="AK274"/>
      <c r="AL274"/>
      <c r="AM274" s="37"/>
      <c r="AN274" s="37"/>
      <c r="AO274"/>
      <c r="AP274"/>
      <c r="AQ274" s="37"/>
      <c r="AR274" s="37"/>
      <c r="AS274" s="37"/>
      <c r="AT274" s="37"/>
      <c r="AU274" s="37"/>
      <c r="AV274" s="37"/>
      <c r="AW274"/>
      <c r="AX274" s="37"/>
      <c r="AY274" s="37"/>
      <c r="AZ274" s="37"/>
      <c r="BA274" s="37"/>
      <c r="BB274" s="37"/>
      <c r="BC274" s="37"/>
      <c r="BD274" s="37"/>
      <c r="BE274" s="37"/>
      <c r="BF274"/>
      <c r="BG274"/>
      <c r="BH274"/>
      <c r="BI274" s="37"/>
      <c r="BJ274"/>
      <c r="BK274" s="37"/>
      <c r="BL274" s="37"/>
      <c r="BM274" s="37"/>
      <c r="BN274" s="37"/>
      <c r="BO274"/>
      <c r="BP274"/>
      <c r="BQ274"/>
      <c r="BR274"/>
      <c r="BS274" s="37"/>
    </row>
    <row r="275" spans="1:71" x14ac:dyDescent="0.2">
      <c r="A275" s="40" t="str">
        <f t="shared" si="8"/>
        <v/>
      </c>
      <c r="B275"/>
      <c r="C275"/>
      <c r="D275"/>
      <c r="E275" s="37"/>
      <c r="F275"/>
      <c r="G275" s="37"/>
      <c r="H275"/>
      <c r="I275" s="37"/>
      <c r="J275"/>
      <c r="K275"/>
      <c r="L275"/>
      <c r="M275" s="37"/>
      <c r="N275"/>
      <c r="O275"/>
      <c r="P275" s="37"/>
      <c r="Q275"/>
      <c r="R275"/>
      <c r="S275"/>
      <c r="T275"/>
      <c r="U275" s="37"/>
      <c r="V275" s="37"/>
      <c r="W275" s="37"/>
      <c r="X275" s="37"/>
      <c r="Y275" s="37"/>
      <c r="Z275"/>
      <c r="AA275"/>
      <c r="AB275"/>
      <c r="AC275"/>
      <c r="AD275"/>
      <c r="AE275"/>
      <c r="AF275" s="37"/>
      <c r="AG275"/>
      <c r="AH275" s="37"/>
      <c r="AI275" s="37"/>
      <c r="AJ275" s="37"/>
      <c r="AK275"/>
      <c r="AL275" s="37"/>
      <c r="AM275" s="37"/>
      <c r="AN275" s="37"/>
      <c r="AO275" s="37"/>
      <c r="AP275"/>
      <c r="AQ275" s="37"/>
      <c r="AR275" s="37"/>
      <c r="AS275" s="37"/>
      <c r="AT275"/>
      <c r="AU275" s="37"/>
      <c r="AV275" s="37"/>
      <c r="AW275"/>
      <c r="AX275" s="37"/>
      <c r="AY275" s="37"/>
      <c r="AZ275" s="37"/>
      <c r="BA275" s="37"/>
      <c r="BB275" s="37"/>
      <c r="BC275" s="37"/>
      <c r="BD275" s="37"/>
      <c r="BE275" s="37"/>
      <c r="BF275" s="37"/>
      <c r="BG275"/>
      <c r="BH275" s="37"/>
      <c r="BI275" s="37"/>
      <c r="BJ275"/>
      <c r="BK275" s="37"/>
      <c r="BL275"/>
      <c r="BM275" s="37"/>
      <c r="BN275" s="37"/>
      <c r="BO275"/>
      <c r="BP275"/>
      <c r="BQ275"/>
      <c r="BR275" s="37"/>
      <c r="BS275" s="37"/>
    </row>
    <row r="276" spans="1:71" x14ac:dyDescent="0.2">
      <c r="A276" s="40" t="str">
        <f t="shared" si="8"/>
        <v/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 s="37"/>
      <c r="AG276"/>
      <c r="AH276"/>
      <c r="AI276"/>
      <c r="AJ276"/>
      <c r="AK276"/>
      <c r="AL276" s="37"/>
      <c r="AM276" s="37"/>
      <c r="AN276"/>
      <c r="AO276" s="37"/>
      <c r="AP276"/>
      <c r="AQ276"/>
      <c r="AR276" s="37"/>
      <c r="AS276"/>
      <c r="AT276" s="37"/>
      <c r="AU276"/>
      <c r="AV276" s="37"/>
      <c r="AW276" s="37"/>
      <c r="AX276" s="37"/>
      <c r="AY276"/>
      <c r="AZ276" s="37"/>
      <c r="BA276" s="37"/>
      <c r="BB276" s="37"/>
      <c r="BC276" s="37"/>
      <c r="BD276" s="37"/>
      <c r="BE276"/>
      <c r="BF276" s="37"/>
      <c r="BG276"/>
      <c r="BH276" s="37"/>
      <c r="BI276" s="37"/>
      <c r="BJ276" s="37"/>
      <c r="BK276" s="37"/>
      <c r="BL276"/>
      <c r="BM276" s="37"/>
      <c r="BN276" s="37"/>
      <c r="BO276"/>
      <c r="BP276"/>
      <c r="BQ276"/>
      <c r="BR276"/>
      <c r="BS276" s="37"/>
    </row>
    <row r="277" spans="1:71" x14ac:dyDescent="0.2">
      <c r="A277" s="40" t="str">
        <f t="shared" si="8"/>
        <v/>
      </c>
      <c r="B277"/>
      <c r="C27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/>
      <c r="P277" s="37"/>
      <c r="Q277" s="37"/>
      <c r="R277"/>
      <c r="S277" s="37"/>
      <c r="T277"/>
      <c r="U277" s="37"/>
      <c r="V277" s="37"/>
      <c r="W277" s="37"/>
      <c r="X277" s="37"/>
      <c r="Y277" s="37"/>
      <c r="Z277" s="37"/>
      <c r="AA27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/>
      <c r="AU277" s="37"/>
      <c r="AV277" s="37"/>
      <c r="AW277" s="37"/>
      <c r="AX277" s="37"/>
      <c r="AY27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/>
      <c r="BQ277"/>
      <c r="BR277" s="37"/>
      <c r="BS277" s="37"/>
    </row>
    <row r="278" spans="1:71" x14ac:dyDescent="0.2">
      <c r="A278" s="40" t="str">
        <f t="shared" si="8"/>
        <v/>
      </c>
      <c r="B278"/>
      <c r="C278"/>
      <c r="D278"/>
      <c r="E278" s="3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 s="37"/>
      <c r="AP278"/>
      <c r="AQ278"/>
      <c r="AR278"/>
      <c r="AS278"/>
      <c r="AT278"/>
      <c r="AU278"/>
      <c r="AV278"/>
      <c r="AW278"/>
      <c r="AX278"/>
      <c r="AY278"/>
      <c r="AZ278" s="37"/>
      <c r="BA278"/>
      <c r="BB278" s="37"/>
      <c r="BC278"/>
      <c r="BD278" s="37"/>
      <c r="BE278" s="37"/>
      <c r="BF278"/>
      <c r="BG278"/>
      <c r="BH278"/>
      <c r="BI278"/>
      <c r="BJ278"/>
      <c r="BK278"/>
      <c r="BL278"/>
      <c r="BM278" s="37"/>
      <c r="BN278"/>
      <c r="BO278"/>
      <c r="BP278"/>
      <c r="BQ278"/>
      <c r="BR278"/>
      <c r="BS278" s="37"/>
    </row>
    <row r="279" spans="1:71" x14ac:dyDescent="0.2">
      <c r="A279" s="40" t="str">
        <f t="shared" si="8"/>
        <v/>
      </c>
      <c r="B279"/>
      <c r="C279"/>
      <c r="D279"/>
      <c r="E279" s="37"/>
      <c r="F279"/>
      <c r="G279" s="37"/>
      <c r="H279"/>
      <c r="I279"/>
      <c r="J279"/>
      <c r="K279"/>
      <c r="L279" s="37"/>
      <c r="M279"/>
      <c r="N279"/>
      <c r="O279"/>
      <c r="P279"/>
      <c r="Q279"/>
      <c r="R279"/>
      <c r="S279"/>
      <c r="T279"/>
      <c r="U279" s="37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 s="37"/>
      <c r="AK279"/>
      <c r="AL279"/>
      <c r="AM279"/>
      <c r="AN279"/>
      <c r="AO279"/>
      <c r="AP279"/>
      <c r="AQ279" s="37"/>
      <c r="AR279" s="37"/>
      <c r="AS279" s="37"/>
      <c r="AT279"/>
      <c r="AU279"/>
      <c r="AV279" s="37"/>
      <c r="AW279"/>
      <c r="AX279" s="37"/>
      <c r="AY279"/>
      <c r="AZ279" s="37"/>
      <c r="BA279"/>
      <c r="BB279"/>
      <c r="BC279" s="37"/>
      <c r="BD279" s="37"/>
      <c r="BE279"/>
      <c r="BF279" s="37"/>
      <c r="BG279"/>
      <c r="BH279"/>
      <c r="BI279"/>
      <c r="BJ279"/>
      <c r="BK279" s="37"/>
      <c r="BL279"/>
      <c r="BM279" s="37"/>
      <c r="BN279" s="37"/>
      <c r="BO279"/>
      <c r="BP279"/>
      <c r="BQ279"/>
      <c r="BR279" s="37"/>
      <c r="BS279" s="37"/>
    </row>
    <row r="280" spans="1:71" x14ac:dyDescent="0.2">
      <c r="A280" s="40" t="str">
        <f t="shared" si="8"/>
        <v/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37"/>
      <c r="AN280"/>
      <c r="AO280" s="37"/>
      <c r="AP280"/>
      <c r="AQ280" s="37"/>
      <c r="AR280" s="37"/>
      <c r="AS280" s="37"/>
      <c r="AT280"/>
      <c r="AU280"/>
      <c r="AV280" s="37"/>
      <c r="AW280"/>
      <c r="AX280" s="37"/>
      <c r="AY280"/>
      <c r="AZ280" s="37"/>
      <c r="BA280"/>
      <c r="BB280" s="37"/>
      <c r="BC280" s="37"/>
      <c r="BD280" s="37"/>
      <c r="BE280"/>
      <c r="BF280"/>
      <c r="BG280"/>
      <c r="BH280"/>
      <c r="BI280"/>
      <c r="BJ280"/>
      <c r="BK280" s="37"/>
      <c r="BL280"/>
      <c r="BM280" s="37"/>
      <c r="BN280" s="37"/>
      <c r="BO280"/>
      <c r="BP280"/>
      <c r="BQ280"/>
      <c r="BR280"/>
      <c r="BS280" s="37"/>
    </row>
    <row r="281" spans="1:71" x14ac:dyDescent="0.2">
      <c r="A281" s="40" t="str">
        <f t="shared" si="8"/>
        <v/>
      </c>
      <c r="B281"/>
      <c r="C281"/>
      <c r="D281"/>
      <c r="E281"/>
      <c r="F281"/>
      <c r="G281"/>
      <c r="H281"/>
      <c r="I281"/>
      <c r="J281" s="37"/>
      <c r="K281"/>
      <c r="L281" s="37"/>
      <c r="M281"/>
      <c r="N281"/>
      <c r="O281"/>
      <c r="P281"/>
      <c r="Q281"/>
      <c r="R281"/>
      <c r="S281"/>
      <c r="T281"/>
      <c r="U281" s="37"/>
      <c r="V281"/>
      <c r="W281"/>
      <c r="X281" s="37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 s="37"/>
      <c r="AM281" s="37"/>
      <c r="AN281"/>
      <c r="AO281" s="37"/>
      <c r="AP281"/>
      <c r="AQ281"/>
      <c r="AR281" s="37"/>
      <c r="AS281"/>
      <c r="AT281" s="37"/>
      <c r="AU281" s="37"/>
      <c r="AV281" s="37"/>
      <c r="AW281" s="37"/>
      <c r="AX281" s="37"/>
      <c r="AY281"/>
      <c r="AZ281" s="37"/>
      <c r="BA281"/>
      <c r="BB281" s="37"/>
      <c r="BC281" s="37"/>
      <c r="BD281" s="37"/>
      <c r="BE281" s="37"/>
      <c r="BF281"/>
      <c r="BG281"/>
      <c r="BH281"/>
      <c r="BI281"/>
      <c r="BJ281"/>
      <c r="BK281" s="37"/>
      <c r="BL281"/>
      <c r="BM281" s="37"/>
      <c r="BN281" s="37"/>
      <c r="BO281"/>
      <c r="BP281"/>
      <c r="BQ281"/>
      <c r="BR281" s="37"/>
      <c r="BS281" s="37"/>
    </row>
    <row r="282" spans="1:71" x14ac:dyDescent="0.2">
      <c r="A282" s="40" t="str">
        <f t="shared" si="8"/>
        <v/>
      </c>
      <c r="B282"/>
      <c r="C282"/>
      <c r="D282"/>
      <c r="E282" s="37"/>
      <c r="F282" s="37"/>
      <c r="G282"/>
      <c r="H282" s="37"/>
      <c r="I282" s="37"/>
      <c r="J282" s="37"/>
      <c r="K282" s="37"/>
      <c r="L282" s="37"/>
      <c r="M282" s="37"/>
      <c r="N282" s="37"/>
      <c r="O282"/>
      <c r="P282"/>
      <c r="Q282"/>
      <c r="R282"/>
      <c r="S282"/>
      <c r="T282"/>
      <c r="U282" s="37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 s="37"/>
      <c r="AL282" s="37"/>
      <c r="AM282"/>
      <c r="AN282"/>
      <c r="AO282"/>
      <c r="AP282"/>
      <c r="AQ282" s="37"/>
      <c r="AR282"/>
      <c r="AS282" s="37"/>
      <c r="AT282" s="37"/>
      <c r="AU282" s="37"/>
      <c r="AV282" s="37"/>
      <c r="AW282" s="37"/>
      <c r="AX282" s="37"/>
      <c r="AY282"/>
      <c r="AZ282" s="37"/>
      <c r="BA282" s="37"/>
      <c r="BB282" s="37"/>
      <c r="BC282" s="37"/>
      <c r="BD282" s="37"/>
      <c r="BE282" s="37"/>
      <c r="BF282" s="37"/>
      <c r="BG282"/>
      <c r="BH282"/>
      <c r="BI282"/>
      <c r="BJ282"/>
      <c r="BK282" s="37"/>
      <c r="BL282"/>
      <c r="BM282" s="37"/>
      <c r="BN282" s="37"/>
      <c r="BO282"/>
      <c r="BP282"/>
      <c r="BQ282"/>
      <c r="BR282" s="37"/>
      <c r="BS282" s="37"/>
    </row>
    <row r="283" spans="1:71" x14ac:dyDescent="0.2">
      <c r="A283" s="40" t="str">
        <f t="shared" si="8"/>
        <v/>
      </c>
      <c r="B283"/>
      <c r="C283"/>
      <c r="D283"/>
      <c r="E283" s="37"/>
      <c r="F283" s="37"/>
      <c r="G283"/>
      <c r="H283" s="37"/>
      <c r="I283" s="37"/>
      <c r="J283" s="37"/>
      <c r="K283"/>
      <c r="L283"/>
      <c r="M283" s="37"/>
      <c r="N283" s="37"/>
      <c r="O283"/>
      <c r="P283"/>
      <c r="Q283"/>
      <c r="R283"/>
      <c r="S283"/>
      <c r="T283"/>
      <c r="U283" s="37"/>
      <c r="V283"/>
      <c r="W283" s="37"/>
      <c r="X283" s="37"/>
      <c r="Y283"/>
      <c r="Z283"/>
      <c r="AA283"/>
      <c r="AB283"/>
      <c r="AC283"/>
      <c r="AD283"/>
      <c r="AE283"/>
      <c r="AF283"/>
      <c r="AG283"/>
      <c r="AH283"/>
      <c r="AI283" s="37"/>
      <c r="AJ283"/>
      <c r="AK283"/>
      <c r="AL283"/>
      <c r="AM283"/>
      <c r="AN283" s="37"/>
      <c r="AO283"/>
      <c r="AP283" s="37"/>
      <c r="AQ283"/>
      <c r="AR283"/>
      <c r="AS283"/>
      <c r="AT283"/>
      <c r="AU283"/>
      <c r="AV283"/>
      <c r="AW283"/>
      <c r="AX283" s="37"/>
      <c r="AY283" s="37"/>
      <c r="AZ283" s="37"/>
      <c r="BA283" s="37"/>
      <c r="BB283" s="37"/>
      <c r="BC283" s="37"/>
      <c r="BD283" s="37"/>
      <c r="BE283"/>
      <c r="BF283" s="37"/>
      <c r="BG283"/>
      <c r="BH283"/>
      <c r="BI283"/>
      <c r="BJ283"/>
      <c r="BK283" s="37"/>
      <c r="BL283" s="37"/>
      <c r="BM283" s="37"/>
      <c r="BN283" s="37"/>
      <c r="BO283"/>
      <c r="BP283"/>
      <c r="BQ283"/>
      <c r="BR283" s="37"/>
      <c r="BS283" s="37"/>
    </row>
    <row r="284" spans="1:71" x14ac:dyDescent="0.2">
      <c r="A284" s="40" t="str">
        <f t="shared" si="8"/>
        <v/>
      </c>
      <c r="B284"/>
      <c r="C284"/>
      <c r="D284"/>
      <c r="E284"/>
      <c r="F284"/>
      <c r="G284"/>
      <c r="H284" s="37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 s="37"/>
      <c r="AP284"/>
      <c r="AQ284"/>
      <c r="AR284"/>
      <c r="AS284"/>
      <c r="AT284" s="37"/>
      <c r="AU284"/>
      <c r="AV284"/>
      <c r="AW284"/>
      <c r="AX284" s="37"/>
      <c r="AY284"/>
      <c r="AZ284" s="37"/>
      <c r="BA284"/>
      <c r="BB284"/>
      <c r="BC284"/>
      <c r="BD284"/>
      <c r="BE284"/>
      <c r="BF284"/>
      <c r="BG284"/>
      <c r="BH284" s="37"/>
      <c r="BI284"/>
      <c r="BJ284"/>
      <c r="BK284" s="37"/>
      <c r="BL284"/>
      <c r="BM284"/>
      <c r="BN284"/>
      <c r="BO284"/>
      <c r="BP284"/>
      <c r="BQ284"/>
      <c r="BR284"/>
      <c r="BS284" s="37"/>
    </row>
    <row r="285" spans="1:71" x14ac:dyDescent="0.2">
      <c r="A285" s="40" t="str">
        <f t="shared" si="8"/>
        <v/>
      </c>
      <c r="B285"/>
      <c r="C285"/>
      <c r="D285"/>
      <c r="E285" s="3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 s="37"/>
      <c r="Y285"/>
      <c r="Z285"/>
      <c r="AA285"/>
      <c r="AB285"/>
      <c r="AC285"/>
      <c r="AD285"/>
      <c r="AE285"/>
      <c r="AF285" s="37"/>
      <c r="AG285"/>
      <c r="AH285"/>
      <c r="AI285"/>
      <c r="AJ285"/>
      <c r="AK285"/>
      <c r="AL285"/>
      <c r="AM285"/>
      <c r="AN285"/>
      <c r="AO285" s="37"/>
      <c r="AP285"/>
      <c r="AQ285"/>
      <c r="AR285" s="37"/>
      <c r="AS285" s="37"/>
      <c r="AT285" s="37"/>
      <c r="AU285" s="37"/>
      <c r="AV285" s="37"/>
      <c r="AW285" s="37"/>
      <c r="AX285" s="37"/>
      <c r="AY285"/>
      <c r="AZ285" s="37"/>
      <c r="BA285" s="37"/>
      <c r="BB285" s="37"/>
      <c r="BC285" s="37"/>
      <c r="BD285" s="37"/>
      <c r="BE285"/>
      <c r="BF285" s="37"/>
      <c r="BG285"/>
      <c r="BH285"/>
      <c r="BI285" s="37"/>
      <c r="BJ285"/>
      <c r="BK285" s="37"/>
      <c r="BL285" s="37"/>
      <c r="BM285" s="37"/>
      <c r="BN285" s="37"/>
      <c r="BO285"/>
      <c r="BP285"/>
      <c r="BQ285"/>
      <c r="BR285" s="37"/>
      <c r="BS285" s="37"/>
    </row>
    <row r="286" spans="1:71" x14ac:dyDescent="0.2">
      <c r="A286" s="40" t="str">
        <f t="shared" si="8"/>
        <v/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 s="37"/>
      <c r="AF286"/>
      <c r="AG286"/>
      <c r="AH286"/>
      <c r="AI286" s="37"/>
      <c r="AJ286"/>
      <c r="AK286"/>
      <c r="AL286"/>
      <c r="AM286" s="37"/>
      <c r="AN286"/>
      <c r="AO286"/>
      <c r="AP286"/>
      <c r="AQ286"/>
      <c r="AR286"/>
      <c r="AS286"/>
      <c r="AT286"/>
      <c r="AU286"/>
      <c r="AV286"/>
      <c r="AW286" s="37"/>
      <c r="AX286"/>
      <c r="AY286"/>
      <c r="AZ286"/>
      <c r="BA286" s="37"/>
      <c r="BB286"/>
      <c r="BC286"/>
      <c r="BD286"/>
      <c r="BE286"/>
      <c r="BF286"/>
      <c r="BG286"/>
      <c r="BH286"/>
      <c r="BI286"/>
      <c r="BJ286"/>
      <c r="BK286"/>
      <c r="BL286"/>
      <c r="BM286" s="37"/>
      <c r="BN286"/>
      <c r="BO286"/>
      <c r="BP286"/>
      <c r="BQ286"/>
      <c r="BR286"/>
      <c r="BS286" s="37"/>
    </row>
    <row r="287" spans="1:71" x14ac:dyDescent="0.2">
      <c r="A287" s="40" t="str">
        <f t="shared" si="8"/>
        <v/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 s="3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 s="37"/>
    </row>
    <row r="288" spans="1:71" x14ac:dyDescent="0.2">
      <c r="A288" s="40" t="str">
        <f t="shared" si="8"/>
        <v/>
      </c>
      <c r="B288"/>
      <c r="C288"/>
      <c r="D288"/>
      <c r="E288" s="37"/>
      <c r="F288"/>
      <c r="G288"/>
      <c r="H288"/>
      <c r="I288" s="37"/>
      <c r="J288"/>
      <c r="K288"/>
      <c r="L288"/>
      <c r="M288" s="37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 s="37"/>
      <c r="AJ288"/>
      <c r="AK288"/>
      <c r="AL288"/>
      <c r="AM288"/>
      <c r="AN288"/>
      <c r="AO288"/>
      <c r="AP288"/>
      <c r="AQ288"/>
      <c r="AR288"/>
      <c r="AS288" s="37"/>
      <c r="AT288"/>
      <c r="AU288"/>
      <c r="AV288" s="37"/>
      <c r="AW288"/>
      <c r="AX288"/>
      <c r="AY288"/>
      <c r="AZ288" s="37"/>
      <c r="BA288"/>
      <c r="BB288" s="37"/>
      <c r="BC288"/>
      <c r="BD288" s="37"/>
      <c r="BE288"/>
      <c r="BF288"/>
      <c r="BG288"/>
      <c r="BH288"/>
      <c r="BI288" s="37"/>
      <c r="BJ288"/>
      <c r="BK288"/>
      <c r="BL288"/>
      <c r="BM288" s="37"/>
      <c r="BN288" s="37"/>
      <c r="BO288"/>
      <c r="BP288"/>
      <c r="BQ288"/>
      <c r="BR288"/>
      <c r="BS288" s="37"/>
    </row>
    <row r="289" spans="1:71" x14ac:dyDescent="0.2">
      <c r="A289" s="40" t="str">
        <f t="shared" si="8"/>
        <v/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 s="37"/>
      <c r="BL289"/>
      <c r="BM289"/>
      <c r="BN289"/>
      <c r="BO289"/>
      <c r="BP289"/>
      <c r="BQ289"/>
      <c r="BR289"/>
      <c r="BS289" s="37"/>
    </row>
    <row r="290" spans="1:71" x14ac:dyDescent="0.2">
      <c r="A290" s="40" t="str">
        <f t="shared" si="8"/>
        <v/>
      </c>
      <c r="B290"/>
      <c r="C290"/>
      <c r="D290"/>
      <c r="E290" s="3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 s="37"/>
      <c r="AN290"/>
      <c r="AO290" s="37"/>
      <c r="AP290"/>
      <c r="AQ290" s="37"/>
      <c r="AR290"/>
      <c r="AS290"/>
      <c r="AT290"/>
      <c r="AU290"/>
      <c r="AV290"/>
      <c r="AW290"/>
      <c r="AX290"/>
      <c r="AY290"/>
      <c r="AZ290" s="37"/>
      <c r="BA290"/>
      <c r="BB290"/>
      <c r="BC290" s="37"/>
      <c r="BD290" s="37"/>
      <c r="BE290"/>
      <c r="BF290"/>
      <c r="BG290"/>
      <c r="BH290"/>
      <c r="BI290" s="37"/>
      <c r="BJ290"/>
      <c r="BK290" s="37"/>
      <c r="BL290"/>
      <c r="BM290"/>
      <c r="BN290" s="37"/>
      <c r="BO290"/>
      <c r="BP290"/>
      <c r="BQ290"/>
      <c r="BR290"/>
      <c r="BS290" s="37"/>
    </row>
    <row r="291" spans="1:71" x14ac:dyDescent="0.2">
      <c r="A291" s="40" t="str">
        <f t="shared" si="8"/>
        <v/>
      </c>
      <c r="B291"/>
      <c r="C291"/>
      <c r="D291"/>
      <c r="E291"/>
      <c r="F291"/>
      <c r="G291"/>
      <c r="H291"/>
      <c r="I291"/>
      <c r="J291"/>
      <c r="K291"/>
      <c r="L291" s="37"/>
      <c r="M291"/>
      <c r="N291"/>
      <c r="O291"/>
      <c r="P291" s="37"/>
      <c r="Q291"/>
      <c r="R291"/>
      <c r="S291"/>
      <c r="T291"/>
      <c r="U291"/>
      <c r="V291"/>
      <c r="W291"/>
      <c r="X291" s="37"/>
      <c r="Y291"/>
      <c r="Z291"/>
      <c r="AA291"/>
      <c r="AB291"/>
      <c r="AC291"/>
      <c r="AD291"/>
      <c r="AE291"/>
      <c r="AF291"/>
      <c r="AG291"/>
      <c r="AH291"/>
      <c r="AI291" s="37"/>
      <c r="AJ291"/>
      <c r="AK291"/>
      <c r="AL291"/>
      <c r="AM291" s="37"/>
      <c r="AN291"/>
      <c r="AO291" s="37"/>
      <c r="AP291"/>
      <c r="AQ291"/>
      <c r="AR291"/>
      <c r="AS291"/>
      <c r="AT291"/>
      <c r="AU291"/>
      <c r="AV291"/>
      <c r="AW291"/>
      <c r="AX291" s="37"/>
      <c r="AY291"/>
      <c r="AZ291" s="37"/>
      <c r="BA291"/>
      <c r="BB291" s="37"/>
      <c r="BC291" s="37"/>
      <c r="BD291"/>
      <c r="BE291"/>
      <c r="BF291"/>
      <c r="BG291"/>
      <c r="BH291"/>
      <c r="BI291"/>
      <c r="BJ291"/>
      <c r="BK291" s="37"/>
      <c r="BL291"/>
      <c r="BM291" s="37"/>
      <c r="BN291"/>
      <c r="BO291"/>
      <c r="BP291"/>
      <c r="BQ291"/>
      <c r="BR291"/>
      <c r="BS291" s="37"/>
    </row>
    <row r="292" spans="1:71" x14ac:dyDescent="0.2">
      <c r="A292" s="40" t="str">
        <f t="shared" si="8"/>
        <v/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 s="37"/>
      <c r="AJ292"/>
      <c r="AK292"/>
      <c r="AL292"/>
      <c r="AM292" s="37"/>
      <c r="AN292"/>
      <c r="AO292"/>
      <c r="AP292"/>
      <c r="AQ292"/>
      <c r="AR292"/>
      <c r="AS292"/>
      <c r="AT292"/>
      <c r="AU292"/>
      <c r="AV292" s="37"/>
      <c r="AW292"/>
      <c r="AX292"/>
      <c r="AY292"/>
      <c r="AZ292" s="37"/>
      <c r="BA292"/>
      <c r="BB292"/>
      <c r="BC292"/>
      <c r="BD292" s="37"/>
      <c r="BE292"/>
      <c r="BF292"/>
      <c r="BG292"/>
      <c r="BH292"/>
      <c r="BI292"/>
      <c r="BJ292"/>
      <c r="BK292"/>
      <c r="BL292"/>
      <c r="BM292" s="37"/>
      <c r="BN292"/>
      <c r="BO292"/>
      <c r="BP292"/>
      <c r="BQ292"/>
      <c r="BR292"/>
      <c r="BS292" s="37"/>
    </row>
    <row r="293" spans="1:71" x14ac:dyDescent="0.2">
      <c r="A293" s="40" t="str">
        <f t="shared" si="8"/>
        <v/>
      </c>
      <c r="B293"/>
      <c r="C293"/>
      <c r="D293"/>
      <c r="E293" s="37"/>
      <c r="F293"/>
      <c r="G293" s="37"/>
      <c r="H293"/>
      <c r="I293"/>
      <c r="J293" s="37"/>
      <c r="K293"/>
      <c r="L293"/>
      <c r="M293" s="37"/>
      <c r="N293"/>
      <c r="O293"/>
      <c r="P293"/>
      <c r="Q293"/>
      <c r="R293"/>
      <c r="S293"/>
      <c r="T293"/>
      <c r="U293"/>
      <c r="V293"/>
      <c r="W293"/>
      <c r="X293" s="37"/>
      <c r="Y293"/>
      <c r="Z293"/>
      <c r="AA293"/>
      <c r="AB293"/>
      <c r="AC293"/>
      <c r="AD293"/>
      <c r="AE293" s="37"/>
      <c r="AF293"/>
      <c r="AG293"/>
      <c r="AH293" s="37"/>
      <c r="AI293" s="37"/>
      <c r="AJ293"/>
      <c r="AK293"/>
      <c r="AL293" s="37"/>
      <c r="AM293"/>
      <c r="AN293" s="37"/>
      <c r="AO293" s="37"/>
      <c r="AP293" s="37"/>
      <c r="AQ293"/>
      <c r="AR293"/>
      <c r="AS293"/>
      <c r="AT293"/>
      <c r="AU293"/>
      <c r="AV293" s="37"/>
      <c r="AW293"/>
      <c r="AX293" s="37"/>
      <c r="AY293"/>
      <c r="AZ293" s="37"/>
      <c r="BA293"/>
      <c r="BB293" s="37"/>
      <c r="BC293" s="37"/>
      <c r="BD293"/>
      <c r="BE293"/>
      <c r="BF293" s="37"/>
      <c r="BG293"/>
      <c r="BH293" s="37"/>
      <c r="BI293" s="37"/>
      <c r="BJ293"/>
      <c r="BK293"/>
      <c r="BL293" s="37"/>
      <c r="BM293" s="37"/>
      <c r="BN293" s="37"/>
      <c r="BO293"/>
      <c r="BP293"/>
      <c r="BQ293"/>
      <c r="BR293"/>
      <c r="BS293" s="37"/>
    </row>
    <row r="294" spans="1:71" x14ac:dyDescent="0.2">
      <c r="A294" s="40" t="str">
        <f t="shared" si="8"/>
        <v/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 s="37"/>
      <c r="AL294" s="37"/>
      <c r="AM294"/>
      <c r="AN294"/>
      <c r="AO294"/>
      <c r="AP294"/>
      <c r="AQ294"/>
      <c r="AR294" s="37"/>
      <c r="AS294" s="37"/>
      <c r="AT294"/>
      <c r="AU294"/>
      <c r="AV294" s="37"/>
      <c r="AW294"/>
      <c r="AX294" s="37"/>
      <c r="AY294"/>
      <c r="AZ294" s="37"/>
      <c r="BA294"/>
      <c r="BB294" s="37"/>
      <c r="BC294" s="37"/>
      <c r="BD294" s="37"/>
      <c r="BE294" s="37"/>
      <c r="BF294"/>
      <c r="BG294"/>
      <c r="BH294"/>
      <c r="BI294"/>
      <c r="BJ294"/>
      <c r="BK294" s="37"/>
      <c r="BL294" s="37"/>
      <c r="BM294" s="37"/>
      <c r="BN294" s="37"/>
      <c r="BO294"/>
      <c r="BP294"/>
      <c r="BQ294"/>
      <c r="BR294"/>
      <c r="BS294" s="37"/>
    </row>
    <row r="295" spans="1:71" x14ac:dyDescent="0.2">
      <c r="A295" s="40" t="str">
        <f t="shared" si="8"/>
        <v/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 s="37"/>
      <c r="AU295"/>
      <c r="AV295" s="37"/>
      <c r="AW295"/>
      <c r="AX295"/>
      <c r="AY295"/>
      <c r="AZ295" s="37"/>
      <c r="BA295"/>
      <c r="BB295"/>
      <c r="BC295"/>
      <c r="BD295"/>
      <c r="BE295" s="37"/>
      <c r="BF295"/>
      <c r="BG295"/>
      <c r="BH295"/>
      <c r="BI295"/>
      <c r="BJ295"/>
      <c r="BK295" s="37"/>
      <c r="BL295"/>
      <c r="BM295"/>
      <c r="BN295" s="37"/>
      <c r="BO295"/>
      <c r="BP295"/>
      <c r="BQ295"/>
      <c r="BR295"/>
      <c r="BS295" s="37"/>
    </row>
    <row r="296" spans="1:71" x14ac:dyDescent="0.2">
      <c r="A296" s="40" t="str">
        <f t="shared" si="8"/>
        <v/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 s="37"/>
      <c r="V296"/>
      <c r="W296"/>
      <c r="X296"/>
      <c r="Y296"/>
      <c r="Z296"/>
      <c r="AA296"/>
      <c r="AB296" s="37"/>
      <c r="AC296"/>
      <c r="AD296"/>
      <c r="AE296"/>
      <c r="AF296"/>
      <c r="AG296"/>
      <c r="AH296"/>
      <c r="AI296"/>
      <c r="AJ296"/>
      <c r="AK296"/>
      <c r="AL296" s="37"/>
      <c r="AM296"/>
      <c r="AN296"/>
      <c r="AO296"/>
      <c r="AP296"/>
      <c r="AQ296"/>
      <c r="AR296"/>
      <c r="AS296"/>
      <c r="AT296" s="37"/>
      <c r="AU296"/>
      <c r="AV296" s="37"/>
      <c r="AW296"/>
      <c r="AX296" s="37"/>
      <c r="AY296"/>
      <c r="AZ296" s="37"/>
      <c r="BA296" s="37"/>
      <c r="BB296"/>
      <c r="BC296" s="37"/>
      <c r="BD296" s="37"/>
      <c r="BE296"/>
      <c r="BF296"/>
      <c r="BG296"/>
      <c r="BH296"/>
      <c r="BI296"/>
      <c r="BJ296"/>
      <c r="BK296" s="37"/>
      <c r="BL296"/>
      <c r="BM296"/>
      <c r="BN296" s="37"/>
      <c r="BO296"/>
      <c r="BP296"/>
      <c r="BQ296"/>
      <c r="BR296"/>
      <c r="BS296" s="37"/>
    </row>
    <row r="297" spans="1:71" x14ac:dyDescent="0.2">
      <c r="A297" s="40" t="str">
        <f t="shared" si="8"/>
        <v/>
      </c>
      <c r="B297"/>
      <c r="C297"/>
      <c r="D297"/>
      <c r="E297" s="37"/>
      <c r="F297"/>
      <c r="G297" s="37"/>
      <c r="H297"/>
      <c r="I297" s="37"/>
      <c r="J297"/>
      <c r="K297"/>
      <c r="L297"/>
      <c r="M297" s="37"/>
      <c r="N297"/>
      <c r="O297"/>
      <c r="P297"/>
      <c r="Q297"/>
      <c r="R297"/>
      <c r="S297"/>
      <c r="T297"/>
      <c r="U297" s="37"/>
      <c r="V297" s="3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 s="37"/>
      <c r="AM297" s="37"/>
      <c r="AN297"/>
      <c r="AO297" s="37"/>
      <c r="AP297"/>
      <c r="AQ297"/>
      <c r="AR297"/>
      <c r="AS297"/>
      <c r="AT297"/>
      <c r="AU297"/>
      <c r="AV297" s="37"/>
      <c r="AW297" s="37"/>
      <c r="AX297" s="37"/>
      <c r="AY297"/>
      <c r="AZ297" s="37"/>
      <c r="BA297"/>
      <c r="BB297" s="37"/>
      <c r="BC297" s="37"/>
      <c r="BD297"/>
      <c r="BE297"/>
      <c r="BF297"/>
      <c r="BG297"/>
      <c r="BH297"/>
      <c r="BI297" s="37"/>
      <c r="BJ297"/>
      <c r="BK297" s="37"/>
      <c r="BL297"/>
      <c r="BM297" s="37"/>
      <c r="BN297" s="37"/>
      <c r="BO297"/>
      <c r="BP297"/>
      <c r="BQ297"/>
      <c r="BR297"/>
      <c r="BS297" s="37"/>
    </row>
    <row r="298" spans="1:71" x14ac:dyDescent="0.2">
      <c r="A298" s="40" t="str">
        <f t="shared" si="8"/>
        <v/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 s="37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 s="37"/>
      <c r="BO298"/>
      <c r="BP298"/>
      <c r="BQ298"/>
      <c r="BR298"/>
      <c r="BS298" s="37"/>
    </row>
    <row r="299" spans="1:71" x14ac:dyDescent="0.2">
      <c r="A299" s="40" t="str">
        <f t="shared" si="8"/>
        <v/>
      </c>
      <c r="B299"/>
      <c r="C299"/>
      <c r="D299"/>
      <c r="E299" s="37"/>
      <c r="F299"/>
      <c r="G299"/>
      <c r="H299" s="37"/>
      <c r="I299"/>
      <c r="J299"/>
      <c r="K299"/>
      <c r="L299" s="37"/>
      <c r="M299"/>
      <c r="N299"/>
      <c r="O299"/>
      <c r="P299" s="37"/>
      <c r="Q299"/>
      <c r="R299"/>
      <c r="S299"/>
      <c r="T299"/>
      <c r="U299"/>
      <c r="V299"/>
      <c r="W299"/>
      <c r="X299" s="37"/>
      <c r="Y299"/>
      <c r="Z299"/>
      <c r="AA299"/>
      <c r="AB299"/>
      <c r="AC299"/>
      <c r="AD299"/>
      <c r="AE299"/>
      <c r="AF299"/>
      <c r="AG299"/>
      <c r="AH299"/>
      <c r="AI299" s="37"/>
      <c r="AJ299" s="37"/>
      <c r="AK299"/>
      <c r="AL299"/>
      <c r="AM299"/>
      <c r="AN299"/>
      <c r="AO299" s="37"/>
      <c r="AP299" s="37"/>
      <c r="AQ299"/>
      <c r="AR299"/>
      <c r="AS299" s="37"/>
      <c r="AT299" s="37"/>
      <c r="AU299" s="37"/>
      <c r="AV299" s="37"/>
      <c r="AW299" s="37"/>
      <c r="AX299" s="37"/>
      <c r="AY299"/>
      <c r="AZ299" s="37"/>
      <c r="BA299" s="37"/>
      <c r="BB299" s="37"/>
      <c r="BC299" s="37"/>
      <c r="BD299" s="37"/>
      <c r="BE299" s="37"/>
      <c r="BF299"/>
      <c r="BG299"/>
      <c r="BH299"/>
      <c r="BI299"/>
      <c r="BJ299"/>
      <c r="BK299" s="37"/>
      <c r="BL299"/>
      <c r="BM299" s="37"/>
      <c r="BN299" s="37"/>
      <c r="BO299"/>
      <c r="BP299"/>
      <c r="BQ299"/>
      <c r="BR299" s="37"/>
      <c r="BS299" s="37"/>
    </row>
    <row r="300" spans="1:71" x14ac:dyDescent="0.2">
      <c r="A300" s="40" t="str">
        <f t="shared" si="8"/>
        <v/>
      </c>
      <c r="B300"/>
      <c r="C300"/>
      <c r="D300"/>
      <c r="E300"/>
      <c r="F300"/>
      <c r="G300"/>
      <c r="H300"/>
      <c r="I300" s="37"/>
      <c r="J300" s="37"/>
      <c r="K300"/>
      <c r="L300" s="37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 s="37"/>
      <c r="AH300" s="37"/>
      <c r="AI300"/>
      <c r="AJ300"/>
      <c r="AK300"/>
      <c r="AL300"/>
      <c r="AM300" s="37"/>
      <c r="AN300"/>
      <c r="AO300"/>
      <c r="AP300"/>
      <c r="AQ300"/>
      <c r="AR300"/>
      <c r="AS300"/>
      <c r="AT300"/>
      <c r="AU300"/>
      <c r="AV300"/>
      <c r="AW300" s="37"/>
      <c r="AX300"/>
      <c r="AY300"/>
      <c r="AZ300"/>
      <c r="BA300"/>
      <c r="BB300"/>
      <c r="BC300" s="37"/>
      <c r="BD300"/>
      <c r="BE300"/>
      <c r="BF300"/>
      <c r="BG300"/>
      <c r="BH300"/>
      <c r="BI300"/>
      <c r="BJ300"/>
      <c r="BK300" s="37"/>
      <c r="BL300"/>
      <c r="BM300"/>
      <c r="BN300" s="37"/>
      <c r="BO300"/>
      <c r="BP300"/>
      <c r="BQ300"/>
      <c r="BR300"/>
      <c r="BS300" s="37"/>
    </row>
    <row r="301" spans="1:71" x14ac:dyDescent="0.2">
      <c r="A301" s="40" t="str">
        <f t="shared" si="8"/>
        <v/>
      </c>
      <c r="B301"/>
      <c r="C301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/>
      <c r="P301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/>
      <c r="BI301" s="37"/>
      <c r="BJ301"/>
      <c r="BK301" s="37"/>
      <c r="BL301" s="37"/>
      <c r="BM301" s="37"/>
      <c r="BN301" s="37"/>
      <c r="BO301"/>
      <c r="BP301"/>
      <c r="BQ301"/>
      <c r="BR301" s="37"/>
      <c r="BS301" s="37"/>
    </row>
    <row r="302" spans="1:71" x14ac:dyDescent="0.2">
      <c r="A302" s="40" t="str">
        <f t="shared" si="8"/>
        <v/>
      </c>
      <c r="B302"/>
      <c r="C302"/>
      <c r="D302"/>
      <c r="E302" s="37"/>
      <c r="F302"/>
      <c r="G302"/>
      <c r="H302"/>
      <c r="I302" s="37"/>
      <c r="J302"/>
      <c r="K302" s="37"/>
      <c r="L302"/>
      <c r="M302" s="37"/>
      <c r="N302"/>
      <c r="O302"/>
      <c r="P302"/>
      <c r="Q302"/>
      <c r="R302"/>
      <c r="S302"/>
      <c r="T302"/>
      <c r="U302"/>
      <c r="V302"/>
      <c r="W302"/>
      <c r="X302" s="37"/>
      <c r="Y302"/>
      <c r="Z302"/>
      <c r="AA302"/>
      <c r="AB302"/>
      <c r="AC302"/>
      <c r="AD302"/>
      <c r="AE302"/>
      <c r="AF302"/>
      <c r="AG302" s="37"/>
      <c r="AH302" s="37"/>
      <c r="AI302" s="37"/>
      <c r="AJ302"/>
      <c r="AK302"/>
      <c r="AL302"/>
      <c r="AM302" s="37"/>
      <c r="AN302"/>
      <c r="AO302"/>
      <c r="AP302"/>
      <c r="AQ302"/>
      <c r="AR302"/>
      <c r="AS302"/>
      <c r="AT302"/>
      <c r="AU302"/>
      <c r="AV302" s="37"/>
      <c r="AW302" s="37"/>
      <c r="AX302"/>
      <c r="AY302"/>
      <c r="AZ302" s="37"/>
      <c r="BA302"/>
      <c r="BB302"/>
      <c r="BC302" s="37"/>
      <c r="BD302" s="37"/>
      <c r="BE302" s="37"/>
      <c r="BF302"/>
      <c r="BG302"/>
      <c r="BH302"/>
      <c r="BI302"/>
      <c r="BJ302"/>
      <c r="BK302" s="37"/>
      <c r="BL302"/>
      <c r="BM302" s="37"/>
      <c r="BN302" s="37"/>
      <c r="BO302"/>
      <c r="BP302"/>
      <c r="BQ302"/>
      <c r="BR302"/>
      <c r="BS302" s="37"/>
    </row>
    <row r="303" spans="1:71" x14ac:dyDescent="0.2">
      <c r="A303" s="40" t="str">
        <f t="shared" si="8"/>
        <v/>
      </c>
      <c r="B303"/>
      <c r="C303"/>
      <c r="D303"/>
      <c r="E303"/>
      <c r="F303"/>
      <c r="G303"/>
      <c r="H303"/>
      <c r="I303"/>
      <c r="J303"/>
      <c r="K303"/>
      <c r="L303"/>
      <c r="M303" s="37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 s="37"/>
      <c r="AJ303"/>
      <c r="AK303"/>
      <c r="AL303"/>
      <c r="AM303"/>
      <c r="AN303"/>
      <c r="AO303"/>
      <c r="AP303"/>
      <c r="AQ303"/>
      <c r="AR303"/>
      <c r="AS303"/>
      <c r="AT303"/>
      <c r="AU303"/>
      <c r="AV303" s="37"/>
      <c r="AW303" s="37"/>
      <c r="AX303"/>
      <c r="AY303"/>
      <c r="AZ303" s="37"/>
      <c r="BA303"/>
      <c r="BB303"/>
      <c r="BC303"/>
      <c r="BD303" s="37"/>
      <c r="BE303"/>
      <c r="BF303"/>
      <c r="BG303"/>
      <c r="BH303"/>
      <c r="BI303" s="37"/>
      <c r="BJ303"/>
      <c r="BK303"/>
      <c r="BL303"/>
      <c r="BM303"/>
      <c r="BN303"/>
      <c r="BO303"/>
      <c r="BP303"/>
      <c r="BQ303"/>
      <c r="BR303"/>
      <c r="BS303" s="37"/>
    </row>
    <row r="304" spans="1:71" x14ac:dyDescent="0.2">
      <c r="A304" s="40" t="str">
        <f t="shared" si="8"/>
        <v/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 s="37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 s="37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 s="37"/>
    </row>
    <row r="305" spans="1:71" x14ac:dyDescent="0.2">
      <c r="A305" s="40" t="str">
        <f t="shared" si="8"/>
        <v/>
      </c>
      <c r="B305"/>
      <c r="C305"/>
      <c r="D305"/>
      <c r="E305"/>
      <c r="F305"/>
      <c r="G305"/>
      <c r="H305"/>
      <c r="I305"/>
      <c r="J305"/>
      <c r="K305" s="37"/>
      <c r="L305"/>
      <c r="M305" s="37"/>
      <c r="N305"/>
      <c r="O305"/>
      <c r="P305"/>
      <c r="Q305"/>
      <c r="R305"/>
      <c r="S305"/>
      <c r="T305"/>
      <c r="U305"/>
      <c r="V305" s="37"/>
      <c r="W305"/>
      <c r="X305"/>
      <c r="Y305"/>
      <c r="Z305"/>
      <c r="AA305"/>
      <c r="AB305"/>
      <c r="AC305" s="37"/>
      <c r="AD305"/>
      <c r="AE305"/>
      <c r="AF305"/>
      <c r="AG305"/>
      <c r="AH305"/>
      <c r="AI305"/>
      <c r="AJ305"/>
      <c r="AK305" s="37"/>
      <c r="AL305" s="37"/>
      <c r="AM305" s="37"/>
      <c r="AN305"/>
      <c r="AO305" s="37"/>
      <c r="AP305"/>
      <c r="AQ305"/>
      <c r="AR305" s="37"/>
      <c r="AS305"/>
      <c r="AT305" s="37"/>
      <c r="AU305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/>
      <c r="BH305"/>
      <c r="BI305" s="37"/>
      <c r="BJ305"/>
      <c r="BK305" s="37"/>
      <c r="BL305" s="37"/>
      <c r="BM305" s="37"/>
      <c r="BN305" s="37"/>
      <c r="BO305"/>
      <c r="BP305"/>
      <c r="BQ305"/>
      <c r="BR305" s="37"/>
      <c r="BS305" s="37"/>
    </row>
    <row r="306" spans="1:71" x14ac:dyDescent="0.2">
      <c r="A306" s="40" t="str">
        <f t="shared" si="8"/>
        <v/>
      </c>
      <c r="B306"/>
      <c r="C306"/>
      <c r="D306"/>
      <c r="E306" s="37"/>
      <c r="F306" s="37"/>
      <c r="G306"/>
      <c r="H306"/>
      <c r="I306"/>
      <c r="J306" s="37"/>
      <c r="K306"/>
      <c r="L306" s="37"/>
      <c r="M306"/>
      <c r="N306"/>
      <c r="O306"/>
      <c r="P306"/>
      <c r="Q306"/>
      <c r="R306"/>
      <c r="S306"/>
      <c r="T306"/>
      <c r="U306"/>
      <c r="V306"/>
      <c r="W306" s="37"/>
      <c r="X306" s="37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 s="37"/>
      <c r="AN306"/>
      <c r="AO306"/>
      <c r="AP306"/>
      <c r="AQ306"/>
      <c r="AR306"/>
      <c r="AS306"/>
      <c r="AT306"/>
      <c r="AU306"/>
      <c r="AV306"/>
      <c r="AW306"/>
      <c r="AX306" s="37"/>
      <c r="AY306"/>
      <c r="AZ306" s="37"/>
      <c r="BA306"/>
      <c r="BB306"/>
      <c r="BC306" s="37"/>
      <c r="BD306" s="37"/>
      <c r="BE306"/>
      <c r="BF306"/>
      <c r="BG306"/>
      <c r="BH306"/>
      <c r="BI306"/>
      <c r="BJ306"/>
      <c r="BK306" s="37"/>
      <c r="BL306"/>
      <c r="BM306"/>
      <c r="BN306"/>
      <c r="BO306"/>
      <c r="BP306"/>
      <c r="BQ306"/>
      <c r="BR306"/>
      <c r="BS306" s="37"/>
    </row>
    <row r="307" spans="1:71" x14ac:dyDescent="0.2">
      <c r="A307" s="40" t="str">
        <f t="shared" si="8"/>
        <v/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 s="3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 s="37"/>
      <c r="AW307"/>
      <c r="AX307"/>
      <c r="AY307"/>
      <c r="AZ307"/>
      <c r="BA307"/>
      <c r="BB307"/>
      <c r="BC307"/>
      <c r="BD307" s="37"/>
      <c r="BE307"/>
      <c r="BF307"/>
      <c r="BG307"/>
      <c r="BH307"/>
      <c r="BI307"/>
      <c r="BJ307"/>
      <c r="BK307" s="37"/>
      <c r="BL307"/>
      <c r="BM307"/>
      <c r="BN307" s="37"/>
      <c r="BO307"/>
      <c r="BP307"/>
      <c r="BQ307"/>
      <c r="BR307"/>
      <c r="BS307" s="37"/>
    </row>
    <row r="308" spans="1:71" x14ac:dyDescent="0.2">
      <c r="A308" s="40" t="str">
        <f t="shared" si="8"/>
        <v/>
      </c>
      <c r="B308"/>
      <c r="C308"/>
      <c r="D308"/>
      <c r="E308"/>
      <c r="F308"/>
      <c r="G308"/>
      <c r="H308"/>
      <c r="I308"/>
      <c r="J308" s="37"/>
      <c r="K308"/>
      <c r="L308"/>
      <c r="M308"/>
      <c r="N308" s="37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 s="37"/>
      <c r="AI308"/>
      <c r="AJ308"/>
      <c r="AK308"/>
      <c r="AL308"/>
      <c r="AM308"/>
      <c r="AN308"/>
      <c r="AO308"/>
      <c r="AP308"/>
      <c r="AQ308"/>
      <c r="AR308" s="37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 s="37"/>
    </row>
    <row r="309" spans="1:71" x14ac:dyDescent="0.2">
      <c r="A309" s="40" t="str">
        <f t="shared" si="8"/>
        <v/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 s="37"/>
      <c r="AX309" s="37"/>
      <c r="AY309"/>
      <c r="AZ309" s="37"/>
      <c r="BA309"/>
      <c r="BB309" s="37"/>
      <c r="BC309" s="37"/>
      <c r="BD309" s="37"/>
      <c r="BE309"/>
      <c r="BF309" s="37"/>
      <c r="BG309"/>
      <c r="BH309"/>
      <c r="BI309" s="37"/>
      <c r="BJ309"/>
      <c r="BK309" s="37"/>
      <c r="BL309"/>
      <c r="BM309" s="37"/>
      <c r="BN309" s="37"/>
      <c r="BO309"/>
      <c r="BP309"/>
      <c r="BQ309"/>
      <c r="BR309" s="37"/>
      <c r="BS309" s="37"/>
    </row>
    <row r="310" spans="1:71" x14ac:dyDescent="0.2">
      <c r="A310" s="40" t="str">
        <f t="shared" si="8"/>
        <v/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 s="37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 s="37"/>
      <c r="BA310"/>
      <c r="BB310"/>
      <c r="BC310"/>
      <c r="BD310" s="37"/>
      <c r="BE310"/>
      <c r="BF310"/>
      <c r="BG310"/>
      <c r="BH310"/>
      <c r="BI310"/>
      <c r="BJ310"/>
      <c r="BK310" s="37"/>
      <c r="BL310"/>
      <c r="BM310" s="37"/>
      <c r="BN310"/>
      <c r="BO310"/>
      <c r="BP310"/>
      <c r="BQ310"/>
      <c r="BR310"/>
      <c r="BS310" s="37"/>
    </row>
    <row r="311" spans="1:71" x14ac:dyDescent="0.2">
      <c r="A311" s="40" t="str">
        <f t="shared" si="8"/>
        <v/>
      </c>
      <c r="B311"/>
      <c r="C311"/>
      <c r="D311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/>
      <c r="P311"/>
      <c r="Q311"/>
      <c r="R311" s="37"/>
      <c r="S311" s="37"/>
      <c r="T311"/>
      <c r="U311" s="37"/>
      <c r="V311" s="37"/>
      <c r="W311" s="37"/>
      <c r="X311"/>
      <c r="Y311"/>
      <c r="Z311" s="37"/>
      <c r="AA311" s="37"/>
      <c r="AB311"/>
      <c r="AC311" s="37"/>
      <c r="AD311" s="37"/>
      <c r="AE311" s="37"/>
      <c r="AF311" s="37"/>
      <c r="AG311" s="37"/>
      <c r="AH311" s="37"/>
      <c r="AI311" s="37"/>
      <c r="AJ311"/>
      <c r="AK311" s="37"/>
      <c r="AL311" s="37"/>
      <c r="AM311" s="37"/>
      <c r="AN311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/>
      <c r="BI311" s="37"/>
      <c r="BJ311"/>
      <c r="BK311" s="37"/>
      <c r="BL311" s="37"/>
      <c r="BM311" s="37"/>
      <c r="BN311" s="37"/>
      <c r="BO311"/>
      <c r="BP311"/>
      <c r="BQ311"/>
      <c r="BR311" s="37"/>
      <c r="BS311" s="37"/>
    </row>
    <row r="312" spans="1:71" x14ac:dyDescent="0.2">
      <c r="A312" s="40" t="str">
        <f t="shared" si="8"/>
        <v/>
      </c>
      <c r="B312"/>
      <c r="C312"/>
      <c r="D312" s="37"/>
      <c r="E312" s="37"/>
      <c r="F312" s="37"/>
      <c r="G312"/>
      <c r="H312" s="37"/>
      <c r="I312" s="37"/>
      <c r="J312" s="37"/>
      <c r="K312" s="37"/>
      <c r="L312" s="37"/>
      <c r="M312" s="37"/>
      <c r="N312" s="37"/>
      <c r="O312"/>
      <c r="P312"/>
      <c r="Q312" s="37"/>
      <c r="R312"/>
      <c r="S312" s="37"/>
      <c r="T312"/>
      <c r="U312" s="37"/>
      <c r="V312" s="37"/>
      <c r="W312" s="37"/>
      <c r="X312" s="37"/>
      <c r="Y312"/>
      <c r="Z312" s="37"/>
      <c r="AA312" s="37"/>
      <c r="AB312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/>
      <c r="BP312"/>
      <c r="BQ312" s="37"/>
      <c r="BR312" s="37"/>
      <c r="BS312" s="37"/>
    </row>
    <row r="313" spans="1:71" x14ac:dyDescent="0.2">
      <c r="A313" s="40" t="str">
        <f t="shared" si="8"/>
        <v/>
      </c>
      <c r="B313"/>
      <c r="C313"/>
      <c r="D313"/>
      <c r="E313"/>
      <c r="F313"/>
      <c r="G313"/>
      <c r="H313"/>
      <c r="I313" s="37"/>
      <c r="J313" s="37"/>
      <c r="K313"/>
      <c r="L313"/>
      <c r="M313"/>
      <c r="N313"/>
      <c r="O313"/>
      <c r="P313"/>
      <c r="Q313" s="37"/>
      <c r="R313"/>
      <c r="S313" s="37"/>
      <c r="T313"/>
      <c r="U313"/>
      <c r="V313"/>
      <c r="W313"/>
      <c r="X313"/>
      <c r="Y313"/>
      <c r="Z313"/>
      <c r="AA313"/>
      <c r="AB313" s="37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 s="37"/>
      <c r="AQ313"/>
      <c r="AR313" s="37"/>
      <c r="AS313"/>
      <c r="AT313"/>
      <c r="AU313"/>
      <c r="AV313"/>
      <c r="AW313"/>
      <c r="AX313"/>
      <c r="AY313"/>
      <c r="AZ313"/>
      <c r="BA313" s="37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 s="37"/>
    </row>
    <row r="314" spans="1:71" x14ac:dyDescent="0.2">
      <c r="A314" s="40" t="str">
        <f t="shared" si="8"/>
        <v/>
      </c>
      <c r="B314"/>
      <c r="C314"/>
      <c r="D314"/>
      <c r="E314" s="37"/>
      <c r="F314"/>
      <c r="G314" s="37"/>
      <c r="H314"/>
      <c r="I314" s="37"/>
      <c r="J314"/>
      <c r="K314" s="37"/>
      <c r="L314" s="37"/>
      <c r="M314" s="37"/>
      <c r="N314"/>
      <c r="O314"/>
      <c r="P314"/>
      <c r="Q314"/>
      <c r="R314"/>
      <c r="S314"/>
      <c r="T314"/>
      <c r="U314"/>
      <c r="V314" s="37"/>
      <c r="W314" s="37"/>
      <c r="X314" s="37"/>
      <c r="Y314" s="37"/>
      <c r="Z314"/>
      <c r="AA314"/>
      <c r="AB314"/>
      <c r="AC314"/>
      <c r="AD314"/>
      <c r="AE314" s="37"/>
      <c r="AF314"/>
      <c r="AG314" s="37"/>
      <c r="AH314" s="37"/>
      <c r="AI314" s="37"/>
      <c r="AJ314" s="37"/>
      <c r="AK314"/>
      <c r="AL314" s="37"/>
      <c r="AM314" s="37"/>
      <c r="AN314" s="37"/>
      <c r="AO314" s="37"/>
      <c r="AP314" s="37"/>
      <c r="AQ314" s="37"/>
      <c r="AR314" s="37"/>
      <c r="AS314" s="37"/>
      <c r="AT314" s="37"/>
      <c r="AU314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/>
      <c r="BG314" s="37"/>
      <c r="BH314" s="37"/>
      <c r="BI314" s="37"/>
      <c r="BJ314"/>
      <c r="BK314" s="37"/>
      <c r="BL314" s="37"/>
      <c r="BM314" s="37"/>
      <c r="BN314" s="37"/>
      <c r="BO314"/>
      <c r="BP314"/>
      <c r="BQ314" s="37"/>
      <c r="BR314" s="37"/>
      <c r="BS314" s="37"/>
    </row>
    <row r="315" spans="1:71" x14ac:dyDescent="0.2">
      <c r="A315" s="40" t="str">
        <f t="shared" si="8"/>
        <v/>
      </c>
      <c r="B315"/>
      <c r="C315"/>
      <c r="D315"/>
      <c r="E315"/>
      <c r="F315"/>
      <c r="G315"/>
      <c r="H315" s="37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 s="37"/>
      <c r="X315"/>
      <c r="Y315"/>
      <c r="Z315"/>
      <c r="AA315"/>
      <c r="AB315" s="37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 s="37"/>
      <c r="AW315" s="37"/>
      <c r="AX315" s="37"/>
      <c r="AY315"/>
      <c r="AZ315" s="37"/>
      <c r="BA315"/>
      <c r="BB315" s="37"/>
      <c r="BC315" s="37"/>
      <c r="BD315" s="37"/>
      <c r="BE315" s="37"/>
      <c r="BF315"/>
      <c r="BG315"/>
      <c r="BH315"/>
      <c r="BI315"/>
      <c r="BJ315"/>
      <c r="BK315" s="37"/>
      <c r="BL315"/>
      <c r="BM315" s="37"/>
      <c r="BN315" s="37"/>
      <c r="BO315"/>
      <c r="BP315"/>
      <c r="BQ315"/>
      <c r="BR315"/>
      <c r="BS315" s="37"/>
    </row>
    <row r="316" spans="1:71" x14ac:dyDescent="0.2">
      <c r="A316" s="40" t="str">
        <f t="shared" si="8"/>
        <v/>
      </c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 s="37"/>
      <c r="AY316"/>
      <c r="AZ316"/>
      <c r="BA316" s="37"/>
      <c r="BB316"/>
      <c r="BC316" s="37"/>
      <c r="BD316"/>
      <c r="BE316"/>
      <c r="BF316"/>
      <c r="BG316"/>
      <c r="BH316"/>
      <c r="BI316"/>
      <c r="BJ316"/>
      <c r="BK316" s="37"/>
      <c r="BL316"/>
      <c r="BM316"/>
      <c r="BN316"/>
      <c r="BO316"/>
      <c r="BP316"/>
      <c r="BQ316"/>
      <c r="BR316"/>
      <c r="BS316" s="37"/>
    </row>
    <row r="317" spans="1:71" x14ac:dyDescent="0.2">
      <c r="A317" s="40" t="str">
        <f t="shared" si="8"/>
        <v/>
      </c>
      <c r="B317"/>
      <c r="C317"/>
      <c r="D317"/>
      <c r="E317"/>
      <c r="F317"/>
      <c r="G317"/>
      <c r="H317"/>
      <c r="I317" s="3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 s="37"/>
    </row>
    <row r="318" spans="1:71" x14ac:dyDescent="0.2">
      <c r="A318" s="40" t="str">
        <f t="shared" ref="A318:A381" si="9">B318&amp;C318</f>
        <v/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 s="37"/>
      <c r="BN318"/>
      <c r="BO318"/>
      <c r="BP318"/>
      <c r="BQ318"/>
      <c r="BR318"/>
      <c r="BS318" s="37"/>
    </row>
    <row r="319" spans="1:71" x14ac:dyDescent="0.2">
      <c r="A319" s="40" t="str">
        <f t="shared" si="9"/>
        <v/>
      </c>
      <c r="B319"/>
      <c r="C319"/>
      <c r="D319"/>
      <c r="E319" s="37"/>
      <c r="F319"/>
      <c r="G319" s="37"/>
      <c r="H319" s="37"/>
      <c r="I319" s="37"/>
      <c r="J319"/>
      <c r="K319"/>
      <c r="L319" s="37"/>
      <c r="M319"/>
      <c r="N319" s="37"/>
      <c r="O319" s="37"/>
      <c r="P319"/>
      <c r="Q319" s="37"/>
      <c r="R319"/>
      <c r="S319"/>
      <c r="T319"/>
      <c r="U319"/>
      <c r="V319"/>
      <c r="W319"/>
      <c r="X319"/>
      <c r="Y319"/>
      <c r="Z319"/>
      <c r="AA319"/>
      <c r="AB319"/>
      <c r="AC319" s="37"/>
      <c r="AD319"/>
      <c r="AE319"/>
      <c r="AF319"/>
      <c r="AG319"/>
      <c r="AH319" s="37"/>
      <c r="AI319" s="37"/>
      <c r="AJ319"/>
      <c r="AK319"/>
      <c r="AL319" s="37"/>
      <c r="AM319" s="37"/>
      <c r="AN319"/>
      <c r="AO319" s="37"/>
      <c r="AP319" s="37"/>
      <c r="AQ319" s="37"/>
      <c r="AR319" s="37"/>
      <c r="AS319" s="37"/>
      <c r="AT319" s="37"/>
      <c r="AU319"/>
      <c r="AV319" s="37"/>
      <c r="AW319" s="37"/>
      <c r="AX319" s="37"/>
      <c r="AY319"/>
      <c r="AZ319" s="37"/>
      <c r="BA319" s="37"/>
      <c r="BB319" s="37"/>
      <c r="BC319" s="37"/>
      <c r="BD319" s="37"/>
      <c r="BE319" s="37"/>
      <c r="BF319" s="37"/>
      <c r="BG319" s="37"/>
      <c r="BH319"/>
      <c r="BI319"/>
      <c r="BJ319"/>
      <c r="BK319" s="37"/>
      <c r="BL319"/>
      <c r="BM319" s="37"/>
      <c r="BN319" s="37"/>
      <c r="BO319"/>
      <c r="BP319"/>
      <c r="BQ319"/>
      <c r="BR319" s="37"/>
      <c r="BS319" s="37"/>
    </row>
    <row r="320" spans="1:71" x14ac:dyDescent="0.2">
      <c r="A320" s="40" t="str">
        <f t="shared" si="9"/>
        <v/>
      </c>
      <c r="B320"/>
      <c r="C320"/>
      <c r="D320"/>
      <c r="E320"/>
      <c r="F320"/>
      <c r="G320"/>
      <c r="H320"/>
      <c r="I320"/>
      <c r="J320"/>
      <c r="K320"/>
      <c r="L320"/>
      <c r="M320" s="37"/>
      <c r="N320" s="37"/>
      <c r="O320"/>
      <c r="P320"/>
      <c r="Q320"/>
      <c r="R320"/>
      <c r="S320"/>
      <c r="T320"/>
      <c r="U320"/>
      <c r="V320"/>
      <c r="W320"/>
      <c r="X320" s="37"/>
      <c r="Y320"/>
      <c r="Z320"/>
      <c r="AA320"/>
      <c r="AB320"/>
      <c r="AC320"/>
      <c r="AD320"/>
      <c r="AE320"/>
      <c r="AF320"/>
      <c r="AG320"/>
      <c r="AH320"/>
      <c r="AI320" s="37"/>
      <c r="AJ320"/>
      <c r="AK320"/>
      <c r="AL320"/>
      <c r="AM320"/>
      <c r="AN320"/>
      <c r="AO320"/>
      <c r="AP320"/>
      <c r="AQ320" s="37"/>
      <c r="AR320" s="37"/>
      <c r="AS320"/>
      <c r="AT320"/>
      <c r="AU320"/>
      <c r="AV320" s="37"/>
      <c r="AW320" s="37"/>
      <c r="AX320" s="37"/>
      <c r="AY320"/>
      <c r="AZ320" s="37"/>
      <c r="BA320" s="37"/>
      <c r="BB320" s="37"/>
      <c r="BC320" s="37"/>
      <c r="BD320" s="37"/>
      <c r="BE320" s="37"/>
      <c r="BF320" s="37"/>
      <c r="BG320" s="37"/>
      <c r="BH320"/>
      <c r="BI320" s="37"/>
      <c r="BJ320"/>
      <c r="BK320" s="37"/>
      <c r="BL320" s="37"/>
      <c r="BM320" s="37"/>
      <c r="BN320" s="37"/>
      <c r="BO320"/>
      <c r="BP320"/>
      <c r="BQ320"/>
      <c r="BR320"/>
      <c r="BS320" s="37"/>
    </row>
    <row r="321" spans="1:71" x14ac:dyDescent="0.2">
      <c r="A321" s="40" t="str">
        <f t="shared" si="9"/>
        <v/>
      </c>
      <c r="B321"/>
      <c r="C321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/>
      <c r="P321"/>
      <c r="Q321" s="37"/>
      <c r="R321" s="37"/>
      <c r="S321" s="37"/>
      <c r="T321"/>
      <c r="U321" s="37"/>
      <c r="V321" s="37"/>
      <c r="W321" s="37"/>
      <c r="X321" s="37"/>
      <c r="Y321"/>
      <c r="Z321" s="37"/>
      <c r="AA321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/>
      <c r="BQ321" s="37"/>
      <c r="BR321" s="37"/>
      <c r="BS321" s="37"/>
    </row>
    <row r="322" spans="1:71" x14ac:dyDescent="0.2">
      <c r="A322" s="40" t="str">
        <f t="shared" si="9"/>
        <v/>
      </c>
      <c r="B322"/>
      <c r="C322"/>
      <c r="D322"/>
      <c r="E322" s="37"/>
      <c r="F322"/>
      <c r="G322"/>
      <c r="H322"/>
      <c r="I322" s="37"/>
      <c r="J322" s="37"/>
      <c r="K322"/>
      <c r="L322"/>
      <c r="M322" s="37"/>
      <c r="N322" s="37"/>
      <c r="O322"/>
      <c r="P322"/>
      <c r="Q322"/>
      <c r="R322"/>
      <c r="S322"/>
      <c r="T322"/>
      <c r="U322"/>
      <c r="V322" s="37"/>
      <c r="W322"/>
      <c r="X322" s="37"/>
      <c r="Y322"/>
      <c r="Z322"/>
      <c r="AA322"/>
      <c r="AB322"/>
      <c r="AC322"/>
      <c r="AD322"/>
      <c r="AE322"/>
      <c r="AF322"/>
      <c r="AG322" s="37"/>
      <c r="AH322" s="37"/>
      <c r="AI322" s="37"/>
      <c r="AJ322"/>
      <c r="AK322"/>
      <c r="AL322" s="37"/>
      <c r="AM322" s="37"/>
      <c r="AN322"/>
      <c r="AO322" s="37"/>
      <c r="AP322"/>
      <c r="AQ322"/>
      <c r="AR322" s="37"/>
      <c r="AS322"/>
      <c r="AT322"/>
      <c r="AU322"/>
      <c r="AV322" s="37"/>
      <c r="AW322"/>
      <c r="AX322" s="37"/>
      <c r="AY322"/>
      <c r="AZ322" s="37"/>
      <c r="BA322" s="37"/>
      <c r="BB322" s="37"/>
      <c r="BC322" s="37"/>
      <c r="BD322" s="37"/>
      <c r="BE322"/>
      <c r="BF322" s="37"/>
      <c r="BG322"/>
      <c r="BH322"/>
      <c r="BI322"/>
      <c r="BJ322"/>
      <c r="BK322"/>
      <c r="BL322"/>
      <c r="BM322" s="37"/>
      <c r="BN322" s="37"/>
      <c r="BO322"/>
      <c r="BP322"/>
      <c r="BQ322"/>
      <c r="BR322" s="37"/>
      <c r="BS322" s="37"/>
    </row>
    <row r="323" spans="1:71" x14ac:dyDescent="0.2">
      <c r="A323" s="40" t="str">
        <f t="shared" si="9"/>
        <v/>
      </c>
      <c r="B323"/>
      <c r="C323"/>
      <c r="D323"/>
      <c r="E323" s="37"/>
      <c r="F323"/>
      <c r="G323"/>
      <c r="H323" s="37"/>
      <c r="I323" s="37"/>
      <c r="J323" s="37"/>
      <c r="K323" s="37"/>
      <c r="L323" s="37"/>
      <c r="M323" s="37"/>
      <c r="N323"/>
      <c r="O323"/>
      <c r="P323" s="37"/>
      <c r="Q323"/>
      <c r="R323"/>
      <c r="S323"/>
      <c r="T323"/>
      <c r="U323" s="37"/>
      <c r="V323" s="37"/>
      <c r="W323" s="37"/>
      <c r="X323" s="37"/>
      <c r="Y323" s="37"/>
      <c r="Z323"/>
      <c r="AA323"/>
      <c r="AB323" s="37"/>
      <c r="AC323"/>
      <c r="AD323" s="37"/>
      <c r="AE323" s="37"/>
      <c r="AF323" s="37"/>
      <c r="AG323"/>
      <c r="AH323"/>
      <c r="AI323" s="37"/>
      <c r="AJ323" s="37"/>
      <c r="AK323" s="37"/>
      <c r="AL323"/>
      <c r="AM323" s="37"/>
      <c r="AN323" s="37"/>
      <c r="AO323" s="37"/>
      <c r="AP323"/>
      <c r="AQ323" s="37"/>
      <c r="AR323"/>
      <c r="AS323"/>
      <c r="AT323" s="37"/>
      <c r="AU323" s="37"/>
      <c r="AV323" s="37"/>
      <c r="AW323" s="37"/>
      <c r="AX323" s="37"/>
      <c r="AY323"/>
      <c r="AZ323" s="37"/>
      <c r="BA323" s="37"/>
      <c r="BB323" s="37"/>
      <c r="BC323" s="37"/>
      <c r="BD323" s="37"/>
      <c r="BE323"/>
      <c r="BF323"/>
      <c r="BG323"/>
      <c r="BH323"/>
      <c r="BI323"/>
      <c r="BJ323"/>
      <c r="BK323" s="37"/>
      <c r="BL323"/>
      <c r="BM323" s="37"/>
      <c r="BN323" s="37"/>
      <c r="BO323"/>
      <c r="BP323"/>
      <c r="BQ323"/>
      <c r="BR323" s="37"/>
      <c r="BS323" s="37"/>
    </row>
    <row r="324" spans="1:71" x14ac:dyDescent="0.2">
      <c r="A324" s="40" t="str">
        <f t="shared" si="9"/>
        <v/>
      </c>
      <c r="B324"/>
      <c r="C324"/>
      <c r="D324"/>
      <c r="E324"/>
      <c r="F324"/>
      <c r="G324"/>
      <c r="H324"/>
      <c r="I324" s="37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 s="37"/>
      <c r="BL324"/>
      <c r="BM324"/>
      <c r="BN324"/>
      <c r="BO324"/>
      <c r="BP324"/>
      <c r="BQ324"/>
      <c r="BR324"/>
      <c r="BS324" s="37"/>
    </row>
    <row r="325" spans="1:71" x14ac:dyDescent="0.2">
      <c r="A325" s="40" t="str">
        <f t="shared" si="9"/>
        <v/>
      </c>
      <c r="B325"/>
      <c r="C325"/>
      <c r="D325"/>
      <c r="E325"/>
      <c r="F325"/>
      <c r="G325"/>
      <c r="H325"/>
      <c r="I325"/>
      <c r="J325"/>
      <c r="K325"/>
      <c r="L325" s="37"/>
      <c r="M325"/>
      <c r="N325"/>
      <c r="O325"/>
      <c r="P325"/>
      <c r="Q325"/>
      <c r="R325"/>
      <c r="S325"/>
      <c r="T325"/>
      <c r="U325" s="37"/>
      <c r="V325"/>
      <c r="W325"/>
      <c r="X325" s="37"/>
      <c r="Y325"/>
      <c r="Z325"/>
      <c r="AA325"/>
      <c r="AB325"/>
      <c r="AC325"/>
      <c r="AD325"/>
      <c r="AE325"/>
      <c r="AF325"/>
      <c r="AG325"/>
      <c r="AH325" s="37"/>
      <c r="AI325"/>
      <c r="AJ325"/>
      <c r="AK325"/>
      <c r="AL325" s="37"/>
      <c r="AM325" s="37"/>
      <c r="AN325"/>
      <c r="AO325" s="37"/>
      <c r="AP325"/>
      <c r="AQ325"/>
      <c r="AR325" s="37"/>
      <c r="AS325" s="37"/>
      <c r="AT325" s="37"/>
      <c r="AU325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/>
      <c r="BG325"/>
      <c r="BH325"/>
      <c r="BI325"/>
      <c r="BJ325"/>
      <c r="BK325" s="37"/>
      <c r="BL325"/>
      <c r="BM325" s="37"/>
      <c r="BN325" s="37"/>
      <c r="BO325"/>
      <c r="BP325"/>
      <c r="BQ325"/>
      <c r="BR325" s="37"/>
      <c r="BS325" s="37"/>
    </row>
    <row r="326" spans="1:71" x14ac:dyDescent="0.2">
      <c r="A326" s="40" t="str">
        <f t="shared" si="9"/>
        <v/>
      </c>
      <c r="B326"/>
      <c r="C326"/>
      <c r="D326" s="37"/>
      <c r="E326" s="37"/>
      <c r="F326" s="37"/>
      <c r="G326"/>
      <c r="H326" s="37"/>
      <c r="I326" s="37"/>
      <c r="J326" s="37"/>
      <c r="K326" s="37"/>
      <c r="L326" s="37"/>
      <c r="M326" s="37"/>
      <c r="N326" s="37"/>
      <c r="O326"/>
      <c r="P326"/>
      <c r="Q326"/>
      <c r="R326" s="37"/>
      <c r="S326" s="37"/>
      <c r="T326"/>
      <c r="U326" s="37"/>
      <c r="V326" s="37"/>
      <c r="W326" s="37"/>
      <c r="X326" s="37"/>
      <c r="Y326"/>
      <c r="Z326" s="37"/>
      <c r="AA326"/>
      <c r="AB326" s="37"/>
      <c r="AC326"/>
      <c r="AD326" s="37"/>
      <c r="AE326" s="37"/>
      <c r="AF326" s="37"/>
      <c r="AG326" s="37"/>
      <c r="AH326" s="37"/>
      <c r="AI326" s="37"/>
      <c r="AJ326"/>
      <c r="AK326" s="37"/>
      <c r="AL326" s="37"/>
      <c r="AM326" s="37"/>
      <c r="AN326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/>
      <c r="BP326"/>
      <c r="BQ326"/>
      <c r="BR326" s="37"/>
      <c r="BS326" s="37"/>
    </row>
    <row r="327" spans="1:71" x14ac:dyDescent="0.2">
      <c r="A327" s="40" t="str">
        <f t="shared" si="9"/>
        <v/>
      </c>
      <c r="B327"/>
      <c r="C327"/>
      <c r="D327"/>
      <c r="E327"/>
      <c r="F327"/>
      <c r="G327"/>
      <c r="H327"/>
      <c r="I327"/>
      <c r="J327"/>
      <c r="K327"/>
      <c r="L327"/>
      <c r="M327" s="3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 s="37"/>
      <c r="BN327" s="37"/>
      <c r="BO327"/>
      <c r="BP327"/>
      <c r="BQ327"/>
      <c r="BR327"/>
      <c r="BS327" s="37"/>
    </row>
    <row r="328" spans="1:71" x14ac:dyDescent="0.2">
      <c r="A328" s="40" t="str">
        <f t="shared" si="9"/>
        <v/>
      </c>
      <c r="B328"/>
      <c r="C328"/>
      <c r="D328"/>
      <c r="E328" s="37"/>
      <c r="F328" s="37"/>
      <c r="G328"/>
      <c r="H328" s="37"/>
      <c r="I328" s="37"/>
      <c r="J328" s="37"/>
      <c r="K328" s="37"/>
      <c r="L328" s="37"/>
      <c r="M328" s="37"/>
      <c r="N328" s="37"/>
      <c r="O328"/>
      <c r="P328"/>
      <c r="Q328"/>
      <c r="R328"/>
      <c r="S328"/>
      <c r="T328"/>
      <c r="U328"/>
      <c r="V328" s="37"/>
      <c r="W328"/>
      <c r="X328"/>
      <c r="Y328"/>
      <c r="Z328" s="37"/>
      <c r="AA328"/>
      <c r="AB328"/>
      <c r="AC328" s="37"/>
      <c r="AD328"/>
      <c r="AE328" s="37"/>
      <c r="AF328" s="37"/>
      <c r="AG328" s="37"/>
      <c r="AH328" s="37"/>
      <c r="AI328" s="37"/>
      <c r="AJ328" s="37"/>
      <c r="AK328" s="37"/>
      <c r="AL328" s="37"/>
      <c r="AM328" s="37"/>
      <c r="AN328"/>
      <c r="AO328" s="37"/>
      <c r="AP328"/>
      <c r="AQ328" s="37"/>
      <c r="AR328" s="37"/>
      <c r="AS328" s="37"/>
      <c r="AT328" s="37"/>
      <c r="AU328"/>
      <c r="AV328" s="37"/>
      <c r="AW328" s="37"/>
      <c r="AX328" s="37"/>
      <c r="AY328"/>
      <c r="AZ328" s="37"/>
      <c r="BA328"/>
      <c r="BB328" s="37"/>
      <c r="BC328" s="37"/>
      <c r="BD328" s="37"/>
      <c r="BE328" s="37"/>
      <c r="BF328" s="37"/>
      <c r="BG328"/>
      <c r="BH328" s="37"/>
      <c r="BI328" s="37"/>
      <c r="BJ328" s="37"/>
      <c r="BK328" s="37"/>
      <c r="BL328"/>
      <c r="BM328" s="37"/>
      <c r="BN328" s="37"/>
      <c r="BO328"/>
      <c r="BP328"/>
      <c r="BQ328"/>
      <c r="BR328" s="37"/>
      <c r="BS328" s="37"/>
    </row>
    <row r="329" spans="1:71" x14ac:dyDescent="0.2">
      <c r="A329" s="40" t="str">
        <f t="shared" si="9"/>
        <v/>
      </c>
      <c r="B329"/>
      <c r="C329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/>
      <c r="P329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/>
      <c r="BP329"/>
      <c r="BQ329"/>
      <c r="BR329" s="37"/>
      <c r="BS329" s="37"/>
    </row>
    <row r="330" spans="1:71" x14ac:dyDescent="0.2">
      <c r="A330" s="40" t="str">
        <f t="shared" si="9"/>
        <v/>
      </c>
      <c r="B330"/>
      <c r="C330"/>
      <c r="D330"/>
      <c r="E330"/>
      <c r="F330"/>
      <c r="G330"/>
      <c r="H330"/>
      <c r="I330"/>
      <c r="J330"/>
      <c r="K330"/>
      <c r="L330"/>
      <c r="M330" s="37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 s="37"/>
      <c r="AM330"/>
      <c r="AN330"/>
      <c r="AO330" s="37"/>
      <c r="AP330"/>
      <c r="AQ330"/>
      <c r="AR330"/>
      <c r="AS330"/>
      <c r="AT330"/>
      <c r="AU330"/>
      <c r="AV330" s="37"/>
      <c r="AW330" s="37"/>
      <c r="AX330"/>
      <c r="AY330"/>
      <c r="AZ330" s="37"/>
      <c r="BA330"/>
      <c r="BB330" s="37"/>
      <c r="BC330" s="37"/>
      <c r="BD330" s="37"/>
      <c r="BE330" s="37"/>
      <c r="BF330"/>
      <c r="BG330"/>
      <c r="BH330"/>
      <c r="BI330"/>
      <c r="BJ330"/>
      <c r="BK330"/>
      <c r="BL330"/>
      <c r="BM330" s="37"/>
      <c r="BN330" s="37"/>
      <c r="BO330"/>
      <c r="BP330"/>
      <c r="BQ330"/>
      <c r="BR330"/>
      <c r="BS330" s="37"/>
    </row>
    <row r="331" spans="1:71" x14ac:dyDescent="0.2">
      <c r="A331" s="40" t="str">
        <f t="shared" si="9"/>
        <v/>
      </c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 s="37"/>
      <c r="Z331"/>
      <c r="AA331"/>
      <c r="AB331"/>
      <c r="AC331" s="37"/>
      <c r="AD331"/>
      <c r="AE331"/>
      <c r="AF331"/>
      <c r="AG331"/>
      <c r="AH331"/>
      <c r="AI331" s="37"/>
      <c r="AJ331"/>
      <c r="AK331"/>
      <c r="AL331"/>
      <c r="AM331" s="37"/>
      <c r="AN331"/>
      <c r="AO331" s="37"/>
      <c r="AP331"/>
      <c r="AQ331"/>
      <c r="AR331" s="37"/>
      <c r="AS331"/>
      <c r="AT331" s="37"/>
      <c r="AU331"/>
      <c r="AV331" s="37"/>
      <c r="AW331" s="37"/>
      <c r="AX331" s="37"/>
      <c r="AY331"/>
      <c r="AZ331" s="37"/>
      <c r="BA331" s="37"/>
      <c r="BB331" s="37"/>
      <c r="BC331" s="37"/>
      <c r="BD331" s="37"/>
      <c r="BE331"/>
      <c r="BF331" s="37"/>
      <c r="BG331"/>
      <c r="BH331" s="37"/>
      <c r="BI331"/>
      <c r="BJ331"/>
      <c r="BK331" s="37"/>
      <c r="BL331" s="37"/>
      <c r="BM331" s="37"/>
      <c r="BN331" s="37"/>
      <c r="BO331"/>
      <c r="BP331"/>
      <c r="BQ331"/>
      <c r="BR331"/>
      <c r="BS331" s="37"/>
    </row>
    <row r="332" spans="1:71" x14ac:dyDescent="0.2">
      <c r="A332" s="40" t="str">
        <f t="shared" si="9"/>
        <v/>
      </c>
      <c r="B332"/>
      <c r="C332"/>
      <c r="D332"/>
      <c r="E332" s="37"/>
      <c r="F332"/>
      <c r="G332"/>
      <c r="H332"/>
      <c r="I332" s="37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 s="37"/>
      <c r="AF332"/>
      <c r="AG332" s="37"/>
      <c r="AH332"/>
      <c r="AI332"/>
      <c r="AJ332"/>
      <c r="AK332"/>
      <c r="AL332" s="37"/>
      <c r="AM332" s="37"/>
      <c r="AN332"/>
      <c r="AO332" s="37"/>
      <c r="AP332"/>
      <c r="AQ332"/>
      <c r="AR332" s="37"/>
      <c r="AS332"/>
      <c r="AT332"/>
      <c r="AU332"/>
      <c r="AV332"/>
      <c r="AW332"/>
      <c r="AX332"/>
      <c r="AY332"/>
      <c r="AZ332" s="37"/>
      <c r="BA332" s="37"/>
      <c r="BB332" s="37"/>
      <c r="BC332" s="37"/>
      <c r="BD332" s="37"/>
      <c r="BE332"/>
      <c r="BF332"/>
      <c r="BG332"/>
      <c r="BH332"/>
      <c r="BI332"/>
      <c r="BJ332"/>
      <c r="BK332" s="37"/>
      <c r="BL332" s="37"/>
      <c r="BM332" s="37"/>
      <c r="BN332" s="37"/>
      <c r="BO332"/>
      <c r="BP332"/>
      <c r="BQ332"/>
      <c r="BR332"/>
      <c r="BS332" s="37"/>
    </row>
    <row r="333" spans="1:71" x14ac:dyDescent="0.2">
      <c r="A333" s="40" t="str">
        <f t="shared" si="9"/>
        <v/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 s="37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 s="37"/>
      <c r="BD333" s="37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 s="37"/>
    </row>
    <row r="334" spans="1:71" x14ac:dyDescent="0.2">
      <c r="A334" s="40" t="str">
        <f t="shared" si="9"/>
        <v/>
      </c>
      <c r="B334"/>
      <c r="C334"/>
      <c r="D334"/>
      <c r="E334"/>
      <c r="F334"/>
      <c r="G334" s="37"/>
      <c r="H334"/>
      <c r="I334" s="37"/>
      <c r="J334"/>
      <c r="K334"/>
      <c r="L334" s="37"/>
      <c r="M334"/>
      <c r="N334"/>
      <c r="O334"/>
      <c r="P334"/>
      <c r="Q334"/>
      <c r="R334"/>
      <c r="S334"/>
      <c r="T334"/>
      <c r="U334"/>
      <c r="V334"/>
      <c r="W334"/>
      <c r="X334" s="37"/>
      <c r="Y334"/>
      <c r="Z334"/>
      <c r="AA334"/>
      <c r="AB334"/>
      <c r="AC334"/>
      <c r="AD334"/>
      <c r="AE334" s="37"/>
      <c r="AF334"/>
      <c r="AG334"/>
      <c r="AH334" s="37"/>
      <c r="AI334" s="37"/>
      <c r="AJ334" s="37"/>
      <c r="AK334"/>
      <c r="AL334"/>
      <c r="AM334"/>
      <c r="AN334"/>
      <c r="AO334"/>
      <c r="AP334"/>
      <c r="AQ334"/>
      <c r="AR334"/>
      <c r="AS334"/>
      <c r="AT334"/>
      <c r="AU334"/>
      <c r="AV334" s="37"/>
      <c r="AW334" s="37"/>
      <c r="AX334" s="37"/>
      <c r="AY334"/>
      <c r="AZ334" s="37"/>
      <c r="BA334"/>
      <c r="BB334"/>
      <c r="BC334" s="37"/>
      <c r="BD334" s="37"/>
      <c r="BE334" s="37"/>
      <c r="BF334"/>
      <c r="BG334"/>
      <c r="BH334"/>
      <c r="BI334"/>
      <c r="BJ334"/>
      <c r="BK334" s="37"/>
      <c r="BL334"/>
      <c r="BM334"/>
      <c r="BN334" s="37"/>
      <c r="BO334"/>
      <c r="BP334"/>
      <c r="BQ334"/>
      <c r="BR334" s="37"/>
      <c r="BS334" s="37"/>
    </row>
    <row r="335" spans="1:71" x14ac:dyDescent="0.2">
      <c r="A335" s="40" t="str">
        <f t="shared" si="9"/>
        <v/>
      </c>
      <c r="B335"/>
      <c r="C335"/>
      <c r="D335"/>
      <c r="E335" s="37"/>
      <c r="F335" s="37"/>
      <c r="G335"/>
      <c r="H335"/>
      <c r="I335" s="37"/>
      <c r="J335" s="37"/>
      <c r="K335"/>
      <c r="L335" s="37"/>
      <c r="M335" s="37"/>
      <c r="N335" s="37"/>
      <c r="O335"/>
      <c r="P335"/>
      <c r="Q335"/>
      <c r="R335"/>
      <c r="S335"/>
      <c r="T335"/>
      <c r="U335"/>
      <c r="V335"/>
      <c r="W335"/>
      <c r="X335" s="37"/>
      <c r="Y335"/>
      <c r="Z335"/>
      <c r="AA335"/>
      <c r="AB335"/>
      <c r="AC335"/>
      <c r="AD335"/>
      <c r="AE335"/>
      <c r="AF335"/>
      <c r="AG335" s="37"/>
      <c r="AH335" s="37"/>
      <c r="AI335" s="37"/>
      <c r="AJ335" s="37"/>
      <c r="AK335"/>
      <c r="AL335"/>
      <c r="AM335" s="37"/>
      <c r="AN335"/>
      <c r="AO335"/>
      <c r="AP335"/>
      <c r="AQ335"/>
      <c r="AR335" s="37"/>
      <c r="AS335" s="37"/>
      <c r="AT335"/>
      <c r="AU335"/>
      <c r="AV335" s="37"/>
      <c r="AW335" s="37"/>
      <c r="AX335" s="37"/>
      <c r="AY335"/>
      <c r="AZ335" s="37"/>
      <c r="BA335"/>
      <c r="BB335" s="37"/>
      <c r="BC335" s="37"/>
      <c r="BD335" s="37"/>
      <c r="BE335"/>
      <c r="BF335" s="37"/>
      <c r="BG335"/>
      <c r="BH335"/>
      <c r="BI335"/>
      <c r="BJ335"/>
      <c r="BK335" s="37"/>
      <c r="BL335"/>
      <c r="BM335" s="37"/>
      <c r="BN335" s="37"/>
      <c r="BO335"/>
      <c r="BP335"/>
      <c r="BQ335"/>
      <c r="BR335" s="37"/>
      <c r="BS335" s="37"/>
    </row>
    <row r="336" spans="1:71" x14ac:dyDescent="0.2">
      <c r="A336" s="40" t="str">
        <f t="shared" si="9"/>
        <v/>
      </c>
      <c r="B336"/>
      <c r="C336"/>
      <c r="D336"/>
      <c r="E336" s="3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 s="37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 s="37"/>
      <c r="AW336"/>
      <c r="AX336" s="37"/>
      <c r="AY336" s="37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 s="37"/>
      <c r="BN336"/>
      <c r="BO336"/>
      <c r="BP336"/>
      <c r="BQ336"/>
      <c r="BR336"/>
      <c r="BS336" s="37"/>
    </row>
    <row r="337" spans="1:71" x14ac:dyDescent="0.2">
      <c r="A337" s="40" t="str">
        <f t="shared" si="9"/>
        <v/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 s="37"/>
      <c r="AP337"/>
      <c r="AQ337"/>
      <c r="AR337"/>
      <c r="AS337"/>
      <c r="AT337"/>
      <c r="AU337"/>
      <c r="AV337"/>
      <c r="AW337" s="37"/>
      <c r="AX337"/>
      <c r="AY337"/>
      <c r="AZ337" s="37"/>
      <c r="BA337" s="37"/>
      <c r="BB337"/>
      <c r="BC337"/>
      <c r="BD337" s="37"/>
      <c r="BE337" s="37"/>
      <c r="BF337"/>
      <c r="BG337"/>
      <c r="BH337"/>
      <c r="BI337"/>
      <c r="BJ337"/>
      <c r="BK337"/>
      <c r="BL337"/>
      <c r="BM337"/>
      <c r="BN337" s="37"/>
      <c r="BO337"/>
      <c r="BP337"/>
      <c r="BQ337"/>
      <c r="BR337"/>
      <c r="BS337" s="37"/>
    </row>
    <row r="338" spans="1:71" x14ac:dyDescent="0.2">
      <c r="A338" s="40" t="str">
        <f t="shared" si="9"/>
        <v/>
      </c>
      <c r="B338"/>
      <c r="C338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/>
      <c r="P338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/>
      <c r="AB338" s="37"/>
      <c r="AC338" s="37"/>
      <c r="AD338" s="37"/>
      <c r="AE338"/>
      <c r="AF338" s="37"/>
      <c r="AG338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/>
      <c r="BI338" s="37"/>
      <c r="BJ338" s="37"/>
      <c r="BK338" s="37"/>
      <c r="BL338" s="37"/>
      <c r="BM338" s="37"/>
      <c r="BN338" s="37"/>
      <c r="BO338" s="37"/>
      <c r="BP338"/>
      <c r="BQ338"/>
      <c r="BR338" s="37"/>
      <c r="BS338" s="37"/>
    </row>
    <row r="339" spans="1:71" x14ac:dyDescent="0.2">
      <c r="A339" s="40" t="str">
        <f t="shared" si="9"/>
        <v/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 s="37"/>
      <c r="Y339" s="37"/>
      <c r="Z339"/>
      <c r="AA339"/>
      <c r="AB339"/>
      <c r="AC339"/>
      <c r="AD339"/>
      <c r="AE339"/>
      <c r="AF339"/>
      <c r="AG339"/>
      <c r="AH339"/>
      <c r="AI339" s="37"/>
      <c r="AJ339"/>
      <c r="AK339"/>
      <c r="AL339"/>
      <c r="AM339"/>
      <c r="AN339"/>
      <c r="AO339" s="37"/>
      <c r="AP339"/>
      <c r="AQ339"/>
      <c r="AR339"/>
      <c r="AS339"/>
      <c r="AT339"/>
      <c r="AU339"/>
      <c r="AV339" s="37"/>
      <c r="AW339"/>
      <c r="AX339" s="37"/>
      <c r="AY339"/>
      <c r="AZ339" s="37"/>
      <c r="BA339"/>
      <c r="BB339" s="37"/>
      <c r="BC339" s="37"/>
      <c r="BD339" s="37"/>
      <c r="BE339" s="37"/>
      <c r="BF339"/>
      <c r="BG339"/>
      <c r="BH339"/>
      <c r="BI339" s="37"/>
      <c r="BJ339"/>
      <c r="BK339" s="37"/>
      <c r="BL339"/>
      <c r="BM339" s="37"/>
      <c r="BN339" s="37"/>
      <c r="BO339"/>
      <c r="BP339"/>
      <c r="BQ339"/>
      <c r="BR339"/>
      <c r="BS339" s="37"/>
    </row>
    <row r="340" spans="1:71" x14ac:dyDescent="0.2">
      <c r="A340" s="40" t="str">
        <f t="shared" si="9"/>
        <v/>
      </c>
      <c r="B340"/>
      <c r="C340"/>
      <c r="D340"/>
      <c r="E340" s="37"/>
      <c r="F340"/>
      <c r="G340"/>
      <c r="H340"/>
      <c r="I340"/>
      <c r="J340"/>
      <c r="K340"/>
      <c r="L340" s="37"/>
      <c r="M340"/>
      <c r="N340" s="37"/>
      <c r="O340"/>
      <c r="P340" s="37"/>
      <c r="Q340"/>
      <c r="R340"/>
      <c r="S340"/>
      <c r="T340"/>
      <c r="U340"/>
      <c r="V340"/>
      <c r="W340"/>
      <c r="X340" s="37"/>
      <c r="Y340"/>
      <c r="Z340"/>
      <c r="AA340"/>
      <c r="AB340"/>
      <c r="AC340"/>
      <c r="AD340"/>
      <c r="AE340"/>
      <c r="AF340"/>
      <c r="AG340"/>
      <c r="AH340"/>
      <c r="AI340" s="37"/>
      <c r="AJ340"/>
      <c r="AK340"/>
      <c r="AL340" s="37"/>
      <c r="AM340"/>
      <c r="AN340"/>
      <c r="AO340" s="37"/>
      <c r="AP340"/>
      <c r="AQ340"/>
      <c r="AR340" s="37"/>
      <c r="AS340"/>
      <c r="AT340" s="37"/>
      <c r="AU340"/>
      <c r="AV340" s="37"/>
      <c r="AW340" s="37"/>
      <c r="AX340" s="37"/>
      <c r="AY340"/>
      <c r="AZ340" s="37"/>
      <c r="BA340" s="37"/>
      <c r="BB340" s="37"/>
      <c r="BC340" s="37"/>
      <c r="BD340" s="37"/>
      <c r="BE340" s="37"/>
      <c r="BF340" s="37"/>
      <c r="BG340"/>
      <c r="BH340" s="37"/>
      <c r="BI340"/>
      <c r="BJ340"/>
      <c r="BK340" s="37"/>
      <c r="BL340"/>
      <c r="BM340" s="37"/>
      <c r="BN340" s="37"/>
      <c r="BO340"/>
      <c r="BP340"/>
      <c r="BQ340"/>
      <c r="BR340" s="37"/>
      <c r="BS340" s="37"/>
    </row>
    <row r="341" spans="1:71" x14ac:dyDescent="0.2">
      <c r="A341" s="40" t="str">
        <f t="shared" si="9"/>
        <v/>
      </c>
      <c r="B341"/>
      <c r="C341"/>
      <c r="D341" s="37"/>
      <c r="E341" s="37"/>
      <c r="F341"/>
      <c r="G341" s="37"/>
      <c r="H341" s="37"/>
      <c r="I341" s="37"/>
      <c r="J341"/>
      <c r="K341" s="37"/>
      <c r="L341"/>
      <c r="M341" s="37"/>
      <c r="N341" s="37"/>
      <c r="O341"/>
      <c r="P341"/>
      <c r="Q341"/>
      <c r="R341"/>
      <c r="S341"/>
      <c r="T341"/>
      <c r="U341"/>
      <c r="V341" s="37"/>
      <c r="W341" s="37"/>
      <c r="X341" s="37"/>
      <c r="Y341" s="37"/>
      <c r="Z341"/>
      <c r="AA341"/>
      <c r="AB341"/>
      <c r="AC341" s="37"/>
      <c r="AD341"/>
      <c r="AE341" s="37"/>
      <c r="AF341" s="37"/>
      <c r="AG341" s="37"/>
      <c r="AH341" s="37"/>
      <c r="AI341" s="37"/>
      <c r="AJ341" s="37"/>
      <c r="AK341" s="37"/>
      <c r="AL341" s="37"/>
      <c r="AM341" s="37"/>
      <c r="AN341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/>
      <c r="BP341"/>
      <c r="BQ341"/>
      <c r="BR341" s="37"/>
      <c r="BS341" s="37"/>
    </row>
    <row r="342" spans="1:71" x14ac:dyDescent="0.2">
      <c r="A342" s="40" t="str">
        <f t="shared" si="9"/>
        <v/>
      </c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 s="37"/>
      <c r="AP342"/>
      <c r="AQ342"/>
      <c r="AR342"/>
      <c r="AS342"/>
      <c r="AT342"/>
      <c r="AU342"/>
      <c r="AV342" s="37"/>
      <c r="AW342"/>
      <c r="AX342"/>
      <c r="AY342"/>
      <c r="AZ342" s="37"/>
      <c r="BA342" s="37"/>
      <c r="BB342"/>
      <c r="BC342" s="37"/>
      <c r="BD342"/>
      <c r="BE342"/>
      <c r="BF342"/>
      <c r="BG342"/>
      <c r="BH342"/>
      <c r="BI342"/>
      <c r="BJ342"/>
      <c r="BK342" s="37"/>
      <c r="BL342"/>
      <c r="BM342" s="37"/>
      <c r="BN342"/>
      <c r="BO342"/>
      <c r="BP342"/>
      <c r="BQ342"/>
      <c r="BR342"/>
      <c r="BS342" s="37"/>
    </row>
    <row r="343" spans="1:71" x14ac:dyDescent="0.2">
      <c r="A343" s="40" t="str">
        <f t="shared" si="9"/>
        <v/>
      </c>
      <c r="B343"/>
      <c r="C343"/>
      <c r="D343"/>
      <c r="E343"/>
      <c r="F343"/>
      <c r="G343" s="37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 s="37"/>
      <c r="AH343"/>
      <c r="AI343"/>
      <c r="AJ343"/>
      <c r="AK343"/>
      <c r="AL343"/>
      <c r="AM343"/>
      <c r="AN343"/>
      <c r="AO343" s="37"/>
      <c r="AP343"/>
      <c r="AQ343"/>
      <c r="AR343"/>
      <c r="AS343" s="37"/>
      <c r="AT343"/>
      <c r="AU343" s="37"/>
      <c r="AV343" s="37"/>
      <c r="AW343" s="37"/>
      <c r="AX343"/>
      <c r="AY343"/>
      <c r="AZ343" s="37"/>
      <c r="BA343"/>
      <c r="BB343"/>
      <c r="BC343" s="37"/>
      <c r="BD343"/>
      <c r="BE343"/>
      <c r="BF343" s="37"/>
      <c r="BG343"/>
      <c r="BH343"/>
      <c r="BI343" s="37"/>
      <c r="BJ343"/>
      <c r="BK343"/>
      <c r="BL343"/>
      <c r="BM343"/>
      <c r="BN343"/>
      <c r="BO343"/>
      <c r="BP343"/>
      <c r="BQ343"/>
      <c r="BR343"/>
      <c r="BS343" s="37"/>
    </row>
    <row r="344" spans="1:71" x14ac:dyDescent="0.2">
      <c r="A344" s="40" t="str">
        <f t="shared" si="9"/>
        <v/>
      </c>
      <c r="B344"/>
      <c r="C344"/>
      <c r="D344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/>
      <c r="P344"/>
      <c r="Q344"/>
      <c r="R344"/>
      <c r="S344"/>
      <c r="T344"/>
      <c r="U344"/>
      <c r="V344" s="37"/>
      <c r="W344" s="37"/>
      <c r="X344" s="37"/>
      <c r="Y344"/>
      <c r="Z344"/>
      <c r="AA344"/>
      <c r="AB344" s="37"/>
      <c r="AC344"/>
      <c r="AD344"/>
      <c r="AE344"/>
      <c r="AF344" s="37"/>
      <c r="AG344" s="37"/>
      <c r="AH344"/>
      <c r="AI344" s="37"/>
      <c r="AJ344"/>
      <c r="AK344"/>
      <c r="AL344" s="37"/>
      <c r="AM344" s="37"/>
      <c r="AN344"/>
      <c r="AO344" s="37"/>
      <c r="AP344" s="37"/>
      <c r="AQ344"/>
      <c r="AR344" s="37"/>
      <c r="AS344" s="37"/>
      <c r="AT344"/>
      <c r="AU344"/>
      <c r="AV344" s="37"/>
      <c r="AW344" s="37"/>
      <c r="AX344" s="37"/>
      <c r="AY344" s="37"/>
      <c r="AZ344" s="37"/>
      <c r="BA344" s="37"/>
      <c r="BB344"/>
      <c r="BC344" s="37"/>
      <c r="BD344" s="37"/>
      <c r="BE344" s="37"/>
      <c r="BF344"/>
      <c r="BG344"/>
      <c r="BH344"/>
      <c r="BI344" s="37"/>
      <c r="BJ344"/>
      <c r="BK344" s="37"/>
      <c r="BL344"/>
      <c r="BM344" s="37"/>
      <c r="BN344" s="37"/>
      <c r="BO344"/>
      <c r="BP344"/>
      <c r="BQ344"/>
      <c r="BR344" s="37"/>
      <c r="BS344" s="37"/>
    </row>
    <row r="345" spans="1:71" x14ac:dyDescent="0.2">
      <c r="A345" s="40" t="str">
        <f t="shared" si="9"/>
        <v/>
      </c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37"/>
      <c r="AA345"/>
      <c r="AB345"/>
      <c r="AC345"/>
      <c r="AD345"/>
      <c r="AE345" s="37"/>
      <c r="AF345" s="37"/>
      <c r="AG345"/>
      <c r="AH345"/>
      <c r="AI345"/>
      <c r="AJ345"/>
      <c r="AK345" s="37"/>
      <c r="AL345" s="37"/>
      <c r="AM345"/>
      <c r="AN345"/>
      <c r="AO345" s="37"/>
      <c r="AP345"/>
      <c r="AQ345"/>
      <c r="AR345"/>
      <c r="AS345"/>
      <c r="AT345" s="37"/>
      <c r="AU345"/>
      <c r="AV345" s="37"/>
      <c r="AW345" s="37"/>
      <c r="AX345" s="37"/>
      <c r="AY345"/>
      <c r="AZ345" s="37"/>
      <c r="BA345"/>
      <c r="BB345" s="37"/>
      <c r="BC345" s="37"/>
      <c r="BD345" s="37"/>
      <c r="BE345"/>
      <c r="BF345"/>
      <c r="BG345"/>
      <c r="BH345"/>
      <c r="BI345"/>
      <c r="BJ345"/>
      <c r="BK345" s="37"/>
      <c r="BL345"/>
      <c r="BM345"/>
      <c r="BN345" s="37"/>
      <c r="BO345"/>
      <c r="BP345"/>
      <c r="BQ345"/>
      <c r="BR345"/>
      <c r="BS345" s="37"/>
    </row>
    <row r="346" spans="1:71" x14ac:dyDescent="0.2">
      <c r="A346" s="40" t="str">
        <f t="shared" si="9"/>
        <v/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 s="37"/>
      <c r="AY346"/>
      <c r="AZ346"/>
      <c r="BA346"/>
      <c r="BB346"/>
      <c r="BC346"/>
      <c r="BD346"/>
      <c r="BE346"/>
      <c r="BF346"/>
      <c r="BG346"/>
      <c r="BH346"/>
      <c r="BI346"/>
      <c r="BJ346"/>
      <c r="BK346" s="37"/>
      <c r="BL346"/>
      <c r="BM346" s="37"/>
      <c r="BN346" s="37"/>
      <c r="BO346"/>
      <c r="BP346"/>
      <c r="BQ346"/>
      <c r="BR346"/>
      <c r="BS346" s="37"/>
    </row>
    <row r="347" spans="1:71" x14ac:dyDescent="0.2">
      <c r="A347" s="40" t="str">
        <f t="shared" si="9"/>
        <v/>
      </c>
      <c r="B347"/>
      <c r="C347"/>
      <c r="D347"/>
      <c r="E347" s="37"/>
      <c r="F347"/>
      <c r="G347"/>
      <c r="H347"/>
      <c r="I347" s="37"/>
      <c r="J347"/>
      <c r="K347"/>
      <c r="L347"/>
      <c r="M347"/>
      <c r="N347" s="37"/>
      <c r="O347"/>
      <c r="P347"/>
      <c r="Q347"/>
      <c r="R347"/>
      <c r="S347"/>
      <c r="T347"/>
      <c r="U347"/>
      <c r="V347"/>
      <c r="W347"/>
      <c r="X347" s="37"/>
      <c r="Y347"/>
      <c r="Z347"/>
      <c r="AA347"/>
      <c r="AB347"/>
      <c r="AC347"/>
      <c r="AD347"/>
      <c r="AE347"/>
      <c r="AF347" s="37"/>
      <c r="AG347"/>
      <c r="AH347" s="37"/>
      <c r="AI347" s="37"/>
      <c r="AJ347"/>
      <c r="AK347"/>
      <c r="AL347"/>
      <c r="AM347"/>
      <c r="AN347"/>
      <c r="AO347" s="37"/>
      <c r="AP347" s="37"/>
      <c r="AQ347"/>
      <c r="AR347" s="37"/>
      <c r="AS347" s="37"/>
      <c r="AT347" s="37"/>
      <c r="AU347"/>
      <c r="AV347" s="37"/>
      <c r="AW347" s="37"/>
      <c r="AX347" s="37"/>
      <c r="AY347" s="37"/>
      <c r="AZ347" s="37"/>
      <c r="BA347"/>
      <c r="BB347"/>
      <c r="BC347" s="37"/>
      <c r="BD347" s="37"/>
      <c r="BE347"/>
      <c r="BF347" s="37"/>
      <c r="BG347" s="37"/>
      <c r="BH347"/>
      <c r="BI347"/>
      <c r="BJ347"/>
      <c r="BK347" s="37"/>
      <c r="BL347"/>
      <c r="BM347" s="37"/>
      <c r="BN347" s="37"/>
      <c r="BO347"/>
      <c r="BP347"/>
      <c r="BQ347"/>
      <c r="BR347"/>
      <c r="BS347" s="37"/>
    </row>
    <row r="348" spans="1:71" x14ac:dyDescent="0.2">
      <c r="A348" s="40" t="str">
        <f t="shared" si="9"/>
        <v/>
      </c>
      <c r="B348"/>
      <c r="C348"/>
      <c r="D348"/>
      <c r="E348"/>
      <c r="F348"/>
      <c r="G348"/>
      <c r="H348"/>
      <c r="I348"/>
      <c r="J348"/>
      <c r="K348"/>
      <c r="L348" s="37"/>
      <c r="M348"/>
      <c r="N348" s="37"/>
      <c r="O348"/>
      <c r="P348"/>
      <c r="Q348"/>
      <c r="R348"/>
      <c r="S348" s="37"/>
      <c r="T348"/>
      <c r="U348"/>
      <c r="V348"/>
      <c r="W348"/>
      <c r="X348" s="37"/>
      <c r="Y348"/>
      <c r="Z348" s="37"/>
      <c r="AA348"/>
      <c r="AB348"/>
      <c r="AC348"/>
      <c r="AD348"/>
      <c r="AE348"/>
      <c r="AF348" s="37"/>
      <c r="AG348"/>
      <c r="AH348"/>
      <c r="AI348"/>
      <c r="AJ348"/>
      <c r="AK348"/>
      <c r="AL348"/>
      <c r="AM348" s="37"/>
      <c r="AN348"/>
      <c r="AO348"/>
      <c r="AP348"/>
      <c r="AQ348"/>
      <c r="AR348"/>
      <c r="AS348"/>
      <c r="AT348"/>
      <c r="AU348"/>
      <c r="AV348"/>
      <c r="AW348"/>
      <c r="AX348"/>
      <c r="AY348"/>
      <c r="AZ348" s="37"/>
      <c r="BA348"/>
      <c r="BB348"/>
      <c r="BC348"/>
      <c r="BD348"/>
      <c r="BE348"/>
      <c r="BF348" s="37"/>
      <c r="BG348"/>
      <c r="BH348"/>
      <c r="BI348"/>
      <c r="BJ348"/>
      <c r="BK348"/>
      <c r="BL348"/>
      <c r="BM348"/>
      <c r="BN348" s="37"/>
      <c r="BO348"/>
      <c r="BP348"/>
      <c r="BQ348"/>
      <c r="BR348" s="37"/>
      <c r="BS348" s="37"/>
    </row>
    <row r="349" spans="1:71" x14ac:dyDescent="0.2">
      <c r="A349" s="40" t="str">
        <f t="shared" si="9"/>
        <v/>
      </c>
      <c r="B349"/>
      <c r="C349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/>
      <c r="P349" s="37"/>
      <c r="Q349" s="37"/>
      <c r="R349" s="37"/>
      <c r="S349" s="37"/>
      <c r="T349"/>
      <c r="U349"/>
      <c r="V349" s="37"/>
      <c r="W349" s="37"/>
      <c r="X349" s="37"/>
      <c r="Y349"/>
      <c r="Z349" s="37"/>
      <c r="AA349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/>
      <c r="BQ349" s="37"/>
      <c r="BR349" s="37"/>
      <c r="BS349" s="37"/>
    </row>
    <row r="350" spans="1:71" x14ac:dyDescent="0.2">
      <c r="A350" s="40" t="str">
        <f t="shared" si="9"/>
        <v/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 s="37"/>
      <c r="AM350"/>
      <c r="AN350"/>
      <c r="AO350" s="37"/>
      <c r="AP350"/>
      <c r="AQ350"/>
      <c r="AR350"/>
      <c r="AS350"/>
      <c r="AT350"/>
      <c r="AU350"/>
      <c r="AV350" s="37"/>
      <c r="AW350" s="37"/>
      <c r="AX350" s="37"/>
      <c r="AY350"/>
      <c r="AZ350" s="37"/>
      <c r="BA350"/>
      <c r="BB350"/>
      <c r="BC350"/>
      <c r="BD350" s="37"/>
      <c r="BE350"/>
      <c r="BF350"/>
      <c r="BG350"/>
      <c r="BH350"/>
      <c r="BI350"/>
      <c r="BJ350"/>
      <c r="BK350"/>
      <c r="BL350"/>
      <c r="BM350"/>
      <c r="BN350" s="37"/>
      <c r="BO350"/>
      <c r="BP350"/>
      <c r="BQ350"/>
      <c r="BR350"/>
      <c r="BS350" s="37"/>
    </row>
    <row r="351" spans="1:71" x14ac:dyDescent="0.2">
      <c r="A351" s="40" t="str">
        <f t="shared" si="9"/>
        <v/>
      </c>
      <c r="B351"/>
      <c r="C351"/>
      <c r="D351"/>
      <c r="E351" s="3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 s="37"/>
      <c r="Z351"/>
      <c r="AA351"/>
      <c r="AB351"/>
      <c r="AC351"/>
      <c r="AD351"/>
      <c r="AE351"/>
      <c r="AF351"/>
      <c r="AG351"/>
      <c r="AH351"/>
      <c r="AI351" s="37"/>
      <c r="AJ351"/>
      <c r="AK351"/>
      <c r="AL351"/>
      <c r="AM351" s="37"/>
      <c r="AN351"/>
      <c r="AO351"/>
      <c r="AP351"/>
      <c r="AQ351"/>
      <c r="AR351"/>
      <c r="AS351"/>
      <c r="AT351"/>
      <c r="AU351" s="37"/>
      <c r="AV351" s="37"/>
      <c r="AW351"/>
      <c r="AX351"/>
      <c r="AY351"/>
      <c r="AZ351"/>
      <c r="BA351" s="37"/>
      <c r="BB351" s="37"/>
      <c r="BC351" s="37"/>
      <c r="BD351"/>
      <c r="BE351" s="37"/>
      <c r="BF351"/>
      <c r="BG351"/>
      <c r="BH351"/>
      <c r="BI351"/>
      <c r="BJ351"/>
      <c r="BK351" s="37"/>
      <c r="BL351"/>
      <c r="BM351" s="37"/>
      <c r="BN351"/>
      <c r="BO351"/>
      <c r="BP351"/>
      <c r="BQ351"/>
      <c r="BR351"/>
      <c r="BS351" s="37"/>
    </row>
    <row r="352" spans="1:71" x14ac:dyDescent="0.2">
      <c r="A352" s="40" t="str">
        <f t="shared" si="9"/>
        <v/>
      </c>
      <c r="B352"/>
      <c r="C352"/>
      <c r="D352" s="37"/>
      <c r="E352" s="37"/>
      <c r="F352" s="37"/>
      <c r="G352"/>
      <c r="H352" s="37"/>
      <c r="I352" s="37"/>
      <c r="J352" s="37"/>
      <c r="K352" s="37"/>
      <c r="L352" s="37"/>
      <c r="M352" s="37"/>
      <c r="N352" s="37"/>
      <c r="O352"/>
      <c r="P352"/>
      <c r="Q352"/>
      <c r="R352"/>
      <c r="S352" s="37"/>
      <c r="T352"/>
      <c r="U352" s="37"/>
      <c r="V352" s="37"/>
      <c r="W352"/>
      <c r="X352" s="37"/>
      <c r="Y352"/>
      <c r="Z352" s="37"/>
      <c r="AA352" s="37"/>
      <c r="AB352"/>
      <c r="AC352"/>
      <c r="AD352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/>
      <c r="BP352"/>
      <c r="BQ352"/>
      <c r="BR352" s="37"/>
      <c r="BS352" s="37"/>
    </row>
    <row r="353" spans="1:71" x14ac:dyDescent="0.2">
      <c r="A353" s="40" t="str">
        <f t="shared" si="9"/>
        <v/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 s="37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 s="37"/>
    </row>
    <row r="354" spans="1:71" x14ac:dyDescent="0.2">
      <c r="A354" s="40" t="str">
        <f t="shared" si="9"/>
        <v/>
      </c>
      <c r="B354"/>
      <c r="C354"/>
      <c r="D354"/>
      <c r="E354"/>
      <c r="F354"/>
      <c r="G354" s="37"/>
      <c r="H354"/>
      <c r="I354" s="37"/>
      <c r="J354"/>
      <c r="K354"/>
      <c r="L354"/>
      <c r="M354"/>
      <c r="N354" s="37"/>
      <c r="O354"/>
      <c r="P354"/>
      <c r="Q354"/>
      <c r="R354"/>
      <c r="S354"/>
      <c r="T354"/>
      <c r="U354"/>
      <c r="V354"/>
      <c r="W354" s="37"/>
      <c r="X354" s="37"/>
      <c r="Y354" s="37"/>
      <c r="Z354"/>
      <c r="AA354"/>
      <c r="AB354"/>
      <c r="AC354" s="37"/>
      <c r="AD354"/>
      <c r="AE354"/>
      <c r="AF354"/>
      <c r="AG354" s="37"/>
      <c r="AH354" s="37"/>
      <c r="AI354" s="37"/>
      <c r="AJ354"/>
      <c r="AK354"/>
      <c r="AL354"/>
      <c r="AM354" s="37"/>
      <c r="AN354"/>
      <c r="AO354" s="37"/>
      <c r="AP354"/>
      <c r="AQ354"/>
      <c r="AR354" s="37"/>
      <c r="AS354"/>
      <c r="AT354" s="37"/>
      <c r="AU354" s="37"/>
      <c r="AV354" s="37"/>
      <c r="AW354" s="37"/>
      <c r="AX354" s="37"/>
      <c r="AY354"/>
      <c r="AZ354" s="37"/>
      <c r="BA354" s="37"/>
      <c r="BB354" s="37"/>
      <c r="BC354" s="37"/>
      <c r="BD354" s="37"/>
      <c r="BE354" s="37"/>
      <c r="BF354"/>
      <c r="BG354"/>
      <c r="BH354" s="37"/>
      <c r="BI354" s="37"/>
      <c r="BJ354" s="37"/>
      <c r="BK354" s="37"/>
      <c r="BL354" s="37"/>
      <c r="BM354" s="37"/>
      <c r="BN354" s="37"/>
      <c r="BO354"/>
      <c r="BP354"/>
      <c r="BQ354"/>
      <c r="BR354" s="37"/>
      <c r="BS354" s="37"/>
    </row>
    <row r="355" spans="1:71" x14ac:dyDescent="0.2">
      <c r="A355" s="40" t="str">
        <f t="shared" si="9"/>
        <v/>
      </c>
      <c r="B355"/>
      <c r="C355"/>
      <c r="D355"/>
      <c r="E355" s="37"/>
      <c r="F355"/>
      <c r="G355" s="37"/>
      <c r="H355" s="37"/>
      <c r="I355" s="37"/>
      <c r="J355" s="37"/>
      <c r="K355"/>
      <c r="L355" s="37"/>
      <c r="M355" s="37"/>
      <c r="N355"/>
      <c r="O355"/>
      <c r="P355"/>
      <c r="Q355"/>
      <c r="R355"/>
      <c r="S355"/>
      <c r="T355"/>
      <c r="U355"/>
      <c r="V355"/>
      <c r="W355" s="37"/>
      <c r="X355" s="37"/>
      <c r="Y355"/>
      <c r="Z355"/>
      <c r="AA355"/>
      <c r="AB355"/>
      <c r="AC355"/>
      <c r="AD355"/>
      <c r="AE355" s="37"/>
      <c r="AF355"/>
      <c r="AG355" s="37"/>
      <c r="AH355" s="37"/>
      <c r="AI355"/>
      <c r="AJ355"/>
      <c r="AK355" s="37"/>
      <c r="AL355"/>
      <c r="AM355" s="37"/>
      <c r="AN355" s="37"/>
      <c r="AO355"/>
      <c r="AP355"/>
      <c r="AQ355" s="37"/>
      <c r="AR355" s="37"/>
      <c r="AS355" s="37"/>
      <c r="AT355" s="37"/>
      <c r="AU355"/>
      <c r="AV355" s="37"/>
      <c r="AW355" s="37"/>
      <c r="AX355" s="37"/>
      <c r="AY355"/>
      <c r="AZ355" s="37"/>
      <c r="BA355" s="37"/>
      <c r="BB355" s="37"/>
      <c r="BC355" s="37"/>
      <c r="BD355" s="37"/>
      <c r="BE355"/>
      <c r="BF355"/>
      <c r="BG355" s="37"/>
      <c r="BH355"/>
      <c r="BI355" s="37"/>
      <c r="BJ355"/>
      <c r="BK355" s="37"/>
      <c r="BL355"/>
      <c r="BM355" s="37"/>
      <c r="BN355" s="37"/>
      <c r="BO355"/>
      <c r="BP355"/>
      <c r="BQ355"/>
      <c r="BR355" s="37"/>
      <c r="BS355" s="37"/>
    </row>
    <row r="356" spans="1:71" x14ac:dyDescent="0.2">
      <c r="A356" s="40" t="str">
        <f t="shared" si="9"/>
        <v/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 s="37"/>
      <c r="AY356"/>
      <c r="AZ356" s="37"/>
      <c r="BA356"/>
      <c r="BB356"/>
      <c r="BC356"/>
      <c r="BD356" s="37"/>
      <c r="BE356"/>
      <c r="BF356"/>
      <c r="BG356"/>
      <c r="BH356"/>
      <c r="BI356"/>
      <c r="BJ356"/>
      <c r="BK356" s="37"/>
      <c r="BL356"/>
      <c r="BM356" s="37"/>
      <c r="BN356"/>
      <c r="BO356"/>
      <c r="BP356"/>
      <c r="BQ356"/>
      <c r="BR356"/>
      <c r="BS356" s="37"/>
    </row>
    <row r="357" spans="1:71" x14ac:dyDescent="0.2">
      <c r="A357" s="40" t="str">
        <f t="shared" si="9"/>
        <v/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 s="37"/>
      <c r="BL357"/>
      <c r="BM357"/>
      <c r="BN357"/>
      <c r="BO357"/>
      <c r="BP357"/>
      <c r="BQ357"/>
      <c r="BR357"/>
      <c r="BS357" s="37"/>
    </row>
    <row r="358" spans="1:71" x14ac:dyDescent="0.2">
      <c r="A358" s="40" t="str">
        <f t="shared" si="9"/>
        <v/>
      </c>
      <c r="B358"/>
      <c r="C358"/>
      <c r="D358"/>
      <c r="E358"/>
      <c r="F358"/>
      <c r="G358"/>
      <c r="H358"/>
      <c r="I358"/>
      <c r="J358"/>
      <c r="K358"/>
      <c r="L358"/>
      <c r="M358"/>
      <c r="N358" s="37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 s="37"/>
      <c r="BS358" s="37"/>
    </row>
    <row r="359" spans="1:71" x14ac:dyDescent="0.2">
      <c r="A359" s="40" t="str">
        <f t="shared" si="9"/>
        <v/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 s="37"/>
      <c r="AW359"/>
      <c r="AX359"/>
      <c r="AY359"/>
      <c r="AZ359"/>
      <c r="BA359"/>
      <c r="BB359"/>
      <c r="BC359" s="37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 s="37"/>
    </row>
    <row r="360" spans="1:71" x14ac:dyDescent="0.2">
      <c r="A360" s="40" t="str">
        <f t="shared" si="9"/>
        <v/>
      </c>
      <c r="B360"/>
      <c r="C360"/>
      <c r="D360"/>
      <c r="E360"/>
      <c r="F360"/>
      <c r="G360"/>
      <c r="H360"/>
      <c r="I360"/>
      <c r="J360"/>
      <c r="K360"/>
      <c r="L360" s="37"/>
      <c r="M360"/>
      <c r="N360"/>
      <c r="O360"/>
      <c r="P360"/>
      <c r="Q360"/>
      <c r="R360"/>
      <c r="S360"/>
      <c r="T360"/>
      <c r="U360"/>
      <c r="V360"/>
      <c r="W360"/>
      <c r="X360" s="37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37"/>
      <c r="AR360"/>
      <c r="AS360"/>
      <c r="AT360"/>
      <c r="AU360"/>
      <c r="AV360"/>
      <c r="AW360"/>
      <c r="AX360"/>
      <c r="AY360"/>
      <c r="AZ360" s="37"/>
      <c r="BA360" s="37"/>
      <c r="BB360"/>
      <c r="BC360"/>
      <c r="BD360" s="37"/>
      <c r="BE360"/>
      <c r="BF360"/>
      <c r="BG360"/>
      <c r="BH360"/>
      <c r="BI360"/>
      <c r="BJ360"/>
      <c r="BK360" s="37"/>
      <c r="BL360"/>
      <c r="BM360"/>
      <c r="BN360" s="37"/>
      <c r="BO360"/>
      <c r="BP360"/>
      <c r="BQ360"/>
      <c r="BR360"/>
      <c r="BS360" s="37"/>
    </row>
    <row r="361" spans="1:71" x14ac:dyDescent="0.2">
      <c r="A361" s="40" t="str">
        <f t="shared" si="9"/>
        <v/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 s="37"/>
      <c r="AJ361"/>
      <c r="AK361"/>
      <c r="AL361" s="37"/>
      <c r="AM361"/>
      <c r="AN361"/>
      <c r="AO361"/>
      <c r="AP361"/>
      <c r="AQ361"/>
      <c r="AR361" s="37"/>
      <c r="AS361"/>
      <c r="AT361"/>
      <c r="AU361"/>
      <c r="AV361" s="37"/>
      <c r="AW361" s="37"/>
      <c r="AX361" s="37"/>
      <c r="AY361"/>
      <c r="AZ361" s="37"/>
      <c r="BA361" s="37"/>
      <c r="BB361"/>
      <c r="BC361" s="37"/>
      <c r="BD361" s="37"/>
      <c r="BE361" s="37"/>
      <c r="BF361"/>
      <c r="BG361"/>
      <c r="BH361"/>
      <c r="BI361"/>
      <c r="BJ361"/>
      <c r="BK361" s="37"/>
      <c r="BL361"/>
      <c r="BM361"/>
      <c r="BN361" s="37"/>
      <c r="BO361"/>
      <c r="BP361"/>
      <c r="BQ361"/>
      <c r="BR361"/>
      <c r="BS361" s="37"/>
    </row>
    <row r="362" spans="1:71" x14ac:dyDescent="0.2">
      <c r="A362" s="40" t="str">
        <f t="shared" si="9"/>
        <v/>
      </c>
      <c r="B362"/>
      <c r="C362"/>
      <c r="D362"/>
      <c r="E362" s="37"/>
      <c r="F362"/>
      <c r="G362"/>
      <c r="H362"/>
      <c r="I362"/>
      <c r="J362"/>
      <c r="K362"/>
      <c r="L362"/>
      <c r="M362" s="37"/>
      <c r="N362"/>
      <c r="O362"/>
      <c r="P362"/>
      <c r="Q362"/>
      <c r="R362"/>
      <c r="S362"/>
      <c r="T362"/>
      <c r="U362"/>
      <c r="V362"/>
      <c r="W362"/>
      <c r="X362" s="37"/>
      <c r="Y362" s="37"/>
      <c r="Z362"/>
      <c r="AA362"/>
      <c r="AB362"/>
      <c r="AC362"/>
      <c r="AD362"/>
      <c r="AE362" s="37"/>
      <c r="AF362"/>
      <c r="AG362"/>
      <c r="AH362" s="37"/>
      <c r="AI362" s="37"/>
      <c r="AJ362"/>
      <c r="AK362"/>
      <c r="AL362"/>
      <c r="AM362"/>
      <c r="AN362"/>
      <c r="AO362" s="37"/>
      <c r="AP362"/>
      <c r="AQ362" s="37"/>
      <c r="AR362" s="37"/>
      <c r="AS362" s="37"/>
      <c r="AT362"/>
      <c r="AU362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/>
      <c r="BG362"/>
      <c r="BH362" s="37"/>
      <c r="BI362" s="37"/>
      <c r="BJ362"/>
      <c r="BK362" s="37"/>
      <c r="BL362" s="37"/>
      <c r="BM362" s="37"/>
      <c r="BN362" s="37"/>
      <c r="BO362"/>
      <c r="BP362"/>
      <c r="BQ362"/>
      <c r="BR362" s="37"/>
      <c r="BS362" s="37"/>
    </row>
    <row r="363" spans="1:71" x14ac:dyDescent="0.2">
      <c r="A363" s="40" t="str">
        <f t="shared" si="9"/>
        <v/>
      </c>
      <c r="B363"/>
      <c r="C363"/>
      <c r="D363"/>
      <c r="E363" s="37"/>
      <c r="F363"/>
      <c r="G363" s="37"/>
      <c r="H363"/>
      <c r="I363" s="37"/>
      <c r="J363"/>
      <c r="K363" s="37"/>
      <c r="L363"/>
      <c r="M363"/>
      <c r="N363"/>
      <c r="O363"/>
      <c r="P363"/>
      <c r="Q363"/>
      <c r="R363"/>
      <c r="S363"/>
      <c r="T363"/>
      <c r="U363"/>
      <c r="V363"/>
      <c r="W363" s="37"/>
      <c r="X363" s="37"/>
      <c r="Y363"/>
      <c r="Z363"/>
      <c r="AA363"/>
      <c r="AB363"/>
      <c r="AC363"/>
      <c r="AD363"/>
      <c r="AE363" s="37"/>
      <c r="AF363"/>
      <c r="AG363"/>
      <c r="AH363" s="37"/>
      <c r="AI363" s="37"/>
      <c r="AJ363"/>
      <c r="AK363"/>
      <c r="AL363"/>
      <c r="AM363"/>
      <c r="AN363" s="37"/>
      <c r="AO363"/>
      <c r="AP363" s="37"/>
      <c r="AQ363"/>
      <c r="AR363"/>
      <c r="AS363" s="37"/>
      <c r="AT363"/>
      <c r="AU363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/>
      <c r="BG363"/>
      <c r="BH363"/>
      <c r="BI363" s="37"/>
      <c r="BJ363"/>
      <c r="BK363" s="37"/>
      <c r="BL363" s="37"/>
      <c r="BM363" s="37"/>
      <c r="BN363" s="37"/>
      <c r="BO363"/>
      <c r="BP363"/>
      <c r="BQ363"/>
      <c r="BR363" s="37"/>
      <c r="BS363" s="37"/>
    </row>
    <row r="364" spans="1:71" x14ac:dyDescent="0.2">
      <c r="A364" s="40" t="str">
        <f t="shared" si="9"/>
        <v/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 s="37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 s="37"/>
    </row>
    <row r="365" spans="1:71" x14ac:dyDescent="0.2">
      <c r="A365" s="40" t="str">
        <f t="shared" si="9"/>
        <v/>
      </c>
      <c r="B365"/>
      <c r="C365"/>
      <c r="D365"/>
      <c r="E365"/>
      <c r="F365"/>
      <c r="G365"/>
      <c r="H365"/>
      <c r="I365"/>
      <c r="J365"/>
      <c r="K365"/>
      <c r="L365" s="37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 s="37"/>
    </row>
    <row r="366" spans="1:71" x14ac:dyDescent="0.2">
      <c r="A366" s="40" t="str">
        <f t="shared" si="9"/>
        <v/>
      </c>
      <c r="B366"/>
      <c r="C366"/>
      <c r="D366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/>
      <c r="P366" s="37"/>
      <c r="Q366" s="37"/>
      <c r="R366"/>
      <c r="S366" s="37"/>
      <c r="T366" s="37"/>
      <c r="U366" s="37"/>
      <c r="V366" s="37"/>
      <c r="W366" s="37"/>
      <c r="X366" s="37"/>
      <c r="Y366" s="37"/>
      <c r="Z366" s="37"/>
      <c r="AA366"/>
      <c r="AB366" s="37"/>
      <c r="AC366" s="37"/>
      <c r="AD366"/>
      <c r="AE366" s="37"/>
      <c r="AF366"/>
      <c r="AG366" s="37"/>
      <c r="AH366" s="37"/>
      <c r="AI366" s="37"/>
      <c r="AJ366" s="37"/>
      <c r="AK366" s="37"/>
      <c r="AL366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/>
      <c r="BF366" s="37"/>
      <c r="BG366" s="37"/>
      <c r="BH366" s="37"/>
      <c r="BI366" s="37"/>
      <c r="BJ366" s="37"/>
      <c r="BK366" s="37"/>
      <c r="BL366" s="37"/>
      <c r="BM366" s="37"/>
      <c r="BN366" s="37"/>
      <c r="BO366"/>
      <c r="BP366"/>
      <c r="BQ366"/>
      <c r="BR366" s="37"/>
      <c r="BS366" s="37"/>
    </row>
    <row r="367" spans="1:71" x14ac:dyDescent="0.2">
      <c r="A367" s="40" t="str">
        <f t="shared" si="9"/>
        <v/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3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 s="37"/>
      <c r="AM367" s="37"/>
      <c r="AN367"/>
      <c r="AO367" s="37"/>
      <c r="AP367"/>
      <c r="AQ367" s="37"/>
      <c r="AR367"/>
      <c r="AS367"/>
      <c r="AT367" s="37"/>
      <c r="AU367"/>
      <c r="AV367" s="37"/>
      <c r="AW367" s="37"/>
      <c r="AX367" s="37"/>
      <c r="AY367"/>
      <c r="AZ367" s="37"/>
      <c r="BA367" s="37"/>
      <c r="BB367" s="37"/>
      <c r="BC367" s="37"/>
      <c r="BD367" s="37"/>
      <c r="BE367"/>
      <c r="BF367"/>
      <c r="BG367" s="37"/>
      <c r="BH367" s="37"/>
      <c r="BI367" s="37"/>
      <c r="BJ367"/>
      <c r="BK367" s="37"/>
      <c r="BL367"/>
      <c r="BM367" s="37"/>
      <c r="BN367" s="37"/>
      <c r="BO367"/>
      <c r="BP367"/>
      <c r="BQ367"/>
      <c r="BR367" s="37"/>
      <c r="BS367" s="37"/>
    </row>
    <row r="368" spans="1:71" x14ac:dyDescent="0.2">
      <c r="A368" s="40" t="str">
        <f t="shared" si="9"/>
        <v/>
      </c>
      <c r="B368"/>
      <c r="C368"/>
      <c r="D368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/>
      <c r="P368" s="37"/>
      <c r="Q368" s="37"/>
      <c r="R368"/>
      <c r="S368" s="37"/>
      <c r="T368" s="37"/>
      <c r="U368" s="37"/>
      <c r="V368" s="37"/>
      <c r="W368" s="37"/>
      <c r="X368" s="37"/>
      <c r="Y368" s="37"/>
      <c r="Z368" s="37"/>
      <c r="AA368"/>
      <c r="AB368" s="37"/>
      <c r="AC368" s="37"/>
      <c r="AD368"/>
      <c r="AE368" s="37"/>
      <c r="AF368" s="37"/>
      <c r="AG368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/>
      <c r="BQ368" s="37"/>
      <c r="BR368" s="37"/>
      <c r="BS368" s="37"/>
    </row>
    <row r="369" spans="1:71" x14ac:dyDescent="0.2">
      <c r="A369" s="40" t="str">
        <f t="shared" si="9"/>
        <v/>
      </c>
      <c r="B369"/>
      <c r="C369"/>
      <c r="D369"/>
      <c r="E369" s="37"/>
      <c r="F369"/>
      <c r="G369"/>
      <c r="H369"/>
      <c r="I369" s="37"/>
      <c r="J369" s="37"/>
      <c r="K369"/>
      <c r="L369"/>
      <c r="M369"/>
      <c r="N369"/>
      <c r="O369"/>
      <c r="P369"/>
      <c r="Q369"/>
      <c r="R369"/>
      <c r="S369" s="37"/>
      <c r="T369"/>
      <c r="U369" s="37"/>
      <c r="V369"/>
      <c r="W369"/>
      <c r="X369" s="37"/>
      <c r="Y369"/>
      <c r="Z369"/>
      <c r="AA369"/>
      <c r="AB369"/>
      <c r="AC369"/>
      <c r="AD369"/>
      <c r="AE369"/>
      <c r="AF369" s="37"/>
      <c r="AG369" s="37"/>
      <c r="AH369"/>
      <c r="AI369"/>
      <c r="AJ369"/>
      <c r="AK369" s="37"/>
      <c r="AL369" s="37"/>
      <c r="AM369" s="37"/>
      <c r="AN369"/>
      <c r="AO369" s="37"/>
      <c r="AP369"/>
      <c r="AQ369"/>
      <c r="AR369" s="37"/>
      <c r="AS369"/>
      <c r="AT369"/>
      <c r="AU369" s="37"/>
      <c r="AV369" s="37"/>
      <c r="AW369" s="37"/>
      <c r="AX369" s="37"/>
      <c r="AY369"/>
      <c r="AZ369" s="37"/>
      <c r="BA369" s="37"/>
      <c r="BB369" s="37"/>
      <c r="BC369" s="37"/>
      <c r="BD369" s="37"/>
      <c r="BE369" s="37"/>
      <c r="BF369" s="37"/>
      <c r="BG369"/>
      <c r="BH369"/>
      <c r="BI369" s="37"/>
      <c r="BJ369"/>
      <c r="BK369" s="37"/>
      <c r="BL369"/>
      <c r="BM369" s="37"/>
      <c r="BN369" s="37"/>
      <c r="BO369"/>
      <c r="BP369"/>
      <c r="BQ369"/>
      <c r="BR369"/>
      <c r="BS369" s="37"/>
    </row>
    <row r="370" spans="1:71" x14ac:dyDescent="0.2">
      <c r="A370" s="40" t="str">
        <f t="shared" si="9"/>
        <v/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 s="37"/>
      <c r="AY370"/>
      <c r="AZ370"/>
      <c r="BA370"/>
      <c r="BB370"/>
      <c r="BC370"/>
      <c r="BD370" s="37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 s="37"/>
    </row>
    <row r="371" spans="1:71" x14ac:dyDescent="0.2">
      <c r="A371" s="40" t="str">
        <f t="shared" si="9"/>
        <v/>
      </c>
      <c r="B371"/>
      <c r="C371"/>
      <c r="D371"/>
      <c r="E371" s="37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 s="37"/>
      <c r="Y371"/>
      <c r="Z371"/>
      <c r="AA371"/>
      <c r="AB371"/>
      <c r="AC371"/>
      <c r="AD371"/>
      <c r="AE371"/>
      <c r="AF371"/>
      <c r="AG371"/>
      <c r="AH371" s="37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 s="37"/>
      <c r="AW371"/>
      <c r="AX371"/>
      <c r="AY371"/>
      <c r="AZ371"/>
      <c r="BA371"/>
      <c r="BB371"/>
      <c r="BC371" s="37"/>
      <c r="BD371" s="37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 s="37"/>
    </row>
    <row r="372" spans="1:71" x14ac:dyDescent="0.2">
      <c r="A372" s="40" t="str">
        <f t="shared" si="9"/>
        <v/>
      </c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 s="37"/>
      <c r="AY372"/>
      <c r="AZ372"/>
      <c r="BA372" s="37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 s="37"/>
    </row>
    <row r="373" spans="1:71" x14ac:dyDescent="0.2">
      <c r="A373" s="40" t="str">
        <f t="shared" si="9"/>
        <v/>
      </c>
      <c r="B373"/>
      <c r="C373"/>
      <c r="D373" s="37"/>
      <c r="E373"/>
      <c r="F373"/>
      <c r="G373"/>
      <c r="H373"/>
      <c r="I373" s="37"/>
      <c r="J373"/>
      <c r="K373"/>
      <c r="L373" s="37"/>
      <c r="M373" s="37"/>
      <c r="N373"/>
      <c r="O373"/>
      <c r="P373" s="37"/>
      <c r="Q373"/>
      <c r="R373"/>
      <c r="S373"/>
      <c r="T373"/>
      <c r="U373" s="37"/>
      <c r="V373"/>
      <c r="W373"/>
      <c r="X373"/>
      <c r="Y373" s="37"/>
      <c r="Z373"/>
      <c r="AA373"/>
      <c r="AB373"/>
      <c r="AC373" s="37"/>
      <c r="AD373" s="37"/>
      <c r="AE373" s="37"/>
      <c r="AF373"/>
      <c r="AG373"/>
      <c r="AH373"/>
      <c r="AI373" s="37"/>
      <c r="AJ373" s="37"/>
      <c r="AK373" s="37"/>
      <c r="AL373"/>
      <c r="AM373"/>
      <c r="AN373"/>
      <c r="AO373" s="37"/>
      <c r="AP373"/>
      <c r="AQ373"/>
      <c r="AR373" s="37"/>
      <c r="AS373" s="37"/>
      <c r="AT373" s="37"/>
      <c r="AU373"/>
      <c r="AV373" s="37"/>
      <c r="AW373" s="37"/>
      <c r="AX373" s="37"/>
      <c r="AY373"/>
      <c r="AZ373" s="37"/>
      <c r="BA373" s="37"/>
      <c r="BB373"/>
      <c r="BC373" s="37"/>
      <c r="BD373" s="37"/>
      <c r="BE373" s="37"/>
      <c r="BF373"/>
      <c r="BG373"/>
      <c r="BH373"/>
      <c r="BI373"/>
      <c r="BJ373"/>
      <c r="BK373" s="37"/>
      <c r="BL373" s="37"/>
      <c r="BM373" s="37"/>
      <c r="BN373" s="37"/>
      <c r="BO373"/>
      <c r="BP373"/>
      <c r="BQ373"/>
      <c r="BR373" s="37"/>
      <c r="BS373" s="37"/>
    </row>
    <row r="374" spans="1:71" x14ac:dyDescent="0.2">
      <c r="A374" s="40" t="str">
        <f t="shared" si="9"/>
        <v/>
      </c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 s="37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 s="37"/>
    </row>
    <row r="375" spans="1:71" x14ac:dyDescent="0.2">
      <c r="A375" s="40" t="str">
        <f t="shared" si="9"/>
        <v/>
      </c>
      <c r="B375"/>
      <c r="C375"/>
      <c r="D375"/>
      <c r="E375"/>
      <c r="F375"/>
      <c r="G375"/>
      <c r="H375"/>
      <c r="I375"/>
      <c r="J375" s="37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 s="37"/>
      <c r="AR375"/>
      <c r="AS375"/>
      <c r="AT375"/>
      <c r="AU375"/>
      <c r="AV375" s="37"/>
      <c r="AW375"/>
      <c r="AX375" s="37"/>
      <c r="AY375"/>
      <c r="AZ375"/>
      <c r="BA375" s="37"/>
      <c r="BB375" s="37"/>
      <c r="BC375"/>
      <c r="BD375"/>
      <c r="BE375"/>
      <c r="BF375"/>
      <c r="BG375"/>
      <c r="BH375"/>
      <c r="BI375" s="37"/>
      <c r="BJ375" s="37"/>
      <c r="BK375"/>
      <c r="BL375" s="37"/>
      <c r="BM375" s="37"/>
      <c r="BN375" s="37"/>
      <c r="BO375"/>
      <c r="BP375"/>
      <c r="BQ375"/>
      <c r="BR375" s="37"/>
      <c r="BS375" s="37"/>
    </row>
    <row r="376" spans="1:71" x14ac:dyDescent="0.2">
      <c r="A376" s="40" t="str">
        <f t="shared" si="9"/>
        <v/>
      </c>
      <c r="B376"/>
      <c r="C376"/>
      <c r="D376" s="37"/>
      <c r="E376" s="37"/>
      <c r="F376"/>
      <c r="G376" s="37"/>
      <c r="H376" s="37"/>
      <c r="I376" s="37"/>
      <c r="J376" s="37"/>
      <c r="K376" s="37"/>
      <c r="L376" s="37"/>
      <c r="M376" s="37"/>
      <c r="N376" s="37"/>
      <c r="O376"/>
      <c r="P376"/>
      <c r="Q376" s="37"/>
      <c r="R376" s="37"/>
      <c r="S376"/>
      <c r="T376"/>
      <c r="U376" s="37"/>
      <c r="V376"/>
      <c r="W376" s="37"/>
      <c r="X376" s="37"/>
      <c r="Y376" s="37"/>
      <c r="Z376"/>
      <c r="AA376"/>
      <c r="AB376"/>
      <c r="AC376" s="37"/>
      <c r="AD376"/>
      <c r="AE376"/>
      <c r="AF376"/>
      <c r="AG376" s="37"/>
      <c r="AH376" s="37"/>
      <c r="AI376" s="37"/>
      <c r="AJ376"/>
      <c r="AK376" s="37"/>
      <c r="AL376" s="37"/>
      <c r="AM376" s="37"/>
      <c r="AN376"/>
      <c r="AO376" s="37"/>
      <c r="AP376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/>
      <c r="BI376" s="37"/>
      <c r="BJ376" s="37"/>
      <c r="BK376" s="37"/>
      <c r="BL376" s="37"/>
      <c r="BM376" s="37"/>
      <c r="BN376" s="37"/>
      <c r="BO376"/>
      <c r="BP376"/>
      <c r="BQ376" s="37"/>
      <c r="BR376" s="37"/>
      <c r="BS376" s="37"/>
    </row>
    <row r="377" spans="1:71" x14ac:dyDescent="0.2">
      <c r="A377" s="40" t="str">
        <f t="shared" si="9"/>
        <v/>
      </c>
      <c r="B377"/>
      <c r="C377"/>
      <c r="D377"/>
      <c r="E377" s="37"/>
      <c r="F377"/>
      <c r="G377"/>
      <c r="H377"/>
      <c r="I377"/>
      <c r="J377"/>
      <c r="K377"/>
      <c r="L377"/>
      <c r="M377" s="37"/>
      <c r="N377"/>
      <c r="O377"/>
      <c r="P377"/>
      <c r="Q377"/>
      <c r="R377"/>
      <c r="S377"/>
      <c r="T377"/>
      <c r="U377"/>
      <c r="V377"/>
      <c r="W377"/>
      <c r="X377" s="3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 s="37"/>
      <c r="AT377"/>
      <c r="AU377"/>
      <c r="AV377"/>
      <c r="AW377"/>
      <c r="AX377" s="37"/>
      <c r="AY377"/>
      <c r="AZ377" s="37"/>
      <c r="BA377"/>
      <c r="BB377"/>
      <c r="BC377" s="37"/>
      <c r="BD377"/>
      <c r="BE377"/>
      <c r="BF377"/>
      <c r="BG377"/>
      <c r="BH377"/>
      <c r="BI377"/>
      <c r="BJ377"/>
      <c r="BK377"/>
      <c r="BL377"/>
      <c r="BM377"/>
      <c r="BN377" s="37"/>
      <c r="BO377"/>
      <c r="BP377"/>
      <c r="BQ377"/>
      <c r="BR377"/>
      <c r="BS377" s="37"/>
    </row>
    <row r="378" spans="1:71" x14ac:dyDescent="0.2">
      <c r="A378" s="40" t="str">
        <f t="shared" si="9"/>
        <v/>
      </c>
      <c r="B378"/>
      <c r="C378"/>
      <c r="D378" s="37"/>
      <c r="E378" s="37"/>
      <c r="F378"/>
      <c r="G378" s="37"/>
      <c r="H378" s="37"/>
      <c r="I378" s="37"/>
      <c r="J378" s="37"/>
      <c r="K378" s="37"/>
      <c r="L378" s="37"/>
      <c r="M378" s="37"/>
      <c r="N378" s="37"/>
      <c r="O378"/>
      <c r="P378"/>
      <c r="Q378" s="37"/>
      <c r="R378"/>
      <c r="S378" s="37"/>
      <c r="T378"/>
      <c r="U378"/>
      <c r="V378" s="37"/>
      <c r="W378" s="37"/>
      <c r="X378" s="37"/>
      <c r="Y378" s="37"/>
      <c r="Z378"/>
      <c r="AA378"/>
      <c r="AB378"/>
      <c r="AC378" s="37"/>
      <c r="AD378"/>
      <c r="AE378"/>
      <c r="AF378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/>
      <c r="BR378" s="37"/>
      <c r="BS378" s="37"/>
    </row>
    <row r="379" spans="1:71" x14ac:dyDescent="0.2">
      <c r="A379" s="40" t="str">
        <f t="shared" si="9"/>
        <v/>
      </c>
      <c r="B379"/>
      <c r="C379"/>
      <c r="D379"/>
      <c r="E379" s="37"/>
      <c r="F379"/>
      <c r="G379"/>
      <c r="H379"/>
      <c r="I379"/>
      <c r="J379"/>
      <c r="K379"/>
      <c r="L379"/>
      <c r="M379"/>
      <c r="N379"/>
      <c r="O379"/>
      <c r="P379"/>
      <c r="Q379" s="37"/>
      <c r="R379"/>
      <c r="S379"/>
      <c r="T379"/>
      <c r="U379"/>
      <c r="V379"/>
      <c r="W379"/>
      <c r="X379"/>
      <c r="Y379" s="37"/>
      <c r="Z379"/>
      <c r="AA379"/>
      <c r="AB379"/>
      <c r="AC379"/>
      <c r="AD379"/>
      <c r="AE379"/>
      <c r="AF379"/>
      <c r="AG379"/>
      <c r="AH379"/>
      <c r="AI379" s="37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 s="37"/>
      <c r="AY379"/>
      <c r="AZ379" s="37"/>
      <c r="BA379"/>
      <c r="BB379"/>
      <c r="BC379" s="37"/>
      <c r="BD379"/>
      <c r="BE379"/>
      <c r="BF379"/>
      <c r="BG379"/>
      <c r="BH379"/>
      <c r="BI379"/>
      <c r="BJ379"/>
      <c r="BK379" s="37"/>
      <c r="BL379"/>
      <c r="BM379" s="37"/>
      <c r="BN379" s="37"/>
      <c r="BO379"/>
      <c r="BP379"/>
      <c r="BQ379"/>
      <c r="BR379"/>
      <c r="BS379" s="37"/>
    </row>
    <row r="380" spans="1:71" x14ac:dyDescent="0.2">
      <c r="A380" s="40" t="str">
        <f t="shared" si="9"/>
        <v/>
      </c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 s="37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 s="37"/>
      <c r="AU380"/>
      <c r="AV380" s="37"/>
      <c r="AW380" s="37"/>
      <c r="AX380"/>
      <c r="AY380"/>
      <c r="AZ380" s="37"/>
      <c r="BA380"/>
      <c r="BB380"/>
      <c r="BC380" s="37"/>
      <c r="BD380"/>
      <c r="BE380" s="37"/>
      <c r="BF380"/>
      <c r="BG380"/>
      <c r="BH380"/>
      <c r="BI380"/>
      <c r="BJ380"/>
      <c r="BK380" s="37"/>
      <c r="BL380"/>
      <c r="BM380" s="37"/>
      <c r="BN380"/>
      <c r="BO380"/>
      <c r="BP380"/>
      <c r="BQ380"/>
      <c r="BR380"/>
      <c r="BS380" s="37"/>
    </row>
    <row r="381" spans="1:71" x14ac:dyDescent="0.2">
      <c r="A381" s="40" t="str">
        <f t="shared" si="9"/>
        <v/>
      </c>
      <c r="B381"/>
      <c r="C381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/>
      <c r="P381" s="37"/>
      <c r="Q381"/>
      <c r="R381" s="37"/>
      <c r="S381" s="37"/>
      <c r="T381" s="37"/>
      <c r="U381" s="37"/>
      <c r="V381" s="37"/>
      <c r="W381" s="37"/>
      <c r="X381" s="37"/>
      <c r="Y381" s="37"/>
      <c r="Z381" s="37"/>
      <c r="AA381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/>
      <c r="BQ381" s="37"/>
      <c r="BR381" s="37"/>
      <c r="BS381" s="37"/>
    </row>
    <row r="382" spans="1:71" x14ac:dyDescent="0.2">
      <c r="A382" s="40" t="str">
        <f t="shared" ref="A382:A445" si="10">B382&amp;C382</f>
        <v/>
      </c>
      <c r="B382"/>
      <c r="C382"/>
      <c r="D382"/>
      <c r="E382" s="37"/>
      <c r="F382" s="37"/>
      <c r="G382"/>
      <c r="H382" s="37"/>
      <c r="I382" s="37"/>
      <c r="J382" s="37"/>
      <c r="K382" s="37"/>
      <c r="L382" s="37"/>
      <c r="M382" s="37"/>
      <c r="N382" s="37"/>
      <c r="O382"/>
      <c r="P382"/>
      <c r="Q382" s="37"/>
      <c r="R382"/>
      <c r="S382" s="37"/>
      <c r="T382" s="37"/>
      <c r="U382" s="37"/>
      <c r="V382"/>
      <c r="W382"/>
      <c r="X382" s="37"/>
      <c r="Y382"/>
      <c r="Z382" s="37"/>
      <c r="AA382"/>
      <c r="AB382"/>
      <c r="AC382" s="37"/>
      <c r="AD382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/>
      <c r="BP382"/>
      <c r="BQ382"/>
      <c r="BR382" s="37"/>
      <c r="BS382" s="37"/>
    </row>
    <row r="383" spans="1:71" x14ac:dyDescent="0.2">
      <c r="A383" s="40" t="str">
        <f t="shared" si="10"/>
        <v/>
      </c>
      <c r="B383"/>
      <c r="C383"/>
      <c r="D383"/>
      <c r="E383"/>
      <c r="F383"/>
      <c r="G383"/>
      <c r="H383"/>
      <c r="I383"/>
      <c r="J383"/>
      <c r="K383"/>
      <c r="L383" s="37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 s="37"/>
      <c r="AP383"/>
      <c r="AQ383"/>
      <c r="AR383"/>
      <c r="AS383"/>
      <c r="AT383"/>
      <c r="AU383" s="37"/>
      <c r="AV383" s="37"/>
      <c r="AW383" s="37"/>
      <c r="AX383" s="37"/>
      <c r="AY383"/>
      <c r="AZ383" s="37"/>
      <c r="BA383" s="37"/>
      <c r="BB383"/>
      <c r="BC383" s="37"/>
      <c r="BD383" s="37"/>
      <c r="BE383"/>
      <c r="BF383"/>
      <c r="BG383"/>
      <c r="BH383"/>
      <c r="BI383"/>
      <c r="BJ383"/>
      <c r="BK383" s="37"/>
      <c r="BL383"/>
      <c r="BM383"/>
      <c r="BN383"/>
      <c r="BO383"/>
      <c r="BP383"/>
      <c r="BQ383"/>
      <c r="BR383" s="37"/>
      <c r="BS383" s="37"/>
    </row>
    <row r="384" spans="1:71" x14ac:dyDescent="0.2">
      <c r="A384" s="40" t="str">
        <f t="shared" si="10"/>
        <v/>
      </c>
      <c r="B384"/>
      <c r="C38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/>
      <c r="P384" s="37"/>
      <c r="Q384" s="37"/>
      <c r="R384"/>
      <c r="S384" s="37"/>
      <c r="T384" s="37"/>
      <c r="U384" s="37"/>
      <c r="V384" s="37"/>
      <c r="W384" s="37"/>
      <c r="X384" s="37"/>
      <c r="Y384" s="37"/>
      <c r="Z384" s="37"/>
      <c r="AA384"/>
      <c r="AB384"/>
      <c r="AC384"/>
      <c r="AD384"/>
      <c r="AE384" s="37"/>
      <c r="AF384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/>
      <c r="BP384"/>
      <c r="BQ384"/>
      <c r="BR384" s="37"/>
      <c r="BS384" s="37"/>
    </row>
    <row r="385" spans="1:71" x14ac:dyDescent="0.2">
      <c r="A385" s="40" t="str">
        <f t="shared" si="10"/>
        <v/>
      </c>
      <c r="B385"/>
      <c r="C385"/>
      <c r="D385"/>
      <c r="E385"/>
      <c r="F385"/>
      <c r="G385"/>
      <c r="H385"/>
      <c r="I385" s="37"/>
      <c r="J385"/>
      <c r="K385"/>
      <c r="L385" s="37"/>
      <c r="M385" s="37"/>
      <c r="N385" s="37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 s="37"/>
      <c r="AH385"/>
      <c r="AI385"/>
      <c r="AJ385"/>
      <c r="AK385"/>
      <c r="AL385"/>
      <c r="AM385"/>
      <c r="AN385"/>
      <c r="AO385" s="37"/>
      <c r="AP385"/>
      <c r="AQ385" s="37"/>
      <c r="AR385"/>
      <c r="AS385"/>
      <c r="AT385"/>
      <c r="AU385"/>
      <c r="AV385" s="37"/>
      <c r="AW385" s="37"/>
      <c r="AX385" s="37"/>
      <c r="AY385"/>
      <c r="AZ385" s="37"/>
      <c r="BA385"/>
      <c r="BB385"/>
      <c r="BC385"/>
      <c r="BD385" s="37"/>
      <c r="BE385" s="37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 s="37"/>
    </row>
    <row r="386" spans="1:71" x14ac:dyDescent="0.2">
      <c r="A386" s="40" t="str">
        <f t="shared" si="10"/>
        <v/>
      </c>
      <c r="B386"/>
      <c r="C386"/>
      <c r="D386"/>
      <c r="E386" s="37"/>
      <c r="F386" s="37"/>
      <c r="G386"/>
      <c r="H386" s="37"/>
      <c r="I386" s="37"/>
      <c r="J386" s="37"/>
      <c r="K386" s="37"/>
      <c r="L386" s="37"/>
      <c r="M386" s="37"/>
      <c r="N386"/>
      <c r="O386"/>
      <c r="P386"/>
      <c r="Q386"/>
      <c r="R386"/>
      <c r="S386" s="37"/>
      <c r="T386"/>
      <c r="U386" s="37"/>
      <c r="V386"/>
      <c r="W386"/>
      <c r="X386"/>
      <c r="Y386"/>
      <c r="Z386" s="37"/>
      <c r="AA386"/>
      <c r="AB386"/>
      <c r="AC386"/>
      <c r="AD386"/>
      <c r="AE386"/>
      <c r="AF386"/>
      <c r="AG386" s="37"/>
      <c r="AH386" s="37"/>
      <c r="AI386" s="37"/>
      <c r="AJ386"/>
      <c r="AK386" s="37"/>
      <c r="AL386" s="37"/>
      <c r="AM386" s="37"/>
      <c r="AN386"/>
      <c r="AO386" s="37"/>
      <c r="AP386"/>
      <c r="AQ386"/>
      <c r="AR386" s="37"/>
      <c r="AS386" s="37"/>
      <c r="AT386"/>
      <c r="AU386" s="37"/>
      <c r="AV386" s="37"/>
      <c r="AW386" s="37"/>
      <c r="AX386" s="37"/>
      <c r="AY386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/>
      <c r="BK386" s="37"/>
      <c r="BL386" s="37"/>
      <c r="BM386" s="37"/>
      <c r="BN386" s="37"/>
      <c r="BO386"/>
      <c r="BP386"/>
      <c r="BQ386"/>
      <c r="BR386"/>
      <c r="BS386" s="37"/>
    </row>
    <row r="387" spans="1:71" x14ac:dyDescent="0.2">
      <c r="A387" s="40" t="str">
        <f t="shared" si="10"/>
        <v/>
      </c>
      <c r="B387"/>
      <c r="C387"/>
      <c r="D387"/>
      <c r="E387"/>
      <c r="F387"/>
      <c r="G387"/>
      <c r="H387" s="3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 s="3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 s="37"/>
    </row>
    <row r="388" spans="1:71" x14ac:dyDescent="0.2">
      <c r="A388" s="40" t="str">
        <f t="shared" si="10"/>
        <v/>
      </c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 s="37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 s="37"/>
      <c r="AL388"/>
      <c r="AM388"/>
      <c r="AN388"/>
      <c r="AO388" s="37"/>
      <c r="AP388"/>
      <c r="AQ388"/>
      <c r="AR388"/>
      <c r="AS388"/>
      <c r="AT388"/>
      <c r="AU388"/>
      <c r="AV388"/>
      <c r="AW388"/>
      <c r="AX388"/>
      <c r="AY388"/>
      <c r="AZ388" s="37"/>
      <c r="BA388"/>
      <c r="BB388"/>
      <c r="BC388" s="37"/>
      <c r="BD388" s="37"/>
      <c r="BE388"/>
      <c r="BF388"/>
      <c r="BG388"/>
      <c r="BH388"/>
      <c r="BI388"/>
      <c r="BJ388"/>
      <c r="BK388" s="37"/>
      <c r="BL388" s="37"/>
      <c r="BM388" s="37"/>
      <c r="BN388"/>
      <c r="BO388"/>
      <c r="BP388"/>
      <c r="BQ388"/>
      <c r="BR388"/>
      <c r="BS388" s="37"/>
    </row>
    <row r="389" spans="1:71" x14ac:dyDescent="0.2">
      <c r="A389" s="40" t="str">
        <f t="shared" si="10"/>
        <v/>
      </c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 s="37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 s="37"/>
      <c r="AW389"/>
      <c r="AX389" s="37"/>
      <c r="AY389"/>
      <c r="AZ389"/>
      <c r="BA389"/>
      <c r="BB389"/>
      <c r="BC389"/>
      <c r="BD389" s="37"/>
      <c r="BE389" s="37"/>
      <c r="BF389"/>
      <c r="BG389"/>
      <c r="BH389"/>
      <c r="BI389"/>
      <c r="BJ389"/>
      <c r="BK389" s="37"/>
      <c r="BL389"/>
      <c r="BM389"/>
      <c r="BN389"/>
      <c r="BO389"/>
      <c r="BP389"/>
      <c r="BQ389"/>
      <c r="BR389"/>
      <c r="BS389" s="37"/>
    </row>
    <row r="390" spans="1:71" x14ac:dyDescent="0.2">
      <c r="A390" s="40" t="str">
        <f t="shared" si="10"/>
        <v/>
      </c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 s="37"/>
      <c r="V390"/>
      <c r="W390"/>
      <c r="X390" s="37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 s="37"/>
      <c r="AN390"/>
      <c r="AO390" s="37"/>
      <c r="AP390"/>
      <c r="AQ390"/>
      <c r="AR390" s="37"/>
      <c r="AS390" s="37"/>
      <c r="AT390" s="37"/>
      <c r="AU390"/>
      <c r="AV390" s="37"/>
      <c r="AW390" s="37"/>
      <c r="AX390" s="37"/>
      <c r="AY390"/>
      <c r="AZ390" s="37"/>
      <c r="BA390"/>
      <c r="BB390" s="37"/>
      <c r="BC390" s="37"/>
      <c r="BD390"/>
      <c r="BE390"/>
      <c r="BF390"/>
      <c r="BG390"/>
      <c r="BH390"/>
      <c r="BI390"/>
      <c r="BJ390"/>
      <c r="BK390" s="37"/>
      <c r="BL390"/>
      <c r="BM390" s="37"/>
      <c r="BN390" s="37"/>
      <c r="BO390"/>
      <c r="BP390"/>
      <c r="BQ390"/>
      <c r="BR390" s="37"/>
      <c r="BS390" s="37"/>
    </row>
    <row r="391" spans="1:71" x14ac:dyDescent="0.2">
      <c r="A391" s="40" t="str">
        <f t="shared" si="10"/>
        <v/>
      </c>
      <c r="B391"/>
      <c r="C391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</row>
    <row r="392" spans="1:71" x14ac:dyDescent="0.2">
      <c r="A392" s="40" t="str">
        <f t="shared" si="10"/>
        <v/>
      </c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 s="37"/>
      <c r="BC392" s="37"/>
      <c r="BD392"/>
      <c r="BE392" s="37"/>
      <c r="BF392"/>
      <c r="BG392"/>
      <c r="BH392"/>
      <c r="BI392"/>
      <c r="BJ392"/>
      <c r="BK392"/>
      <c r="BL392"/>
      <c r="BM392" s="37"/>
      <c r="BN392" s="37"/>
      <c r="BO392"/>
      <c r="BP392"/>
      <c r="BQ392"/>
      <c r="BR392"/>
      <c r="BS392" s="37"/>
    </row>
    <row r="393" spans="1:71" x14ac:dyDescent="0.2">
      <c r="A393" s="40" t="str">
        <f t="shared" si="10"/>
        <v/>
      </c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 s="37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 s="37"/>
      <c r="BF393" s="37"/>
      <c r="BG393"/>
      <c r="BH393" s="37"/>
      <c r="BI393"/>
      <c r="BJ393"/>
      <c r="BK393"/>
      <c r="BL393"/>
      <c r="BM393" s="37"/>
      <c r="BN393"/>
      <c r="BO393"/>
      <c r="BP393"/>
      <c r="BQ393"/>
      <c r="BR393"/>
      <c r="BS393" s="37"/>
    </row>
    <row r="394" spans="1:71" x14ac:dyDescent="0.2">
      <c r="A394" s="40" t="str">
        <f t="shared" si="10"/>
        <v/>
      </c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37"/>
      <c r="AA394"/>
      <c r="AB394"/>
      <c r="AC394"/>
      <c r="AD394"/>
      <c r="AE394"/>
      <c r="AF394"/>
      <c r="AG394"/>
      <c r="AH394"/>
      <c r="AI394"/>
      <c r="AJ394"/>
      <c r="AK394" s="37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 s="37"/>
    </row>
    <row r="395" spans="1:71" x14ac:dyDescent="0.2">
      <c r="A395" s="40" t="str">
        <f t="shared" si="10"/>
        <v/>
      </c>
      <c r="B395"/>
      <c r="C395"/>
      <c r="D395"/>
      <c r="E395"/>
      <c r="F395"/>
      <c r="G395"/>
      <c r="H395"/>
      <c r="I395"/>
      <c r="J395"/>
      <c r="K395"/>
      <c r="L395" s="37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 s="37"/>
    </row>
    <row r="396" spans="1:71" x14ac:dyDescent="0.2">
      <c r="A396" s="40" t="str">
        <f t="shared" si="10"/>
        <v/>
      </c>
      <c r="B396"/>
      <c r="C396"/>
      <c r="D396"/>
      <c r="E396" s="37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 s="37"/>
      <c r="AY396"/>
      <c r="AZ396"/>
      <c r="BA396"/>
      <c r="BB396"/>
      <c r="BC396"/>
      <c r="BD396"/>
      <c r="BE396"/>
      <c r="BF396"/>
      <c r="BG396"/>
      <c r="BH396"/>
      <c r="BI396"/>
      <c r="BJ396"/>
      <c r="BK396" s="37"/>
      <c r="BL396"/>
      <c r="BM396"/>
      <c r="BN396"/>
      <c r="BO396"/>
      <c r="BP396"/>
      <c r="BQ396"/>
      <c r="BR396"/>
      <c r="BS396" s="37"/>
    </row>
    <row r="397" spans="1:71" x14ac:dyDescent="0.2">
      <c r="A397" s="40" t="str">
        <f t="shared" si="10"/>
        <v/>
      </c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s="3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 s="3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 s="37"/>
      <c r="BJ397" s="37"/>
      <c r="BK397"/>
      <c r="BL397"/>
      <c r="BM397"/>
      <c r="BN397" s="37"/>
      <c r="BO397"/>
      <c r="BP397"/>
      <c r="BQ397"/>
      <c r="BR397"/>
      <c r="BS397" s="37"/>
    </row>
    <row r="398" spans="1:71" x14ac:dyDescent="0.2">
      <c r="A398" s="40" t="str">
        <f t="shared" si="10"/>
        <v/>
      </c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 s="37"/>
      <c r="AV398"/>
      <c r="AW398"/>
      <c r="AX398"/>
      <c r="AY398"/>
      <c r="AZ398" s="37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 s="37"/>
    </row>
    <row r="399" spans="1:71" x14ac:dyDescent="0.2">
      <c r="A399" s="40" t="str">
        <f t="shared" si="10"/>
        <v/>
      </c>
      <c r="B399"/>
      <c r="C399"/>
      <c r="D399"/>
      <c r="E399"/>
      <c r="F399"/>
      <c r="G399" s="37"/>
      <c r="H399" s="37"/>
      <c r="I399"/>
      <c r="J399"/>
      <c r="K399"/>
      <c r="L399"/>
      <c r="M399"/>
      <c r="N399"/>
      <c r="O399"/>
      <c r="P399"/>
      <c r="Q399" s="37"/>
      <c r="R399"/>
      <c r="S399"/>
      <c r="T399"/>
      <c r="U399"/>
      <c r="V399"/>
      <c r="W399"/>
      <c r="X399" s="37"/>
      <c r="Y399" s="37"/>
      <c r="Z399"/>
      <c r="AA399"/>
      <c r="AB399"/>
      <c r="AC399"/>
      <c r="AD399"/>
      <c r="AE399"/>
      <c r="AF399"/>
      <c r="AG399"/>
      <c r="AH399"/>
      <c r="AI399"/>
      <c r="AJ399"/>
      <c r="AK399"/>
      <c r="AL399" s="37"/>
      <c r="AM399" s="37"/>
      <c r="AN399"/>
      <c r="AO399"/>
      <c r="AP399"/>
      <c r="AQ399"/>
      <c r="AR399"/>
      <c r="AS399"/>
      <c r="AT399"/>
      <c r="AU399"/>
      <c r="AV399" s="37"/>
      <c r="AW399"/>
      <c r="AX399" s="37"/>
      <c r="AY399"/>
      <c r="AZ399" s="37"/>
      <c r="BA399"/>
      <c r="BB399" s="37"/>
      <c r="BC399" s="37"/>
      <c r="BD399" s="37"/>
      <c r="BE399"/>
      <c r="BF399"/>
      <c r="BG399"/>
      <c r="BH399"/>
      <c r="BI399"/>
      <c r="BJ399"/>
      <c r="BK399" s="37"/>
      <c r="BL399"/>
      <c r="BM399" s="37"/>
      <c r="BN399"/>
      <c r="BO399"/>
      <c r="BP399"/>
      <c r="BQ399"/>
      <c r="BR399"/>
      <c r="BS399" s="37"/>
    </row>
    <row r="400" spans="1:71" x14ac:dyDescent="0.2">
      <c r="A400" s="40" t="str">
        <f t="shared" si="10"/>
        <v/>
      </c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 s="37"/>
      <c r="AP400"/>
      <c r="AQ400"/>
      <c r="AR400"/>
      <c r="AS400"/>
      <c r="AT400"/>
      <c r="AU400"/>
      <c r="AV400"/>
      <c r="AW400" s="37"/>
      <c r="AX400" s="37"/>
      <c r="AY400"/>
      <c r="AZ400" s="37"/>
      <c r="BA400"/>
      <c r="BB400"/>
      <c r="BC400"/>
      <c r="BD400"/>
      <c r="BE400"/>
      <c r="BF400"/>
      <c r="BG400"/>
      <c r="BH400"/>
      <c r="BI400"/>
      <c r="BJ400"/>
      <c r="BK400"/>
      <c r="BL400"/>
      <c r="BM400" s="37"/>
      <c r="BN400"/>
      <c r="BO400"/>
      <c r="BP400"/>
      <c r="BQ400"/>
      <c r="BR400"/>
      <c r="BS400" s="37"/>
    </row>
    <row r="401" spans="1:71" x14ac:dyDescent="0.2">
      <c r="A401" s="40" t="str">
        <f t="shared" si="10"/>
        <v/>
      </c>
      <c r="B401"/>
      <c r="C401"/>
      <c r="D401"/>
      <c r="E401"/>
      <c r="F401"/>
      <c r="G401"/>
      <c r="H401"/>
      <c r="I401"/>
      <c r="J401"/>
      <c r="K401"/>
      <c r="L401"/>
      <c r="M401" s="37"/>
      <c r="N401"/>
      <c r="O401"/>
      <c r="P401"/>
      <c r="Q401"/>
      <c r="R401"/>
      <c r="S401"/>
      <c r="T401"/>
      <c r="U401"/>
      <c r="V401"/>
      <c r="W401"/>
      <c r="X401" s="37"/>
      <c r="Y401" s="37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37"/>
      <c r="AR401" s="37"/>
      <c r="AS401" s="37"/>
      <c r="AT401"/>
      <c r="AU401"/>
      <c r="AV401" s="37"/>
      <c r="AW401" s="37"/>
      <c r="AX401" s="37"/>
      <c r="AY401"/>
      <c r="AZ401" s="37"/>
      <c r="BA401" s="37"/>
      <c r="BB401" s="37"/>
      <c r="BC401" s="37"/>
      <c r="BD401" s="37"/>
      <c r="BE401" s="37"/>
      <c r="BF401"/>
      <c r="BG401"/>
      <c r="BH401"/>
      <c r="BI401"/>
      <c r="BJ401"/>
      <c r="BK401" s="37"/>
      <c r="BL401" s="37"/>
      <c r="BM401" s="37"/>
      <c r="BN401" s="37"/>
      <c r="BO401"/>
      <c r="BP401"/>
      <c r="BQ401"/>
      <c r="BR401"/>
      <c r="BS401" s="37"/>
    </row>
    <row r="402" spans="1:71" x14ac:dyDescent="0.2">
      <c r="A402" s="40" t="str">
        <f t="shared" si="10"/>
        <v/>
      </c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 s="37"/>
      <c r="AW402"/>
      <c r="AX402" s="37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 s="37"/>
      <c r="BN402"/>
      <c r="BO402"/>
      <c r="BP402"/>
      <c r="BQ402"/>
      <c r="BR402"/>
      <c r="BS402" s="37"/>
    </row>
    <row r="403" spans="1:71" x14ac:dyDescent="0.2">
      <c r="A403" s="40" t="str">
        <f t="shared" si="10"/>
        <v/>
      </c>
      <c r="B403"/>
      <c r="C403"/>
      <c r="D403"/>
      <c r="E403" s="37"/>
      <c r="F403" s="37"/>
      <c r="G403"/>
      <c r="H403" s="37"/>
      <c r="I403" s="37"/>
      <c r="J403" s="37"/>
      <c r="K403"/>
      <c r="L403" s="37"/>
      <c r="M403" s="37"/>
      <c r="N403"/>
      <c r="O403"/>
      <c r="P403"/>
      <c r="Q403"/>
      <c r="R403"/>
      <c r="S403"/>
      <c r="T403"/>
      <c r="U403" s="37"/>
      <c r="V403" s="37"/>
      <c r="W403" s="37"/>
      <c r="X403" s="37"/>
      <c r="Y403"/>
      <c r="Z403"/>
      <c r="AA403"/>
      <c r="AB403"/>
      <c r="AC403"/>
      <c r="AD403"/>
      <c r="AE403"/>
      <c r="AF403"/>
      <c r="AG403"/>
      <c r="AH403" s="37"/>
      <c r="AI403" s="37"/>
      <c r="AJ403"/>
      <c r="AK403"/>
      <c r="AL403"/>
      <c r="AM403"/>
      <c r="AN403"/>
      <c r="AO403" s="37"/>
      <c r="AP403"/>
      <c r="AQ403" s="37"/>
      <c r="AR403"/>
      <c r="AS403"/>
      <c r="AT403" s="37"/>
      <c r="AU403" s="37"/>
      <c r="AV403" s="37"/>
      <c r="AW403"/>
      <c r="AX403" s="37"/>
      <c r="AY403"/>
      <c r="AZ403" s="37"/>
      <c r="BA403"/>
      <c r="BB403"/>
      <c r="BC403" s="37"/>
      <c r="BD403" s="37"/>
      <c r="BE403"/>
      <c r="BF403"/>
      <c r="BG403"/>
      <c r="BH403"/>
      <c r="BI403" s="37"/>
      <c r="BJ403" s="37"/>
      <c r="BK403"/>
      <c r="BL403"/>
      <c r="BM403" s="37"/>
      <c r="BN403" s="37"/>
      <c r="BO403"/>
      <c r="BP403"/>
      <c r="BQ403"/>
      <c r="BR403" s="37"/>
      <c r="BS403" s="37"/>
    </row>
    <row r="404" spans="1:71" x14ac:dyDescent="0.2">
      <c r="A404" s="40" t="str">
        <f t="shared" si="10"/>
        <v/>
      </c>
      <c r="B404"/>
      <c r="C404"/>
      <c r="D404"/>
      <c r="E404" s="37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 s="37"/>
      <c r="AW404"/>
      <c r="AX404" s="37"/>
      <c r="AY404"/>
      <c r="AZ404" s="37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 s="37"/>
      <c r="BO404"/>
      <c r="BP404"/>
      <c r="BQ404"/>
      <c r="BR404"/>
      <c r="BS404" s="37"/>
    </row>
    <row r="405" spans="1:71" x14ac:dyDescent="0.2">
      <c r="A405" s="40" t="str">
        <f t="shared" si="10"/>
        <v/>
      </c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 s="37"/>
      <c r="BN405"/>
      <c r="BO405"/>
      <c r="BP405"/>
      <c r="BQ405"/>
      <c r="BR405"/>
      <c r="BS405" s="37"/>
    </row>
    <row r="406" spans="1:71" x14ac:dyDescent="0.2">
      <c r="A406" s="40" t="str">
        <f t="shared" si="10"/>
        <v/>
      </c>
      <c r="B406"/>
      <c r="C406"/>
      <c r="D406"/>
      <c r="E406"/>
      <c r="F406"/>
      <c r="G406"/>
      <c r="H406"/>
      <c r="I406" s="37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 s="37"/>
    </row>
    <row r="407" spans="1:71" x14ac:dyDescent="0.2">
      <c r="A407" s="40" t="str">
        <f t="shared" si="10"/>
        <v/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 s="3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 s="37"/>
    </row>
    <row r="408" spans="1:71" x14ac:dyDescent="0.2">
      <c r="A408" s="40" t="str">
        <f t="shared" si="10"/>
        <v/>
      </c>
      <c r="B408"/>
      <c r="C408"/>
      <c r="D408"/>
      <c r="E408" s="37"/>
      <c r="F408"/>
      <c r="G408" s="37"/>
      <c r="H408" s="37"/>
      <c r="I408" s="37"/>
      <c r="J408"/>
      <c r="K408"/>
      <c r="L408" s="37"/>
      <c r="M408" s="37"/>
      <c r="N408"/>
      <c r="O408"/>
      <c r="P408"/>
      <c r="Q408"/>
      <c r="R408"/>
      <c r="S408"/>
      <c r="T408"/>
      <c r="U408"/>
      <c r="V408" s="37"/>
      <c r="W408" s="37"/>
      <c r="X408" s="37"/>
      <c r="Y408" s="37"/>
      <c r="Z408"/>
      <c r="AA408"/>
      <c r="AB408"/>
      <c r="AC408"/>
      <c r="AD408"/>
      <c r="AE408"/>
      <c r="AF408"/>
      <c r="AG408"/>
      <c r="AH408" s="37"/>
      <c r="AI408" s="37"/>
      <c r="AJ408"/>
      <c r="AK408"/>
      <c r="AL408" s="37"/>
      <c r="AM408"/>
      <c r="AN408"/>
      <c r="AO408" s="37"/>
      <c r="AP408" s="37"/>
      <c r="AQ408" s="37"/>
      <c r="AR408" s="37"/>
      <c r="AS408" s="37"/>
      <c r="AT408" s="37"/>
      <c r="AU408"/>
      <c r="AV408" s="37"/>
      <c r="AW408" s="37"/>
      <c r="AX408" s="37"/>
      <c r="AY408" s="37"/>
      <c r="AZ408" s="37"/>
      <c r="BA408" s="37"/>
      <c r="BB408" s="37"/>
      <c r="BC408" s="37"/>
      <c r="BD408" s="37"/>
      <c r="BE408"/>
      <c r="BF408" s="37"/>
      <c r="BG408" s="37"/>
      <c r="BH408"/>
      <c r="BI408" s="37"/>
      <c r="BJ408"/>
      <c r="BK408" s="37"/>
      <c r="BL408" s="37"/>
      <c r="BM408" s="37"/>
      <c r="BN408" s="37"/>
      <c r="BO408"/>
      <c r="BP408"/>
      <c r="BQ408"/>
      <c r="BR408"/>
      <c r="BS408" s="37"/>
    </row>
    <row r="409" spans="1:71" x14ac:dyDescent="0.2">
      <c r="A409" s="40" t="str">
        <f t="shared" si="10"/>
        <v/>
      </c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 s="37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 s="37"/>
      <c r="BO409"/>
      <c r="BP409"/>
      <c r="BQ409"/>
      <c r="BR409"/>
      <c r="BS409" s="37"/>
    </row>
    <row r="410" spans="1:71" x14ac:dyDescent="0.2">
      <c r="A410" s="40" t="str">
        <f t="shared" si="10"/>
        <v/>
      </c>
      <c r="B410"/>
      <c r="C410"/>
      <c r="D410"/>
      <c r="E410" s="37"/>
      <c r="F410"/>
      <c r="G410" s="37"/>
      <c r="H410" s="37"/>
      <c r="I410" s="37"/>
      <c r="J410" s="37"/>
      <c r="K410"/>
      <c r="L410"/>
      <c r="M410"/>
      <c r="N410" s="37"/>
      <c r="O410"/>
      <c r="P410"/>
      <c r="Q410"/>
      <c r="R410"/>
      <c r="S410"/>
      <c r="T410"/>
      <c r="U410"/>
      <c r="V410"/>
      <c r="W410" s="37"/>
      <c r="X410" s="37"/>
      <c r="Y410"/>
      <c r="Z410"/>
      <c r="AA410"/>
      <c r="AB410"/>
      <c r="AC410"/>
      <c r="AD410"/>
      <c r="AE410"/>
      <c r="AF410"/>
      <c r="AG410"/>
      <c r="AH410" s="37"/>
      <c r="AI410" s="37"/>
      <c r="AJ410"/>
      <c r="AK410"/>
      <c r="AL410" s="37"/>
      <c r="AM410"/>
      <c r="AN410"/>
      <c r="AO410"/>
      <c r="AP410"/>
      <c r="AQ410" s="37"/>
      <c r="AR410"/>
      <c r="AS410" s="37"/>
      <c r="AT410"/>
      <c r="AU410"/>
      <c r="AV410"/>
      <c r="AW410"/>
      <c r="AX410" s="37"/>
      <c r="AY410"/>
      <c r="AZ410" s="37"/>
      <c r="BA410"/>
      <c r="BB410" s="37"/>
      <c r="BC410" s="37"/>
      <c r="BD410" s="37"/>
      <c r="BE410"/>
      <c r="BF410" s="37"/>
      <c r="BG410"/>
      <c r="BH410"/>
      <c r="BI410"/>
      <c r="BJ410" s="37"/>
      <c r="BK410" s="37"/>
      <c r="BL410"/>
      <c r="BM410" s="37"/>
      <c r="BN410" s="37"/>
      <c r="BO410"/>
      <c r="BP410"/>
      <c r="BQ410"/>
      <c r="BR410"/>
      <c r="BS410" s="37"/>
    </row>
    <row r="411" spans="1:71" x14ac:dyDescent="0.2">
      <c r="A411" s="40" t="str">
        <f t="shared" si="10"/>
        <v/>
      </c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 s="37"/>
      <c r="BL411"/>
      <c r="BM411"/>
      <c r="BN411"/>
      <c r="BO411"/>
      <c r="BP411"/>
      <c r="BQ411"/>
      <c r="BR411"/>
      <c r="BS411" s="37"/>
    </row>
    <row r="412" spans="1:71" x14ac:dyDescent="0.2">
      <c r="A412" s="40" t="str">
        <f t="shared" si="10"/>
        <v/>
      </c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 s="37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 s="37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 s="37"/>
    </row>
    <row r="413" spans="1:71" x14ac:dyDescent="0.2">
      <c r="A413" s="40" t="str">
        <f t="shared" si="10"/>
        <v/>
      </c>
      <c r="B413"/>
      <c r="C413"/>
      <c r="D413"/>
      <c r="E413" s="37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 s="37"/>
      <c r="AO413"/>
      <c r="AP413"/>
      <c r="AQ413"/>
      <c r="AR413"/>
      <c r="AS413"/>
      <c r="AT413"/>
      <c r="AU413"/>
      <c r="AV413"/>
      <c r="AW413"/>
      <c r="AX413"/>
      <c r="AY413"/>
      <c r="AZ413" s="37"/>
      <c r="BA413"/>
      <c r="BB413"/>
      <c r="BC413"/>
      <c r="BD413"/>
      <c r="BE413"/>
      <c r="BF413"/>
      <c r="BG413"/>
      <c r="BH413"/>
      <c r="BI413"/>
      <c r="BJ413"/>
      <c r="BK413" s="37"/>
      <c r="BL413"/>
      <c r="BM413" s="37"/>
      <c r="BN413"/>
      <c r="BO413"/>
      <c r="BP413"/>
      <c r="BQ413"/>
      <c r="BR413"/>
      <c r="BS413" s="37"/>
    </row>
    <row r="414" spans="1:71" x14ac:dyDescent="0.2">
      <c r="A414" s="40" t="str">
        <f t="shared" si="10"/>
        <v/>
      </c>
      <c r="B414"/>
      <c r="C414"/>
      <c r="D414"/>
      <c r="E414"/>
      <c r="F414"/>
      <c r="G414"/>
      <c r="H414" s="37"/>
      <c r="I414"/>
      <c r="J414"/>
      <c r="K414"/>
      <c r="L414" s="37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 s="37"/>
      <c r="AX414"/>
      <c r="AY414"/>
      <c r="AZ414"/>
      <c r="BA414"/>
      <c r="BB414"/>
      <c r="BC414" s="37"/>
      <c r="BD414" s="37"/>
      <c r="BE414"/>
      <c r="BF414"/>
      <c r="BG414"/>
      <c r="BH414"/>
      <c r="BI414"/>
      <c r="BJ414"/>
      <c r="BK414" s="37"/>
      <c r="BL414"/>
      <c r="BM414"/>
      <c r="BN414"/>
      <c r="BO414"/>
      <c r="BP414"/>
      <c r="BQ414"/>
      <c r="BR414"/>
      <c r="BS414" s="37"/>
    </row>
    <row r="415" spans="1:71" x14ac:dyDescent="0.2">
      <c r="A415" s="40" t="str">
        <f t="shared" si="10"/>
        <v/>
      </c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 s="37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 s="37"/>
      <c r="AQ415"/>
      <c r="AR415"/>
      <c r="AS415"/>
      <c r="AT415"/>
      <c r="AU415"/>
      <c r="AV415"/>
      <c r="AW415" s="37"/>
      <c r="AX415" s="37"/>
      <c r="AY415"/>
      <c r="AZ415" s="37"/>
      <c r="BA415" s="37"/>
      <c r="BB415" s="37"/>
      <c r="BC415"/>
      <c r="BD415" s="37"/>
      <c r="BE415" s="37"/>
      <c r="BF415"/>
      <c r="BG415"/>
      <c r="BH415"/>
      <c r="BI415" s="37"/>
      <c r="BJ415"/>
      <c r="BK415" s="37"/>
      <c r="BL415"/>
      <c r="BM415" s="37"/>
      <c r="BN415" s="37"/>
      <c r="BO415"/>
      <c r="BP415"/>
      <c r="BQ415"/>
      <c r="BR415"/>
      <c r="BS415" s="37"/>
    </row>
    <row r="416" spans="1:71" x14ac:dyDescent="0.2">
      <c r="A416" s="40" t="str">
        <f t="shared" si="10"/>
        <v/>
      </c>
      <c r="B416"/>
      <c r="C416"/>
      <c r="D416"/>
      <c r="E416" s="37"/>
      <c r="F416"/>
      <c r="G416"/>
      <c r="H416"/>
      <c r="I416" s="37"/>
      <c r="J416"/>
      <c r="K416"/>
      <c r="L416" s="37"/>
      <c r="M416" s="37"/>
      <c r="N416"/>
      <c r="O416"/>
      <c r="P416"/>
      <c r="Q416"/>
      <c r="R416"/>
      <c r="S416"/>
      <c r="T416"/>
      <c r="U416"/>
      <c r="V416"/>
      <c r="W416" s="37"/>
      <c r="X416" s="37"/>
      <c r="Y416" s="37"/>
      <c r="Z416"/>
      <c r="AA416"/>
      <c r="AB416"/>
      <c r="AC416" s="37"/>
      <c r="AD416"/>
      <c r="AE416"/>
      <c r="AF416"/>
      <c r="AG416"/>
      <c r="AH416" s="37"/>
      <c r="AI416"/>
      <c r="AJ416"/>
      <c r="AK416"/>
      <c r="AL416"/>
      <c r="AM416"/>
      <c r="AN416"/>
      <c r="AO416" s="37"/>
      <c r="AP416"/>
      <c r="AQ416"/>
      <c r="AR416"/>
      <c r="AS416" s="37"/>
      <c r="AT416" s="37"/>
      <c r="AU416"/>
      <c r="AV416" s="37"/>
      <c r="AW416" s="37"/>
      <c r="AX416" s="37"/>
      <c r="AY416"/>
      <c r="AZ416" s="37"/>
      <c r="BA416" s="37"/>
      <c r="BB416" s="37"/>
      <c r="BC416" s="37"/>
      <c r="BD416" s="37"/>
      <c r="BE416" s="37"/>
      <c r="BF416" s="37"/>
      <c r="BG416"/>
      <c r="BH416"/>
      <c r="BI416" s="37"/>
      <c r="BJ416"/>
      <c r="BK416" s="37"/>
      <c r="BL416"/>
      <c r="BM416" s="37"/>
      <c r="BN416" s="37"/>
      <c r="BO416"/>
      <c r="BP416"/>
      <c r="BQ416"/>
      <c r="BR416" s="37"/>
      <c r="BS416" s="37"/>
    </row>
    <row r="417" spans="1:71" x14ac:dyDescent="0.2">
      <c r="A417" s="40" t="str">
        <f t="shared" si="10"/>
        <v/>
      </c>
      <c r="B417"/>
      <c r="C417"/>
      <c r="D417"/>
      <c r="E417" s="37"/>
      <c r="F417" s="37"/>
      <c r="G417"/>
      <c r="H417"/>
      <c r="I417" s="37"/>
      <c r="J417" s="37"/>
      <c r="K417" s="37"/>
      <c r="L417" s="37"/>
      <c r="M417" s="37"/>
      <c r="N417" s="37"/>
      <c r="O417"/>
      <c r="P417"/>
      <c r="Q417"/>
      <c r="R417"/>
      <c r="S417"/>
      <c r="T417"/>
      <c r="U417"/>
      <c r="V417" s="37"/>
      <c r="W417"/>
      <c r="X417" s="37"/>
      <c r="Y417"/>
      <c r="Z417"/>
      <c r="AA417"/>
      <c r="AB417"/>
      <c r="AC417"/>
      <c r="AD417"/>
      <c r="AE417"/>
      <c r="AF417" s="37"/>
      <c r="AG417"/>
      <c r="AH417" s="37"/>
      <c r="AI417" s="37"/>
      <c r="AJ417"/>
      <c r="AK417"/>
      <c r="AL417" s="37"/>
      <c r="AM417" s="37"/>
      <c r="AN417"/>
      <c r="AO417" s="37"/>
      <c r="AP417"/>
      <c r="AQ417"/>
      <c r="AR417" s="37"/>
      <c r="AS417"/>
      <c r="AT417"/>
      <c r="AU417"/>
      <c r="AV417" s="37"/>
      <c r="AW417" s="37"/>
      <c r="AX417" s="37"/>
      <c r="AY417"/>
      <c r="AZ417" s="37"/>
      <c r="BA417" s="37"/>
      <c r="BB417" s="37"/>
      <c r="BC417" s="37"/>
      <c r="BD417" s="37"/>
      <c r="BE417" s="37"/>
      <c r="BF417"/>
      <c r="BG417"/>
      <c r="BH417"/>
      <c r="BI417"/>
      <c r="BJ417"/>
      <c r="BK417"/>
      <c r="BL417"/>
      <c r="BM417" s="37"/>
      <c r="BN417" s="37"/>
      <c r="BO417"/>
      <c r="BP417"/>
      <c r="BQ417"/>
      <c r="BR417"/>
      <c r="BS417" s="37"/>
    </row>
    <row r="418" spans="1:71" x14ac:dyDescent="0.2">
      <c r="A418" s="40" t="str">
        <f t="shared" si="10"/>
        <v/>
      </c>
      <c r="B418"/>
      <c r="C418"/>
      <c r="D418"/>
      <c r="E418"/>
      <c r="F418"/>
      <c r="G418"/>
      <c r="H418"/>
      <c r="I418"/>
      <c r="J418"/>
      <c r="K418" s="37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 s="37"/>
      <c r="AI418" s="37"/>
      <c r="AJ418" s="37"/>
      <c r="AK418"/>
      <c r="AL418"/>
      <c r="AM418"/>
      <c r="AN418" s="37"/>
      <c r="AO418"/>
      <c r="AP418"/>
      <c r="AQ418"/>
      <c r="AR418"/>
      <c r="AS418"/>
      <c r="AT418"/>
      <c r="AU418" s="37"/>
      <c r="AV418"/>
      <c r="AW418"/>
      <c r="AX418" s="37"/>
      <c r="AY418"/>
      <c r="AZ418" s="37"/>
      <c r="BA418"/>
      <c r="BB418" s="37"/>
      <c r="BC418" s="37"/>
      <c r="BD418" s="37"/>
      <c r="BE418"/>
      <c r="BF418"/>
      <c r="BG418"/>
      <c r="BH418"/>
      <c r="BI418"/>
      <c r="BJ418"/>
      <c r="BK418" s="37"/>
      <c r="BL418"/>
      <c r="BM418"/>
      <c r="BN418" s="37"/>
      <c r="BO418"/>
      <c r="BP418"/>
      <c r="BQ418"/>
      <c r="BR418"/>
      <c r="BS418" s="37"/>
    </row>
    <row r="419" spans="1:71" x14ac:dyDescent="0.2">
      <c r="A419" s="40" t="str">
        <f t="shared" si="10"/>
        <v/>
      </c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 s="37"/>
      <c r="AP419"/>
      <c r="AQ419"/>
      <c r="AR419"/>
      <c r="AS419"/>
      <c r="AT419"/>
      <c r="AU419"/>
      <c r="AV419" s="37"/>
      <c r="AW419" s="37"/>
      <c r="AX419" s="37"/>
      <c r="AY419"/>
      <c r="AZ419" s="37"/>
      <c r="BA419"/>
      <c r="BB419" s="37"/>
      <c r="BC419" s="37"/>
      <c r="BD419"/>
      <c r="BE419"/>
      <c r="BF419" s="37"/>
      <c r="BG419"/>
      <c r="BH419"/>
      <c r="BI419"/>
      <c r="BJ419"/>
      <c r="BK419" s="37"/>
      <c r="BL419"/>
      <c r="BM419" s="37"/>
      <c r="BN419" s="37"/>
      <c r="BO419"/>
      <c r="BP419"/>
      <c r="BQ419"/>
      <c r="BR419"/>
      <c r="BS419" s="37"/>
    </row>
    <row r="420" spans="1:71" x14ac:dyDescent="0.2">
      <c r="A420" s="40" t="str">
        <f t="shared" si="10"/>
        <v/>
      </c>
      <c r="B420"/>
      <c r="C420"/>
      <c r="D420"/>
      <c r="E420" s="37"/>
      <c r="F420"/>
      <c r="G420"/>
      <c r="H420" s="37"/>
      <c r="I420" s="37"/>
      <c r="J420"/>
      <c r="K420"/>
      <c r="L420"/>
      <c r="M420" s="37"/>
      <c r="N420"/>
      <c r="O420"/>
      <c r="P420"/>
      <c r="Q420"/>
      <c r="R420"/>
      <c r="S420"/>
      <c r="T420"/>
      <c r="U420"/>
      <c r="V420"/>
      <c r="W420"/>
      <c r="X420" s="37"/>
      <c r="Y420"/>
      <c r="Z420" s="37"/>
      <c r="AA420"/>
      <c r="AB420"/>
      <c r="AC420" s="37"/>
      <c r="AD420"/>
      <c r="AE420" s="37"/>
      <c r="AF420"/>
      <c r="AG420"/>
      <c r="AH420"/>
      <c r="AI420" s="37"/>
      <c r="AJ420"/>
      <c r="AK420" s="37"/>
      <c r="AL420" s="37"/>
      <c r="AM420" s="37"/>
      <c r="AN420" s="37"/>
      <c r="AO420" s="37"/>
      <c r="AP420"/>
      <c r="AQ420"/>
      <c r="AR420"/>
      <c r="AS420"/>
      <c r="AT420"/>
      <c r="AU420"/>
      <c r="AV420" s="37"/>
      <c r="AW420"/>
      <c r="AX420"/>
      <c r="AY420"/>
      <c r="AZ420" s="37"/>
      <c r="BA420"/>
      <c r="BB420" s="37"/>
      <c r="BC420" s="37"/>
      <c r="BD420"/>
      <c r="BE420" s="37"/>
      <c r="BF420"/>
      <c r="BG420"/>
      <c r="BH420"/>
      <c r="BI420"/>
      <c r="BJ420"/>
      <c r="BK420" s="37"/>
      <c r="BL420"/>
      <c r="BM420" s="37"/>
      <c r="BN420" s="37"/>
      <c r="BO420"/>
      <c r="BP420"/>
      <c r="BQ420"/>
      <c r="BR420" s="37"/>
      <c r="BS420" s="37"/>
    </row>
    <row r="421" spans="1:71" x14ac:dyDescent="0.2">
      <c r="A421" s="40" t="str">
        <f t="shared" si="10"/>
        <v/>
      </c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 s="37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 s="37"/>
    </row>
    <row r="422" spans="1:71" x14ac:dyDescent="0.2">
      <c r="A422" s="40" t="str">
        <f t="shared" si="10"/>
        <v/>
      </c>
      <c r="B422"/>
      <c r="C422"/>
      <c r="D422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/>
      <c r="P422"/>
      <c r="Q422"/>
      <c r="R422"/>
      <c r="S422"/>
      <c r="T422"/>
      <c r="U422"/>
      <c r="V422" s="37"/>
      <c r="W422" s="37"/>
      <c r="X422" s="37"/>
      <c r="Y422"/>
      <c r="Z422" s="37"/>
      <c r="AA422"/>
      <c r="AB422"/>
      <c r="AC422" s="37"/>
      <c r="AD422" s="37"/>
      <c r="AE422"/>
      <c r="AF422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/>
      <c r="BQ422"/>
      <c r="BR422" s="37"/>
      <c r="BS422" s="37"/>
    </row>
    <row r="423" spans="1:71" x14ac:dyDescent="0.2">
      <c r="A423" s="40" t="str">
        <f t="shared" si="10"/>
        <v/>
      </c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 s="37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 s="37"/>
      <c r="BO423"/>
      <c r="BP423"/>
      <c r="BQ423"/>
      <c r="BR423"/>
      <c r="BS423" s="37"/>
    </row>
    <row r="424" spans="1:71" x14ac:dyDescent="0.2">
      <c r="A424" s="40" t="str">
        <f t="shared" si="10"/>
        <v/>
      </c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 s="37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 s="37"/>
    </row>
    <row r="425" spans="1:71" x14ac:dyDescent="0.2">
      <c r="A425" s="40" t="str">
        <f t="shared" si="10"/>
        <v/>
      </c>
      <c r="B425"/>
      <c r="C425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/>
      <c r="P425" s="37"/>
      <c r="Q425" s="37"/>
      <c r="R425"/>
      <c r="S425" s="37"/>
      <c r="T425" s="37"/>
      <c r="U425" s="37"/>
      <c r="V425" s="37"/>
      <c r="W425" s="37"/>
      <c r="X425" s="37"/>
      <c r="Y425" s="37"/>
      <c r="Z425" s="37"/>
      <c r="AA425"/>
      <c r="AB425" s="37"/>
      <c r="AC425" s="37"/>
      <c r="AD425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/>
      <c r="BP425"/>
      <c r="BQ425"/>
      <c r="BR425" s="37"/>
      <c r="BS425" s="37"/>
    </row>
    <row r="426" spans="1:71" x14ac:dyDescent="0.2">
      <c r="A426" s="40" t="str">
        <f t="shared" si="10"/>
        <v/>
      </c>
      <c r="B426"/>
      <c r="C426"/>
      <c r="D426"/>
      <c r="E426"/>
      <c r="F426"/>
      <c r="G426"/>
      <c r="H426"/>
      <c r="I426"/>
      <c r="J426" s="37"/>
      <c r="K426" s="37"/>
      <c r="L426"/>
      <c r="M426"/>
      <c r="N426"/>
      <c r="O426"/>
      <c r="P426"/>
      <c r="Q426"/>
      <c r="R426"/>
      <c r="S426"/>
      <c r="T426"/>
      <c r="U426"/>
      <c r="V426"/>
      <c r="W426"/>
      <c r="X426" s="37"/>
      <c r="Y426" s="37"/>
      <c r="Z426"/>
      <c r="AA426"/>
      <c r="AB426"/>
      <c r="AC426"/>
      <c r="AD426"/>
      <c r="AE426"/>
      <c r="AF426"/>
      <c r="AG426" s="37"/>
      <c r="AH426"/>
      <c r="AI426" s="37"/>
      <c r="AJ426" s="37"/>
      <c r="AK426" s="37"/>
      <c r="AL426" s="37"/>
      <c r="AM426" s="37"/>
      <c r="AN426"/>
      <c r="AO426" s="37"/>
      <c r="AP426" s="37"/>
      <c r="AQ426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/>
      <c r="BH426" s="37"/>
      <c r="BI426" s="37"/>
      <c r="BJ426"/>
      <c r="BK426" s="37"/>
      <c r="BL426"/>
      <c r="BM426" s="37"/>
      <c r="BN426" s="37"/>
      <c r="BO426"/>
      <c r="BP426"/>
      <c r="BQ426"/>
      <c r="BR426" s="37"/>
      <c r="BS426" s="37"/>
    </row>
    <row r="427" spans="1:71" x14ac:dyDescent="0.2">
      <c r="A427" s="40" t="str">
        <f t="shared" si="10"/>
        <v/>
      </c>
      <c r="B427"/>
      <c r="C427"/>
      <c r="D427"/>
      <c r="E427"/>
      <c r="F427"/>
      <c r="G427"/>
      <c r="H427"/>
      <c r="I427"/>
      <c r="J427"/>
      <c r="K427"/>
      <c r="L427"/>
      <c r="M427"/>
      <c r="N427" s="3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 s="37"/>
      <c r="AP427"/>
      <c r="AQ427"/>
      <c r="AR427" s="37"/>
      <c r="AS427" s="37"/>
      <c r="AT427"/>
      <c r="AU427"/>
      <c r="AV427" s="37"/>
      <c r="AW427"/>
      <c r="AX427" s="37"/>
      <c r="AY427"/>
      <c r="AZ427" s="37"/>
      <c r="BA427" s="37"/>
      <c r="BB427"/>
      <c r="BC427" s="37"/>
      <c r="BD427"/>
      <c r="BE427" s="37"/>
      <c r="BF427"/>
      <c r="BG427" s="37"/>
      <c r="BH427"/>
      <c r="BI427"/>
      <c r="BJ427"/>
      <c r="BK427"/>
      <c r="BL427"/>
      <c r="BM427" s="37"/>
      <c r="BN427" s="37"/>
      <c r="BO427"/>
      <c r="BP427"/>
      <c r="BQ427"/>
      <c r="BR427" s="37"/>
      <c r="BS427" s="37"/>
    </row>
    <row r="428" spans="1:71" x14ac:dyDescent="0.2">
      <c r="A428" s="40" t="str">
        <f t="shared" si="10"/>
        <v/>
      </c>
      <c r="B428"/>
      <c r="C428"/>
      <c r="D428"/>
      <c r="E428" s="37"/>
      <c r="F428"/>
      <c r="G428"/>
      <c r="H428" s="37"/>
      <c r="I428" s="37"/>
      <c r="J428" s="37"/>
      <c r="K428"/>
      <c r="L428"/>
      <c r="M428" s="37"/>
      <c r="N428"/>
      <c r="O428"/>
      <c r="P428"/>
      <c r="Q428"/>
      <c r="R428"/>
      <c r="S428"/>
      <c r="T428"/>
      <c r="U428"/>
      <c r="V428" s="37"/>
      <c r="W428"/>
      <c r="X428"/>
      <c r="Y428"/>
      <c r="Z428"/>
      <c r="AA428"/>
      <c r="AB428"/>
      <c r="AC428"/>
      <c r="AD428"/>
      <c r="AE428" s="37"/>
      <c r="AF428"/>
      <c r="AG428"/>
      <c r="AH428"/>
      <c r="AI428" s="37"/>
      <c r="AJ428" s="37"/>
      <c r="AK428"/>
      <c r="AL428"/>
      <c r="AM428" s="37"/>
      <c r="AN428"/>
      <c r="AO428"/>
      <c r="AP428"/>
      <c r="AQ428"/>
      <c r="AR428"/>
      <c r="AS428" s="37"/>
      <c r="AT428"/>
      <c r="AU428"/>
      <c r="AV428" s="37"/>
      <c r="AW428"/>
      <c r="AX428" s="37"/>
      <c r="AY428"/>
      <c r="AZ428" s="37"/>
      <c r="BA428" s="37"/>
      <c r="BB428" s="37"/>
      <c r="BC428" s="37"/>
      <c r="BD428"/>
      <c r="BE428"/>
      <c r="BF428" s="37"/>
      <c r="BG428"/>
      <c r="BH428"/>
      <c r="BI428"/>
      <c r="BJ428"/>
      <c r="BK428" s="37"/>
      <c r="BL428" s="37"/>
      <c r="BM428" s="37"/>
      <c r="BN428" s="37"/>
      <c r="BO428"/>
      <c r="BP428"/>
      <c r="BQ428"/>
      <c r="BR428" s="37"/>
      <c r="BS428" s="37"/>
    </row>
    <row r="429" spans="1:71" x14ac:dyDescent="0.2">
      <c r="A429" s="40" t="str">
        <f t="shared" si="10"/>
        <v/>
      </c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 s="37"/>
      <c r="AW429"/>
      <c r="AX429" s="37"/>
      <c r="AY429"/>
      <c r="AZ429"/>
      <c r="BA429"/>
      <c r="BB429"/>
      <c r="BC429"/>
      <c r="BD429"/>
      <c r="BE429"/>
      <c r="BF429"/>
      <c r="BG429"/>
      <c r="BH429"/>
      <c r="BI429"/>
      <c r="BJ429"/>
      <c r="BK429" s="37"/>
      <c r="BL429"/>
      <c r="BM429"/>
      <c r="BN429"/>
      <c r="BO429"/>
      <c r="BP429"/>
      <c r="BQ429"/>
      <c r="BR429"/>
      <c r="BS429" s="37"/>
    </row>
    <row r="430" spans="1:71" x14ac:dyDescent="0.2">
      <c r="A430" s="40" t="str">
        <f t="shared" si="10"/>
        <v/>
      </c>
      <c r="B430"/>
      <c r="C430"/>
      <c r="D430"/>
      <c r="E430"/>
      <c r="F430"/>
      <c r="G430"/>
      <c r="H430"/>
      <c r="I430"/>
      <c r="J430"/>
      <c r="K430"/>
      <c r="L430"/>
      <c r="M430"/>
      <c r="N430" s="37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 s="37"/>
      <c r="AW430"/>
      <c r="AX430"/>
      <c r="AY430"/>
      <c r="AZ430" s="37"/>
      <c r="BA430"/>
      <c r="BB430"/>
      <c r="BC430"/>
      <c r="BD430" s="37"/>
      <c r="BE430"/>
      <c r="BF430"/>
      <c r="BG430"/>
      <c r="BH430"/>
      <c r="BI430"/>
      <c r="BJ430"/>
      <c r="BK430"/>
      <c r="BL430"/>
      <c r="BM430"/>
      <c r="BN430" s="37"/>
      <c r="BO430"/>
      <c r="BP430"/>
      <c r="BQ430"/>
      <c r="BR430"/>
      <c r="BS430" s="37"/>
    </row>
    <row r="431" spans="1:71" x14ac:dyDescent="0.2">
      <c r="A431" s="40" t="str">
        <f t="shared" si="10"/>
        <v/>
      </c>
      <c r="B431"/>
      <c r="C431"/>
      <c r="D431"/>
      <c r="E431"/>
      <c r="F431"/>
      <c r="G431"/>
      <c r="H431"/>
      <c r="I431" s="37"/>
      <c r="J431"/>
      <c r="K431"/>
      <c r="L431" s="37"/>
      <c r="M431" s="37"/>
      <c r="N431"/>
      <c r="O431"/>
      <c r="P431"/>
      <c r="Q431"/>
      <c r="R431" s="37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 s="37"/>
      <c r="AN431"/>
      <c r="AO431" s="37"/>
      <c r="AP431"/>
      <c r="AQ431"/>
      <c r="AR431"/>
      <c r="AS431" s="37"/>
      <c r="AT431"/>
      <c r="AU431"/>
      <c r="AV431" s="37"/>
      <c r="AW431" s="37"/>
      <c r="AX431" s="37"/>
      <c r="AY431"/>
      <c r="AZ431" s="37"/>
      <c r="BA431" s="37"/>
      <c r="BB431" s="37"/>
      <c r="BC431" s="37"/>
      <c r="BD431" s="37"/>
      <c r="BE431" s="37"/>
      <c r="BF431" s="37"/>
      <c r="BG431"/>
      <c r="BH431"/>
      <c r="BI431"/>
      <c r="BJ431"/>
      <c r="BK431" s="37"/>
      <c r="BL431" s="37"/>
      <c r="BM431" s="37"/>
      <c r="BN431" s="37"/>
      <c r="BO431"/>
      <c r="BP431"/>
      <c r="BQ431"/>
      <c r="BR431"/>
      <c r="BS431" s="37"/>
    </row>
    <row r="432" spans="1:71" x14ac:dyDescent="0.2">
      <c r="A432" s="40" t="str">
        <f t="shared" si="10"/>
        <v/>
      </c>
      <c r="B432"/>
      <c r="C432"/>
      <c r="D432"/>
      <c r="E432"/>
      <c r="F432"/>
      <c r="G432"/>
      <c r="H432"/>
      <c r="I432" s="37"/>
      <c r="J432"/>
      <c r="K432"/>
      <c r="L432" s="37"/>
      <c r="M432" s="37"/>
      <c r="N432" s="37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 s="37"/>
      <c r="AJ432"/>
      <c r="AK432"/>
      <c r="AL432"/>
      <c r="AM432" s="37"/>
      <c r="AN432"/>
      <c r="AO432"/>
      <c r="AP432" s="37"/>
      <c r="AQ432"/>
      <c r="AR432" s="37"/>
      <c r="AS432" s="37"/>
      <c r="AT432"/>
      <c r="AU432"/>
      <c r="AV432" s="37"/>
      <c r="AW432"/>
      <c r="AX432" s="37"/>
      <c r="AY432"/>
      <c r="AZ432" s="37"/>
      <c r="BA432" s="37"/>
      <c r="BB432" s="37"/>
      <c r="BC432" s="37"/>
      <c r="BD432" s="37"/>
      <c r="BE432" s="37"/>
      <c r="BF432" s="37"/>
      <c r="BG432" s="37"/>
      <c r="BH432"/>
      <c r="BI432" s="37"/>
      <c r="BJ432" s="37"/>
      <c r="BK432" s="37"/>
      <c r="BL432"/>
      <c r="BM432" s="37"/>
      <c r="BN432" s="37"/>
      <c r="BO432"/>
      <c r="BP432"/>
      <c r="BQ432"/>
      <c r="BR432" s="37"/>
      <c r="BS432" s="37"/>
    </row>
    <row r="433" spans="1:71" x14ac:dyDescent="0.2">
      <c r="A433" s="40" t="str">
        <f t="shared" si="10"/>
        <v/>
      </c>
      <c r="B433"/>
      <c r="C433"/>
      <c r="D433"/>
      <c r="E433"/>
      <c r="F433"/>
      <c r="G433"/>
      <c r="H433"/>
      <c r="I433"/>
      <c r="J433"/>
      <c r="K433"/>
      <c r="L433"/>
      <c r="M433" s="37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 s="37"/>
      <c r="AI433"/>
      <c r="AJ433" s="37"/>
      <c r="AK433"/>
      <c r="AL433"/>
      <c r="AM433"/>
      <c r="AN433"/>
      <c r="AO433"/>
      <c r="AP433" s="37"/>
      <c r="AQ433"/>
      <c r="AR433"/>
      <c r="AS433"/>
      <c r="AT433"/>
      <c r="AU433"/>
      <c r="AV433"/>
      <c r="AW433"/>
      <c r="AX433" s="37"/>
      <c r="AY433"/>
      <c r="AZ433" s="37"/>
      <c r="BA433"/>
      <c r="BB433"/>
      <c r="BC433" s="37"/>
      <c r="BD433" s="37"/>
      <c r="BE433"/>
      <c r="BF433"/>
      <c r="BG433"/>
      <c r="BH433"/>
      <c r="BI433"/>
      <c r="BJ433"/>
      <c r="BK433" s="37"/>
      <c r="BL433"/>
      <c r="BM433" s="37"/>
      <c r="BN433" s="37"/>
      <c r="BO433"/>
      <c r="BP433"/>
      <c r="BQ433"/>
      <c r="BR433"/>
      <c r="BS433" s="37"/>
    </row>
    <row r="434" spans="1:71" x14ac:dyDescent="0.2">
      <c r="A434" s="40" t="str">
        <f t="shared" si="10"/>
        <v/>
      </c>
      <c r="B434"/>
      <c r="C434"/>
      <c r="D434"/>
      <c r="E434"/>
      <c r="F434"/>
      <c r="G434"/>
      <c r="H434"/>
      <c r="I434"/>
      <c r="J434" s="37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 s="37"/>
      <c r="AJ434"/>
      <c r="AK434"/>
      <c r="AL434"/>
      <c r="AM434"/>
      <c r="AN434"/>
      <c r="AO434"/>
      <c r="AP434"/>
      <c r="AQ434"/>
      <c r="AR434"/>
      <c r="AS434"/>
      <c r="AT434"/>
      <c r="AU434"/>
      <c r="AV434" s="37"/>
      <c r="AW434"/>
      <c r="AX434" s="37"/>
      <c r="AY434"/>
      <c r="AZ434"/>
      <c r="BA434"/>
      <c r="BB434"/>
      <c r="BC434" s="37"/>
      <c r="BD434" s="37"/>
      <c r="BE434"/>
      <c r="BF434"/>
      <c r="BG434"/>
      <c r="BH434"/>
      <c r="BI434"/>
      <c r="BJ434"/>
      <c r="BK434" s="37"/>
      <c r="BL434" s="37"/>
      <c r="BM434"/>
      <c r="BN434" s="37"/>
      <c r="BO434"/>
      <c r="BP434"/>
      <c r="BQ434"/>
      <c r="BR434"/>
      <c r="BS434" s="37"/>
    </row>
    <row r="435" spans="1:71" x14ac:dyDescent="0.2">
      <c r="A435" s="40" t="str">
        <f t="shared" si="10"/>
        <v/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 s="37"/>
      <c r="AP435"/>
      <c r="AQ435"/>
      <c r="AR435"/>
      <c r="AS435"/>
      <c r="AT435"/>
      <c r="AU435"/>
      <c r="AV435" s="37"/>
      <c r="AW435"/>
      <c r="AX435"/>
      <c r="AY435"/>
      <c r="AZ435" s="37"/>
      <c r="BA435"/>
      <c r="BB435"/>
      <c r="BC435"/>
      <c r="BD435"/>
      <c r="BE435"/>
      <c r="BF435"/>
      <c r="BG435"/>
      <c r="BH435"/>
      <c r="BI435"/>
      <c r="BJ435"/>
      <c r="BK435" s="37"/>
      <c r="BL435"/>
      <c r="BM435"/>
      <c r="BN435"/>
      <c r="BO435"/>
      <c r="BP435"/>
      <c r="BQ435"/>
      <c r="BR435"/>
      <c r="BS435" s="37"/>
    </row>
    <row r="436" spans="1:71" x14ac:dyDescent="0.2">
      <c r="A436" s="40" t="str">
        <f t="shared" si="10"/>
        <v/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 s="37"/>
      <c r="Y436"/>
      <c r="Z436"/>
      <c r="AA436"/>
      <c r="AB436"/>
      <c r="AC436"/>
      <c r="AD436"/>
      <c r="AE436"/>
      <c r="AF436"/>
      <c r="AG436"/>
      <c r="AH436" s="37"/>
      <c r="AI436" s="37"/>
      <c r="AJ436"/>
      <c r="AK436"/>
      <c r="AL436"/>
      <c r="AM436"/>
      <c r="AN436"/>
      <c r="AO436"/>
      <c r="AP436" s="37"/>
      <c r="AQ436"/>
      <c r="AR436"/>
      <c r="AS436"/>
      <c r="AT436"/>
      <c r="AU436"/>
      <c r="AV436"/>
      <c r="AW436"/>
      <c r="AX436" s="37"/>
      <c r="AY436"/>
      <c r="AZ436"/>
      <c r="BA436" s="37"/>
      <c r="BB436" s="37"/>
      <c r="BC436"/>
      <c r="BD436"/>
      <c r="BE436" s="37"/>
      <c r="BF436"/>
      <c r="BG436"/>
      <c r="BH436"/>
      <c r="BI436"/>
      <c r="BJ436"/>
      <c r="BK436"/>
      <c r="BL436"/>
      <c r="BM436" s="37"/>
      <c r="BN436"/>
      <c r="BO436"/>
      <c r="BP436"/>
      <c r="BQ436"/>
      <c r="BR436"/>
      <c r="BS436" s="37"/>
    </row>
    <row r="437" spans="1:71" x14ac:dyDescent="0.2">
      <c r="A437" s="40" t="str">
        <f t="shared" si="10"/>
        <v/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 s="37"/>
      <c r="Y437"/>
      <c r="Z437"/>
      <c r="AA437"/>
      <c r="AB437"/>
      <c r="AC437"/>
      <c r="AD437"/>
      <c r="AE437"/>
      <c r="AF437"/>
      <c r="AG437"/>
      <c r="AH437" s="37"/>
      <c r="AI437" s="37"/>
      <c r="AJ437"/>
      <c r="AK437"/>
      <c r="AL437"/>
      <c r="AM437"/>
      <c r="AN437"/>
      <c r="AO437"/>
      <c r="AP437"/>
      <c r="AQ437"/>
      <c r="AR437"/>
      <c r="AS437" s="37"/>
      <c r="AT437"/>
      <c r="AU437"/>
      <c r="AV437"/>
      <c r="AW437"/>
      <c r="AX437" s="37"/>
      <c r="AY437" s="37"/>
      <c r="AZ437" s="37"/>
      <c r="BA437" s="37"/>
      <c r="BB437" s="37"/>
      <c r="BC437" s="37"/>
      <c r="BD437" s="37"/>
      <c r="BE437" s="37"/>
      <c r="BF437"/>
      <c r="BG437"/>
      <c r="BH437"/>
      <c r="BI437"/>
      <c r="BJ437"/>
      <c r="BK437" s="37"/>
      <c r="BL437"/>
      <c r="BM437" s="37"/>
      <c r="BN437" s="37"/>
      <c r="BO437"/>
      <c r="BP437"/>
      <c r="BQ437"/>
      <c r="BR437" s="37"/>
      <c r="BS437" s="37"/>
    </row>
    <row r="438" spans="1:71" x14ac:dyDescent="0.2">
      <c r="A438" s="40" t="str">
        <f t="shared" si="10"/>
        <v/>
      </c>
      <c r="B438"/>
      <c r="C438"/>
      <c r="D438"/>
      <c r="E438" s="37"/>
      <c r="F438"/>
      <c r="G438"/>
      <c r="H438"/>
      <c r="I438" s="37"/>
      <c r="J438"/>
      <c r="K438"/>
      <c r="L438"/>
      <c r="M438" s="37"/>
      <c r="N438" s="37"/>
      <c r="O438"/>
      <c r="P438"/>
      <c r="Q438"/>
      <c r="R438"/>
      <c r="S438" s="37"/>
      <c r="T438"/>
      <c r="U438"/>
      <c r="V438"/>
      <c r="W438"/>
      <c r="X438" s="37"/>
      <c r="Y438"/>
      <c r="Z438"/>
      <c r="AA438"/>
      <c r="AB438"/>
      <c r="AC438"/>
      <c r="AD438"/>
      <c r="AE438"/>
      <c r="AF438"/>
      <c r="AG438" s="37"/>
      <c r="AH438"/>
      <c r="AI438" s="37"/>
      <c r="AJ438"/>
      <c r="AK438"/>
      <c r="AL438" s="37"/>
      <c r="AM438"/>
      <c r="AN438"/>
      <c r="AO438" s="37"/>
      <c r="AP438" s="37"/>
      <c r="AQ438" s="37"/>
      <c r="AR438" s="37"/>
      <c r="AS438"/>
      <c r="AT438"/>
      <c r="AU438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/>
      <c r="BG438"/>
      <c r="BH438" s="37"/>
      <c r="BI438" s="37"/>
      <c r="BJ438"/>
      <c r="BK438" s="37"/>
      <c r="BL438" s="37"/>
      <c r="BM438" s="37"/>
      <c r="BN438" s="37"/>
      <c r="BO438"/>
      <c r="BP438"/>
      <c r="BQ438"/>
      <c r="BR438" s="37"/>
      <c r="BS438" s="37"/>
    </row>
    <row r="439" spans="1:71" x14ac:dyDescent="0.2">
      <c r="A439" s="40" t="str">
        <f t="shared" si="10"/>
        <v/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 s="37"/>
      <c r="AW439"/>
      <c r="AX439" s="37"/>
      <c r="AY439"/>
      <c r="AZ439" s="37"/>
      <c r="BA439"/>
      <c r="BB439"/>
      <c r="BC439"/>
      <c r="BD439" s="37"/>
      <c r="BE439"/>
      <c r="BF439"/>
      <c r="BG439"/>
      <c r="BH439"/>
      <c r="BI439"/>
      <c r="BJ439"/>
      <c r="BK439"/>
      <c r="BL439"/>
      <c r="BM439"/>
      <c r="BN439" s="37"/>
      <c r="BO439"/>
      <c r="BP439"/>
      <c r="BQ439"/>
      <c r="BR439"/>
      <c r="BS439" s="37"/>
    </row>
    <row r="440" spans="1:71" x14ac:dyDescent="0.2">
      <c r="A440" s="40" t="str">
        <f t="shared" si="10"/>
        <v/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 s="37"/>
      <c r="AP440"/>
      <c r="AQ440" s="37"/>
      <c r="AR440"/>
      <c r="AS440"/>
      <c r="AT440" s="37"/>
      <c r="AU440"/>
      <c r="AV440"/>
      <c r="AW440"/>
      <c r="AX440" s="37"/>
      <c r="AY440"/>
      <c r="AZ440" s="37"/>
      <c r="BA440" s="37"/>
      <c r="BB440"/>
      <c r="BC440" s="37"/>
      <c r="BD440" s="37"/>
      <c r="BE440"/>
      <c r="BF440"/>
      <c r="BG440"/>
      <c r="BH440"/>
      <c r="BI440"/>
      <c r="BJ440"/>
      <c r="BK440" s="37"/>
      <c r="BL440"/>
      <c r="BM440" s="37"/>
      <c r="BN440" s="37"/>
      <c r="BO440"/>
      <c r="BP440"/>
      <c r="BQ440"/>
      <c r="BR440"/>
      <c r="BS440" s="37"/>
    </row>
    <row r="441" spans="1:71" x14ac:dyDescent="0.2">
      <c r="A441" s="40" t="str">
        <f t="shared" si="10"/>
        <v/>
      </c>
      <c r="B441"/>
      <c r="C441"/>
      <c r="D441"/>
      <c r="E441"/>
      <c r="F441"/>
      <c r="G441"/>
      <c r="H441"/>
      <c r="I441"/>
      <c r="J441" s="37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 s="37"/>
      <c r="AA441"/>
      <c r="AB441"/>
      <c r="AC441"/>
      <c r="AD441"/>
      <c r="AE441"/>
      <c r="AF441"/>
      <c r="AG441"/>
      <c r="AH441" s="37"/>
      <c r="AI441"/>
      <c r="AJ441"/>
      <c r="AK441"/>
      <c r="AL441"/>
      <c r="AM441"/>
      <c r="AN441"/>
      <c r="AO441" s="37"/>
      <c r="AP441"/>
      <c r="AQ441"/>
      <c r="AR441"/>
      <c r="AS441"/>
      <c r="AT441"/>
      <c r="AU441"/>
      <c r="AV441" s="37"/>
      <c r="AW441" s="37"/>
      <c r="AX441" s="37"/>
      <c r="AY441"/>
      <c r="AZ441" s="37"/>
      <c r="BA441"/>
      <c r="BB441"/>
      <c r="BC441" s="37"/>
      <c r="BD441" s="37"/>
      <c r="BE441"/>
      <c r="BF441"/>
      <c r="BG441"/>
      <c r="BH441"/>
      <c r="BI441"/>
      <c r="BJ441"/>
      <c r="BK441" s="37"/>
      <c r="BL441"/>
      <c r="BM441" s="37"/>
      <c r="BN441"/>
      <c r="BO441"/>
      <c r="BP441"/>
      <c r="BQ441"/>
      <c r="BR441"/>
      <c r="BS441" s="37"/>
    </row>
    <row r="442" spans="1:71" x14ac:dyDescent="0.2">
      <c r="A442" s="40" t="str">
        <f t="shared" si="10"/>
        <v/>
      </c>
      <c r="B442"/>
      <c r="C442"/>
      <c r="D442"/>
      <c r="E442" s="37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 s="37"/>
    </row>
    <row r="443" spans="1:71" x14ac:dyDescent="0.2">
      <c r="A443" s="40" t="str">
        <f t="shared" si="10"/>
        <v/>
      </c>
      <c r="B443"/>
      <c r="C443"/>
      <c r="D443"/>
      <c r="E443" s="37"/>
      <c r="F443"/>
      <c r="G443"/>
      <c r="H443"/>
      <c r="I443" s="37"/>
      <c r="J443"/>
      <c r="K443"/>
      <c r="L443" s="37"/>
      <c r="M443"/>
      <c r="N443"/>
      <c r="O443"/>
      <c r="P443"/>
      <c r="Q443"/>
      <c r="R443"/>
      <c r="S443"/>
      <c r="T443"/>
      <c r="U443" s="37"/>
      <c r="V443"/>
      <c r="W443"/>
      <c r="X443"/>
      <c r="Y443"/>
      <c r="Z443"/>
      <c r="AA443"/>
      <c r="AB443"/>
      <c r="AC443"/>
      <c r="AD443"/>
      <c r="AE443"/>
      <c r="AF443" s="37"/>
      <c r="AG443"/>
      <c r="AH443" s="37"/>
      <c r="AI443"/>
      <c r="AJ443"/>
      <c r="AK443"/>
      <c r="AL443" s="37"/>
      <c r="AM443"/>
      <c r="AN443"/>
      <c r="AO443" s="37"/>
      <c r="AP443"/>
      <c r="AQ443"/>
      <c r="AR443"/>
      <c r="AS443"/>
      <c r="AT443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/>
      <c r="BF443" s="37"/>
      <c r="BG443" s="37"/>
      <c r="BH443"/>
      <c r="BI443" s="37"/>
      <c r="BJ443"/>
      <c r="BK443" s="37"/>
      <c r="BL443"/>
      <c r="BM443" s="37"/>
      <c r="BN443" s="37"/>
      <c r="BO443"/>
      <c r="BP443"/>
      <c r="BQ443"/>
      <c r="BR443" s="37"/>
      <c r="BS443" s="37"/>
    </row>
    <row r="444" spans="1:71" x14ac:dyDescent="0.2">
      <c r="A444" s="40" t="str">
        <f t="shared" si="10"/>
        <v/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 s="37"/>
      <c r="AY444"/>
      <c r="AZ444" s="37"/>
      <c r="BA444"/>
      <c r="BB444"/>
      <c r="BC444"/>
      <c r="BD444"/>
      <c r="BE444"/>
      <c r="BF444"/>
      <c r="BG444"/>
      <c r="BH444"/>
      <c r="BI444"/>
      <c r="BJ444"/>
      <c r="BK444" s="37"/>
      <c r="BL444"/>
      <c r="BM444"/>
      <c r="BN444" s="37"/>
      <c r="BO444"/>
      <c r="BP444"/>
      <c r="BQ444"/>
      <c r="BR444"/>
      <c r="BS444" s="37"/>
    </row>
    <row r="445" spans="1:71" x14ac:dyDescent="0.2">
      <c r="A445" s="40" t="str">
        <f t="shared" si="10"/>
        <v/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 s="37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 s="37"/>
      <c r="BA445" s="37"/>
      <c r="BB445"/>
      <c r="BC445" s="37"/>
      <c r="BD445"/>
      <c r="BE445"/>
      <c r="BF445"/>
      <c r="BG445"/>
      <c r="BH445" s="37"/>
      <c r="BI445" s="37"/>
      <c r="BJ445"/>
      <c r="BK445"/>
      <c r="BL445"/>
      <c r="BM445"/>
      <c r="BN445"/>
      <c r="BO445"/>
      <c r="BP445"/>
      <c r="BQ445"/>
      <c r="BR445"/>
      <c r="BS445" s="37"/>
    </row>
    <row r="446" spans="1:71" x14ac:dyDescent="0.2">
      <c r="A446" s="40" t="str">
        <f t="shared" ref="A446:A509" si="11">B446&amp;C446</f>
        <v/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 s="37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 s="37"/>
      <c r="BC446"/>
      <c r="BD446"/>
      <c r="BE446"/>
      <c r="BF446"/>
      <c r="BG446"/>
      <c r="BH446"/>
      <c r="BI446"/>
      <c r="BJ446"/>
      <c r="BK446" s="37"/>
      <c r="BL446"/>
      <c r="BM446" s="37"/>
      <c r="BN446"/>
      <c r="BO446"/>
      <c r="BP446"/>
      <c r="BQ446"/>
      <c r="BR446"/>
      <c r="BS446" s="37"/>
    </row>
    <row r="447" spans="1:71" x14ac:dyDescent="0.2">
      <c r="A447" s="40" t="str">
        <f t="shared" si="11"/>
        <v/>
      </c>
      <c r="B447"/>
      <c r="C447"/>
      <c r="D447"/>
      <c r="E447"/>
      <c r="F447"/>
      <c r="G447" s="37"/>
      <c r="H447" s="37"/>
      <c r="I447" s="37"/>
      <c r="J447"/>
      <c r="K447"/>
      <c r="L447"/>
      <c r="M447" s="37"/>
      <c r="N447"/>
      <c r="O447"/>
      <c r="P447"/>
      <c r="Q447"/>
      <c r="R447" s="37"/>
      <c r="S447"/>
      <c r="T447"/>
      <c r="U447"/>
      <c r="V447"/>
      <c r="W447"/>
      <c r="X447" s="37"/>
      <c r="Y447"/>
      <c r="Z447"/>
      <c r="AA447"/>
      <c r="AB447"/>
      <c r="AC447"/>
      <c r="AD447"/>
      <c r="AE447"/>
      <c r="AF447"/>
      <c r="AG447" s="37"/>
      <c r="AH447" s="37"/>
      <c r="AI447"/>
      <c r="AJ447"/>
      <c r="AK447"/>
      <c r="AL447"/>
      <c r="AM447" s="37"/>
      <c r="AN447"/>
      <c r="AO447"/>
      <c r="AP447"/>
      <c r="AQ447"/>
      <c r="AR447" s="37"/>
      <c r="AS447" s="37"/>
      <c r="AT447" s="37"/>
      <c r="AU447"/>
      <c r="AV447" s="37"/>
      <c r="AW447" s="37"/>
      <c r="AX447" s="37"/>
      <c r="AY447"/>
      <c r="AZ447" s="37"/>
      <c r="BA447" s="37"/>
      <c r="BB447"/>
      <c r="BC447" s="37"/>
      <c r="BD447" s="37"/>
      <c r="BE447"/>
      <c r="BF447" s="37"/>
      <c r="BG447" s="37"/>
      <c r="BH447"/>
      <c r="BI447" s="37"/>
      <c r="BJ447"/>
      <c r="BK447"/>
      <c r="BL447"/>
      <c r="BM447" s="37"/>
      <c r="BN447" s="37"/>
      <c r="BO447"/>
      <c r="BP447"/>
      <c r="BQ447"/>
      <c r="BR447" s="37"/>
      <c r="BS447" s="37"/>
    </row>
    <row r="448" spans="1:71" x14ac:dyDescent="0.2">
      <c r="A448" s="40" t="str">
        <f t="shared" si="11"/>
        <v/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 s="37"/>
      <c r="AW448"/>
      <c r="AX448"/>
      <c r="AY448"/>
      <c r="AZ448"/>
      <c r="BA448"/>
      <c r="BB448"/>
      <c r="BC448"/>
      <c r="BD448"/>
      <c r="BE448" s="37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 s="37"/>
    </row>
    <row r="449" spans="1:71" x14ac:dyDescent="0.2">
      <c r="A449" s="40" t="str">
        <f t="shared" si="11"/>
        <v/>
      </c>
      <c r="B449"/>
      <c r="C449"/>
      <c r="D449"/>
      <c r="E449"/>
      <c r="F449"/>
      <c r="G449" s="37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 s="37"/>
      <c r="AS449"/>
      <c r="AT449"/>
      <c r="AU449"/>
      <c r="AV449"/>
      <c r="AW449" s="37"/>
      <c r="AX449" s="37"/>
      <c r="AY449"/>
      <c r="AZ449" s="37"/>
      <c r="BA449"/>
      <c r="BB449"/>
      <c r="BC449" s="37"/>
      <c r="BD449" s="37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 s="37"/>
    </row>
    <row r="450" spans="1:71" x14ac:dyDescent="0.2">
      <c r="A450" s="40" t="str">
        <f t="shared" si="11"/>
        <v/>
      </c>
      <c r="B450"/>
      <c r="C450"/>
      <c r="D450" s="37"/>
      <c r="E450" s="37"/>
      <c r="F450"/>
      <c r="G450" s="37"/>
      <c r="H450" s="37"/>
      <c r="I450" s="37"/>
      <c r="J450" s="37"/>
      <c r="K450" s="37"/>
      <c r="L450"/>
      <c r="M450" s="37"/>
      <c r="N450" s="37"/>
      <c r="O450"/>
      <c r="P450" s="37"/>
      <c r="Q450"/>
      <c r="R450"/>
      <c r="S450"/>
      <c r="T450"/>
      <c r="U450"/>
      <c r="V450" s="37"/>
      <c r="W450" s="37"/>
      <c r="X450" s="37"/>
      <c r="Y450" s="37"/>
      <c r="Z450" s="37"/>
      <c r="AA450"/>
      <c r="AB450"/>
      <c r="AC450" s="37"/>
      <c r="AD450" s="37"/>
      <c r="AE450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/>
      <c r="AQ450" s="37"/>
      <c r="AR450" s="37"/>
      <c r="AS450" s="37"/>
      <c r="AT450" s="37"/>
      <c r="AU450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/>
      <c r="BQ450" s="37"/>
      <c r="BR450" s="37"/>
      <c r="BS450" s="37"/>
    </row>
    <row r="451" spans="1:71" x14ac:dyDescent="0.2">
      <c r="A451" s="40" t="str">
        <f t="shared" si="11"/>
        <v/>
      </c>
      <c r="B451"/>
      <c r="C451"/>
      <c r="D451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/>
      <c r="P451"/>
      <c r="Q451" s="37"/>
      <c r="R451" s="37"/>
      <c r="S451" s="37"/>
      <c r="T451"/>
      <c r="U451" s="37"/>
      <c r="V451" s="37"/>
      <c r="W451" s="37"/>
      <c r="X451" s="37"/>
      <c r="Y451"/>
      <c r="Z451" s="37"/>
      <c r="AA451"/>
      <c r="AB451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/>
      <c r="BP451"/>
      <c r="BQ451"/>
      <c r="BR451" s="37"/>
      <c r="BS451" s="37"/>
    </row>
    <row r="452" spans="1:71" x14ac:dyDescent="0.2">
      <c r="A452" s="40" t="str">
        <f t="shared" si="11"/>
        <v/>
      </c>
      <c r="B452"/>
      <c r="C452"/>
      <c r="D452"/>
      <c r="E452"/>
      <c r="F452"/>
      <c r="G452"/>
      <c r="H452"/>
      <c r="I452"/>
      <c r="J452"/>
      <c r="K452"/>
      <c r="L452" s="37"/>
      <c r="M452"/>
      <c r="N452"/>
      <c r="O452"/>
      <c r="P452"/>
      <c r="Q452"/>
      <c r="R452"/>
      <c r="S452"/>
      <c r="T452"/>
      <c r="U452"/>
      <c r="V452"/>
      <c r="W452"/>
      <c r="X452" s="37"/>
      <c r="Y452" s="37"/>
      <c r="Z452"/>
      <c r="AA452"/>
      <c r="AB452"/>
      <c r="AC452"/>
      <c r="AD452"/>
      <c r="AE452"/>
      <c r="AF452"/>
      <c r="AG452"/>
      <c r="AH452"/>
      <c r="AI452" s="37"/>
      <c r="AJ452"/>
      <c r="AK452"/>
      <c r="AL452"/>
      <c r="AM452" s="37"/>
      <c r="AN452"/>
      <c r="AO452" s="37"/>
      <c r="AP452"/>
      <c r="AQ452"/>
      <c r="AR452"/>
      <c r="AS452" s="37"/>
      <c r="AT452"/>
      <c r="AU452"/>
      <c r="AV452" s="37"/>
      <c r="AW452" s="37"/>
      <c r="AX452" s="37"/>
      <c r="AY452"/>
      <c r="AZ452" s="37"/>
      <c r="BA452" s="37"/>
      <c r="BB452" s="37"/>
      <c r="BC452" s="37"/>
      <c r="BD452" s="37"/>
      <c r="BE452"/>
      <c r="BF452"/>
      <c r="BG452" s="37"/>
      <c r="BH452"/>
      <c r="BI452" s="37"/>
      <c r="BJ452"/>
      <c r="BK452" s="37"/>
      <c r="BL452"/>
      <c r="BM452" s="37"/>
      <c r="BN452" s="37"/>
      <c r="BO452"/>
      <c r="BP452"/>
      <c r="BQ452"/>
      <c r="BR452"/>
      <c r="BS452" s="37"/>
    </row>
    <row r="453" spans="1:71" x14ac:dyDescent="0.2">
      <c r="A453" s="40" t="str">
        <f t="shared" si="11"/>
        <v/>
      </c>
      <c r="B453"/>
      <c r="C453"/>
      <c r="D453"/>
      <c r="E453" s="37"/>
      <c r="F453"/>
      <c r="G453" s="37"/>
      <c r="H453"/>
      <c r="I453" s="37"/>
      <c r="J453"/>
      <c r="K453" s="37"/>
      <c r="L453"/>
      <c r="M453" s="37"/>
      <c r="N453"/>
      <c r="O453"/>
      <c r="P453" s="37"/>
      <c r="Q453"/>
      <c r="R453"/>
      <c r="S453" s="37"/>
      <c r="T453"/>
      <c r="U453"/>
      <c r="V453"/>
      <c r="W453" s="37"/>
      <c r="X453" s="37"/>
      <c r="Y453" s="37"/>
      <c r="Z453"/>
      <c r="AA453"/>
      <c r="AB453"/>
      <c r="AC453" s="37"/>
      <c r="AD453"/>
      <c r="AE453" s="37"/>
      <c r="AF453" s="37"/>
      <c r="AG453"/>
      <c r="AH453" s="37"/>
      <c r="AI453" s="37"/>
      <c r="AJ453"/>
      <c r="AK453" s="37"/>
      <c r="AL453" s="37"/>
      <c r="AM453" s="37"/>
      <c r="AN453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/>
      <c r="BK453" s="37"/>
      <c r="BL453"/>
      <c r="BM453" s="37"/>
      <c r="BN453" s="37"/>
      <c r="BO453"/>
      <c r="BP453"/>
      <c r="BQ453"/>
      <c r="BR453" s="37"/>
      <c r="BS453" s="37"/>
    </row>
    <row r="454" spans="1:71" x14ac:dyDescent="0.2">
      <c r="A454" s="40" t="str">
        <f t="shared" si="11"/>
        <v/>
      </c>
      <c r="B454"/>
      <c r="C454"/>
      <c r="D454"/>
      <c r="E454"/>
      <c r="F454"/>
      <c r="G454"/>
      <c r="H454"/>
      <c r="I454"/>
      <c r="J454" s="37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 s="37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 s="37"/>
      <c r="BN454"/>
      <c r="BO454"/>
      <c r="BP454"/>
      <c r="BQ454"/>
      <c r="BR454"/>
      <c r="BS454" s="37"/>
    </row>
    <row r="455" spans="1:71" x14ac:dyDescent="0.2">
      <c r="A455" s="40" t="str">
        <f t="shared" si="11"/>
        <v/>
      </c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 s="37"/>
      <c r="BC455" s="37"/>
      <c r="BD455"/>
      <c r="BE455" s="37"/>
      <c r="BF455"/>
      <c r="BG455"/>
      <c r="BH455"/>
      <c r="BI455"/>
      <c r="BJ455"/>
      <c r="BK455" s="37"/>
      <c r="BL455"/>
      <c r="BM455"/>
      <c r="BN455"/>
      <c r="BO455"/>
      <c r="BP455"/>
      <c r="BQ455"/>
      <c r="BR455"/>
      <c r="BS455" s="37"/>
    </row>
    <row r="456" spans="1:71" x14ac:dyDescent="0.2">
      <c r="A456" s="40" t="str">
        <f t="shared" si="11"/>
        <v/>
      </c>
      <c r="B456"/>
      <c r="C456"/>
      <c r="D456"/>
      <c r="E456" s="37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 s="37"/>
      <c r="AX456"/>
      <c r="AY456"/>
      <c r="AZ456"/>
      <c r="BA456" s="37"/>
      <c r="BB456"/>
      <c r="BC456" s="37"/>
      <c r="BD456"/>
      <c r="BE456"/>
      <c r="BF456"/>
      <c r="BG456"/>
      <c r="BH456"/>
      <c r="BI456"/>
      <c r="BJ456"/>
      <c r="BK456"/>
      <c r="BL456"/>
      <c r="BM456" s="37"/>
      <c r="BN456"/>
      <c r="BO456"/>
      <c r="BP456"/>
      <c r="BQ456"/>
      <c r="BR456"/>
      <c r="BS456" s="37"/>
    </row>
    <row r="457" spans="1:71" x14ac:dyDescent="0.2">
      <c r="A457" s="40" t="str">
        <f t="shared" si="11"/>
        <v/>
      </c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 s="3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 s="37"/>
    </row>
    <row r="458" spans="1:71" x14ac:dyDescent="0.2">
      <c r="A458" s="40" t="str">
        <f t="shared" si="11"/>
        <v/>
      </c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 s="37"/>
      <c r="BA458"/>
      <c r="BB458"/>
      <c r="BC458" s="37"/>
      <c r="BD458" s="37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 s="37"/>
    </row>
    <row r="459" spans="1:71" x14ac:dyDescent="0.2">
      <c r="A459" s="40" t="str">
        <f t="shared" si="11"/>
        <v/>
      </c>
      <c r="B459"/>
      <c r="C459"/>
      <c r="D459"/>
      <c r="E459"/>
      <c r="F459"/>
      <c r="G459"/>
      <c r="H459"/>
      <c r="I459"/>
      <c r="J459"/>
      <c r="K459"/>
      <c r="L459"/>
      <c r="M459" s="37"/>
      <c r="N459"/>
      <c r="O459"/>
      <c r="P459"/>
      <c r="Q459"/>
      <c r="R459"/>
      <c r="S459"/>
      <c r="T459"/>
      <c r="U459" s="37"/>
      <c r="V459"/>
      <c r="W459"/>
      <c r="X459"/>
      <c r="Y459"/>
      <c r="Z459"/>
      <c r="AA459"/>
      <c r="AB459"/>
      <c r="AC459"/>
      <c r="AD459"/>
      <c r="AE459"/>
      <c r="AF459"/>
      <c r="AG459" s="37"/>
      <c r="AH459"/>
      <c r="AI459" s="37"/>
      <c r="AJ459"/>
      <c r="AK459"/>
      <c r="AL459" s="37"/>
      <c r="AM459" s="37"/>
      <c r="AN459"/>
      <c r="AO459" s="37"/>
      <c r="AP459"/>
      <c r="AQ459"/>
      <c r="AR459" s="37"/>
      <c r="AS459" s="37"/>
      <c r="AT459" s="37"/>
      <c r="AU459"/>
      <c r="AV459" s="37"/>
      <c r="AW459" s="37"/>
      <c r="AX459" s="37"/>
      <c r="AY459" s="37"/>
      <c r="AZ459" s="37"/>
      <c r="BA459" s="37"/>
      <c r="BB459" s="37"/>
      <c r="BC459" s="37"/>
      <c r="BD459" s="37"/>
      <c r="BE459"/>
      <c r="BF459" s="37"/>
      <c r="BG459"/>
      <c r="BH459"/>
      <c r="BI459" s="37"/>
      <c r="BJ459"/>
      <c r="BK459" s="37"/>
      <c r="BL459"/>
      <c r="BM459" s="37"/>
      <c r="BN459" s="37"/>
      <c r="BO459"/>
      <c r="BP459"/>
      <c r="BQ459"/>
      <c r="BR459" s="37"/>
      <c r="BS459" s="37"/>
    </row>
    <row r="460" spans="1:71" x14ac:dyDescent="0.2">
      <c r="A460" s="40" t="str">
        <f t="shared" si="11"/>
        <v/>
      </c>
      <c r="B460"/>
      <c r="C460"/>
      <c r="D460"/>
      <c r="E460"/>
      <c r="F460"/>
      <c r="G460"/>
      <c r="H460" s="37"/>
      <c r="I460" s="37"/>
      <c r="J460"/>
      <c r="K460"/>
      <c r="L460"/>
      <c r="M460" s="37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 s="37"/>
      <c r="AM460"/>
      <c r="AN460"/>
      <c r="AO460" s="37"/>
      <c r="AP460"/>
      <c r="AQ460"/>
      <c r="AR460"/>
      <c r="AS460"/>
      <c r="AT460"/>
      <c r="AU460"/>
      <c r="AV460" s="37"/>
      <c r="AW460"/>
      <c r="AX460" s="37"/>
      <c r="AY460"/>
      <c r="AZ460"/>
      <c r="BA460"/>
      <c r="BB460"/>
      <c r="BC460" s="37"/>
      <c r="BD460" s="37"/>
      <c r="BE460"/>
      <c r="BF460"/>
      <c r="BG460"/>
      <c r="BH460"/>
      <c r="BI460"/>
      <c r="BJ460"/>
      <c r="BK460" s="37"/>
      <c r="BL460"/>
      <c r="BM460"/>
      <c r="BN460" s="37"/>
      <c r="BO460"/>
      <c r="BP460"/>
      <c r="BQ460"/>
      <c r="BR460"/>
      <c r="BS460" s="37"/>
    </row>
    <row r="461" spans="1:71" x14ac:dyDescent="0.2">
      <c r="A461" s="40" t="str">
        <f t="shared" si="11"/>
        <v/>
      </c>
      <c r="B461"/>
      <c r="C461"/>
      <c r="D461"/>
      <c r="E461"/>
      <c r="F461"/>
      <c r="G461" s="37"/>
      <c r="H461"/>
      <c r="I461" s="37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 s="37"/>
      <c r="X461"/>
      <c r="Y461"/>
      <c r="Z461" s="37"/>
      <c r="AA461"/>
      <c r="AB461"/>
      <c r="AC461"/>
      <c r="AD461"/>
      <c r="AE461" s="37"/>
      <c r="AF461"/>
      <c r="AG461"/>
      <c r="AH461" s="37"/>
      <c r="AI461"/>
      <c r="AJ461" s="37"/>
      <c r="AK461"/>
      <c r="AL461" s="37"/>
      <c r="AM461" s="37"/>
      <c r="AN461"/>
      <c r="AO461" s="37"/>
      <c r="AP461"/>
      <c r="AQ461"/>
      <c r="AR461" s="37"/>
      <c r="AS461" s="37"/>
      <c r="AT461"/>
      <c r="AU461" s="37"/>
      <c r="AV461"/>
      <c r="AW461" s="37"/>
      <c r="AX461" s="37"/>
      <c r="AY461"/>
      <c r="AZ461" s="37"/>
      <c r="BA461" s="37"/>
      <c r="BB461" s="37"/>
      <c r="BC461" s="37"/>
      <c r="BD461"/>
      <c r="BE461"/>
      <c r="BF461"/>
      <c r="BG461"/>
      <c r="BH461"/>
      <c r="BI461"/>
      <c r="BJ461"/>
      <c r="BK461" s="37"/>
      <c r="BL461"/>
      <c r="BM461" s="37"/>
      <c r="BN461" s="37"/>
      <c r="BO461"/>
      <c r="BP461"/>
      <c r="BQ461"/>
      <c r="BR461"/>
      <c r="BS461" s="37"/>
    </row>
    <row r="462" spans="1:71" x14ac:dyDescent="0.2">
      <c r="A462" s="40" t="str">
        <f t="shared" si="11"/>
        <v/>
      </c>
      <c r="B462"/>
      <c r="C462"/>
      <c r="D462"/>
      <c r="E462"/>
      <c r="F462"/>
      <c r="G462" s="37"/>
      <c r="H462"/>
      <c r="I462" s="37"/>
      <c r="J462" s="37"/>
      <c r="K462" s="37"/>
      <c r="L462" s="37"/>
      <c r="M462" s="37"/>
      <c r="N462" s="37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 s="37"/>
      <c r="AG462" s="37"/>
      <c r="AH462"/>
      <c r="AI462"/>
      <c r="AJ462"/>
      <c r="AK462"/>
      <c r="AL462"/>
      <c r="AM462" s="37"/>
      <c r="AN462"/>
      <c r="AO462"/>
      <c r="AP462"/>
      <c r="AQ462"/>
      <c r="AR462"/>
      <c r="AS462" s="37"/>
      <c r="AT462"/>
      <c r="AU462"/>
      <c r="AV462" s="37"/>
      <c r="AW462"/>
      <c r="AX462" s="37"/>
      <c r="AY462" s="37"/>
      <c r="AZ462"/>
      <c r="BA462"/>
      <c r="BB462"/>
      <c r="BC462" s="37"/>
      <c r="BD462" s="37"/>
      <c r="BE462" s="37"/>
      <c r="BF462"/>
      <c r="BG462"/>
      <c r="BH462"/>
      <c r="BI462"/>
      <c r="BJ462"/>
      <c r="BK462" s="37"/>
      <c r="BL462" s="37"/>
      <c r="BM462" s="37"/>
      <c r="BN462" s="37"/>
      <c r="BO462"/>
      <c r="BP462"/>
      <c r="BQ462"/>
      <c r="BR462" s="37"/>
      <c r="BS462" s="37"/>
    </row>
    <row r="463" spans="1:71" x14ac:dyDescent="0.2">
      <c r="A463" s="40" t="str">
        <f t="shared" si="11"/>
        <v/>
      </c>
      <c r="B463"/>
      <c r="C463"/>
      <c r="D463"/>
      <c r="E463" s="37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 s="37"/>
      <c r="AP463"/>
      <c r="AQ463"/>
      <c r="AR463"/>
      <c r="AS463"/>
      <c r="AT463"/>
      <c r="AU463"/>
      <c r="AV463"/>
      <c r="AW463"/>
      <c r="AX463" s="37"/>
      <c r="AY463"/>
      <c r="AZ463" s="37"/>
      <c r="BA463"/>
      <c r="BB463"/>
      <c r="BC463"/>
      <c r="BD463" s="37"/>
      <c r="BE463"/>
      <c r="BF463"/>
      <c r="BG463"/>
      <c r="BH463"/>
      <c r="BI463"/>
      <c r="BJ463"/>
      <c r="BK463" s="37"/>
      <c r="BL463"/>
      <c r="BM463"/>
      <c r="BN463" s="37"/>
      <c r="BO463"/>
      <c r="BP463"/>
      <c r="BQ463"/>
      <c r="BR463"/>
      <c r="BS463" s="37"/>
    </row>
    <row r="464" spans="1:71" x14ac:dyDescent="0.2">
      <c r="A464" s="40" t="str">
        <f t="shared" si="11"/>
        <v/>
      </c>
      <c r="B464"/>
      <c r="C464"/>
      <c r="D464"/>
      <c r="E464"/>
      <c r="F464"/>
      <c r="G464"/>
      <c r="H464"/>
      <c r="I464" s="37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 s="37"/>
      <c r="BL464"/>
      <c r="BM464"/>
      <c r="BN464"/>
      <c r="BO464"/>
      <c r="BP464"/>
      <c r="BQ464"/>
      <c r="BR464"/>
      <c r="BS464" s="37"/>
    </row>
    <row r="465" spans="1:71" x14ac:dyDescent="0.2">
      <c r="A465" s="40" t="str">
        <f t="shared" si="11"/>
        <v/>
      </c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 s="37"/>
      <c r="BA465"/>
      <c r="BB465"/>
      <c r="BC465" s="37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 s="37"/>
    </row>
    <row r="466" spans="1:71" x14ac:dyDescent="0.2">
      <c r="A466" s="40" t="str">
        <f t="shared" si="11"/>
        <v/>
      </c>
      <c r="B466"/>
      <c r="C466"/>
      <c r="D466"/>
      <c r="E466"/>
      <c r="F466"/>
      <c r="G466"/>
      <c r="H466"/>
      <c r="I466"/>
      <c r="J466"/>
      <c r="K466"/>
      <c r="L466"/>
      <c r="M466" s="37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 s="37"/>
      <c r="AH466"/>
      <c r="AI466"/>
      <c r="AJ466"/>
      <c r="AK466"/>
      <c r="AL466"/>
      <c r="AM466"/>
      <c r="AN466"/>
      <c r="AO466" s="37"/>
      <c r="AP466"/>
      <c r="AQ466"/>
      <c r="AR466"/>
      <c r="AS466"/>
      <c r="AT466"/>
      <c r="AU466"/>
      <c r="AV466"/>
      <c r="AW466"/>
      <c r="AX466" s="37"/>
      <c r="AY466"/>
      <c r="AZ466"/>
      <c r="BA466"/>
      <c r="BB466"/>
      <c r="BC466" s="37"/>
      <c r="BD466"/>
      <c r="BE466"/>
      <c r="BF466"/>
      <c r="BG466"/>
      <c r="BH466"/>
      <c r="BI466"/>
      <c r="BJ466"/>
      <c r="BK466" s="37"/>
      <c r="BL466"/>
      <c r="BM466"/>
      <c r="BN466"/>
      <c r="BO466"/>
      <c r="BP466"/>
      <c r="BQ466"/>
      <c r="BR466"/>
      <c r="BS466" s="37"/>
    </row>
    <row r="467" spans="1:71" x14ac:dyDescent="0.2">
      <c r="A467" s="40" t="str">
        <f t="shared" si="11"/>
        <v/>
      </c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 s="37"/>
      <c r="AI467" s="37"/>
      <c r="AJ467"/>
      <c r="AK467"/>
      <c r="AL467" s="37"/>
      <c r="AM467"/>
      <c r="AN467"/>
      <c r="AO467" s="37"/>
      <c r="AP467"/>
      <c r="AQ467"/>
      <c r="AR467"/>
      <c r="AS467" s="37"/>
      <c r="AT467"/>
      <c r="AU467"/>
      <c r="AV467"/>
      <c r="AW467" s="37"/>
      <c r="AX467" s="37"/>
      <c r="AY467"/>
      <c r="AZ467" s="37"/>
      <c r="BA467" s="37"/>
      <c r="BB467"/>
      <c r="BC467" s="37"/>
      <c r="BD467" s="37"/>
      <c r="BE467" s="37"/>
      <c r="BF467"/>
      <c r="BG467" s="37"/>
      <c r="BH467" s="37"/>
      <c r="BI467"/>
      <c r="BJ467"/>
      <c r="BK467" s="37"/>
      <c r="BL467"/>
      <c r="BM467" s="37"/>
      <c r="BN467" s="37"/>
      <c r="BO467"/>
      <c r="BP467"/>
      <c r="BQ467"/>
      <c r="BR467" s="37"/>
      <c r="BS467" s="37"/>
    </row>
    <row r="468" spans="1:71" x14ac:dyDescent="0.2">
      <c r="A468" s="40" t="str">
        <f t="shared" si="11"/>
        <v/>
      </c>
      <c r="B468"/>
      <c r="C468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/>
      <c r="P468" s="37"/>
      <c r="Q468" s="37"/>
      <c r="R468"/>
      <c r="S468" s="37"/>
      <c r="T468" s="37"/>
      <c r="U468"/>
      <c r="V468" s="37"/>
      <c r="W468" s="37"/>
      <c r="X468" s="37"/>
      <c r="Y468" s="37"/>
      <c r="Z468" s="37"/>
      <c r="AA468"/>
      <c r="AB468" s="37"/>
      <c r="AC468" s="37"/>
      <c r="AD468" s="37"/>
      <c r="AE468" s="37"/>
      <c r="AF468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/>
      <c r="BQ468" s="37"/>
      <c r="BR468" s="37"/>
      <c r="BS468" s="37"/>
    </row>
    <row r="469" spans="1:71" x14ac:dyDescent="0.2">
      <c r="A469" s="40" t="str">
        <f t="shared" si="11"/>
        <v/>
      </c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 s="37"/>
      <c r="AH469"/>
      <c r="AI469" s="37"/>
      <c r="AJ469"/>
      <c r="AK469"/>
      <c r="AL469"/>
      <c r="AM469"/>
      <c r="AN469"/>
      <c r="AO469"/>
      <c r="AP469"/>
      <c r="AQ469" s="37"/>
      <c r="AR469"/>
      <c r="AS469"/>
      <c r="AT469"/>
      <c r="AU469"/>
      <c r="AV469" s="37"/>
      <c r="AW469"/>
      <c r="AX469" s="37"/>
      <c r="AY469"/>
      <c r="AZ469" s="37"/>
      <c r="BA469"/>
      <c r="BB469"/>
      <c r="BC469" s="37"/>
      <c r="BD469" s="37"/>
      <c r="BE469"/>
      <c r="BF469"/>
      <c r="BG469"/>
      <c r="BH469"/>
      <c r="BI469" s="37"/>
      <c r="BJ469"/>
      <c r="BK469"/>
      <c r="BL469"/>
      <c r="BM469"/>
      <c r="BN469" s="37"/>
      <c r="BO469"/>
      <c r="BP469"/>
      <c r="BQ469"/>
      <c r="BR469"/>
      <c r="BS469" s="37"/>
    </row>
    <row r="470" spans="1:71" x14ac:dyDescent="0.2">
      <c r="A470" s="40" t="str">
        <f t="shared" si="11"/>
        <v/>
      </c>
      <c r="B470"/>
      <c r="C470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/>
      <c r="P470" s="37"/>
      <c r="Q470"/>
      <c r="R470"/>
      <c r="S470" s="37"/>
      <c r="T470" s="37"/>
      <c r="U470" s="37"/>
      <c r="V470" s="37"/>
      <c r="W470" s="37"/>
      <c r="X470" s="37"/>
      <c r="Y470" s="37"/>
      <c r="Z470" s="37"/>
      <c r="AA470"/>
      <c r="AB470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/>
      <c r="BP470"/>
      <c r="BQ470"/>
      <c r="BR470" s="37"/>
      <c r="BS470" s="37"/>
    </row>
    <row r="471" spans="1:71" x14ac:dyDescent="0.2">
      <c r="A471" s="40" t="str">
        <f t="shared" si="11"/>
        <v/>
      </c>
      <c r="B471"/>
      <c r="C471"/>
      <c r="D471"/>
      <c r="E471" s="37"/>
      <c r="F471" s="37"/>
      <c r="G471"/>
      <c r="H471"/>
      <c r="I471" s="37"/>
      <c r="J471" s="37"/>
      <c r="K471" s="37"/>
      <c r="L471" s="37"/>
      <c r="M471" s="37"/>
      <c r="N471"/>
      <c r="O471"/>
      <c r="P471" s="37"/>
      <c r="Q471"/>
      <c r="R471" s="37"/>
      <c r="S471" s="37"/>
      <c r="T471" s="37"/>
      <c r="U471" s="37"/>
      <c r="V471" s="37"/>
      <c r="W471" s="37"/>
      <c r="X471" s="37"/>
      <c r="Y471" s="37"/>
      <c r="Z471" s="37"/>
      <c r="AA471"/>
      <c r="AB471" s="37"/>
      <c r="AC471"/>
      <c r="AD471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/>
      <c r="BI471"/>
      <c r="BJ471" s="37"/>
      <c r="BK471" s="37"/>
      <c r="BL471" s="37"/>
      <c r="BM471" s="37"/>
      <c r="BN471" s="37"/>
      <c r="BO471"/>
      <c r="BP471"/>
      <c r="BQ471"/>
      <c r="BR471" s="37"/>
      <c r="BS471" s="37"/>
    </row>
    <row r="472" spans="1:71" x14ac:dyDescent="0.2">
      <c r="A472" s="40" t="str">
        <f t="shared" si="11"/>
        <v/>
      </c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 s="37"/>
      <c r="X472"/>
      <c r="Y472"/>
      <c r="Z472"/>
      <c r="AA472"/>
      <c r="AB472"/>
      <c r="AC472"/>
      <c r="AD472"/>
      <c r="AE472"/>
      <c r="AF472"/>
      <c r="AG472"/>
      <c r="AH472" s="37"/>
      <c r="AI472"/>
      <c r="AJ472"/>
      <c r="AK472" s="37"/>
      <c r="AL472"/>
      <c r="AM472" s="37"/>
      <c r="AN472"/>
      <c r="AO472"/>
      <c r="AP472"/>
      <c r="AQ472"/>
      <c r="AR472"/>
      <c r="AS472"/>
      <c r="AT472"/>
      <c r="AU472"/>
      <c r="AV472" s="37"/>
      <c r="AW472"/>
      <c r="AX472" s="37"/>
      <c r="AY472"/>
      <c r="AZ472" s="37"/>
      <c r="BA472"/>
      <c r="BB472"/>
      <c r="BC472" s="37"/>
      <c r="BD472" s="37"/>
      <c r="BE472"/>
      <c r="BF472" s="37"/>
      <c r="BG472"/>
      <c r="BH472"/>
      <c r="BI472"/>
      <c r="BJ472"/>
      <c r="BK472" s="37"/>
      <c r="BL472"/>
      <c r="BM472" s="37"/>
      <c r="BN472" s="37"/>
      <c r="BO472"/>
      <c r="BP472"/>
      <c r="BQ472"/>
      <c r="BR472"/>
      <c r="BS472" s="37"/>
    </row>
    <row r="473" spans="1:71" x14ac:dyDescent="0.2">
      <c r="A473" s="40" t="str">
        <f t="shared" si="11"/>
        <v/>
      </c>
      <c r="B473"/>
      <c r="C473"/>
      <c r="D473"/>
      <c r="E473"/>
      <c r="F473"/>
      <c r="G473"/>
      <c r="H473"/>
      <c r="I473"/>
      <c r="J473" s="37"/>
      <c r="K473"/>
      <c r="L473"/>
      <c r="M473"/>
      <c r="N473" s="37"/>
      <c r="O473"/>
      <c r="P473"/>
      <c r="Q473"/>
      <c r="R473"/>
      <c r="S473"/>
      <c r="T473"/>
      <c r="U473"/>
      <c r="V473" s="37"/>
      <c r="W473"/>
      <c r="X473"/>
      <c r="Y473"/>
      <c r="Z473"/>
      <c r="AA473"/>
      <c r="AB473" s="37"/>
      <c r="AC473"/>
      <c r="AD473"/>
      <c r="AE473" s="37"/>
      <c r="AF473" s="37"/>
      <c r="AG473" s="37"/>
      <c r="AH473" s="37"/>
      <c r="AI473" s="37"/>
      <c r="AJ473"/>
      <c r="AK473" s="37"/>
      <c r="AL473" s="37"/>
      <c r="AM473" s="37"/>
      <c r="AN473"/>
      <c r="AO473" s="37"/>
      <c r="AP473"/>
      <c r="AQ473"/>
      <c r="AR473"/>
      <c r="AS473" s="37"/>
      <c r="AT473"/>
      <c r="AU473" s="37"/>
      <c r="AV473" s="37"/>
      <c r="AW473" s="37"/>
      <c r="AX473" s="37"/>
      <c r="AY473"/>
      <c r="AZ473" s="37"/>
      <c r="BA473" s="37"/>
      <c r="BB473" s="37"/>
      <c r="BC473" s="37"/>
      <c r="BD473" s="37"/>
      <c r="BE473"/>
      <c r="BF473" s="37"/>
      <c r="BG473" s="37"/>
      <c r="BH473"/>
      <c r="BI473" s="37"/>
      <c r="BJ473"/>
      <c r="BK473" s="37"/>
      <c r="BL473"/>
      <c r="BM473" s="37"/>
      <c r="BN473" s="37"/>
      <c r="BO473"/>
      <c r="BP473"/>
      <c r="BQ473"/>
      <c r="BR473" s="37"/>
      <c r="BS473" s="37"/>
    </row>
    <row r="474" spans="1:71" x14ac:dyDescent="0.2">
      <c r="A474" s="40" t="str">
        <f t="shared" si="11"/>
        <v/>
      </c>
      <c r="B474"/>
      <c r="C474"/>
      <c r="D474"/>
      <c r="E474" s="37"/>
      <c r="F474"/>
      <c r="G474"/>
      <c r="H474"/>
      <c r="I474" s="37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 s="37"/>
      <c r="AI474" s="37"/>
      <c r="AJ474" s="37"/>
      <c r="AK474"/>
      <c r="AL474"/>
      <c r="AM474" s="37"/>
      <c r="AN474"/>
      <c r="AO474"/>
      <c r="AP474"/>
      <c r="AQ474"/>
      <c r="AR474" s="37"/>
      <c r="AS474" s="37"/>
      <c r="AT474" s="37"/>
      <c r="AU474" s="37"/>
      <c r="AV474" s="37"/>
      <c r="AW474" s="37"/>
      <c r="AX474" s="37"/>
      <c r="AY474"/>
      <c r="AZ474" s="37"/>
      <c r="BA474" s="37"/>
      <c r="BB474" s="37"/>
      <c r="BC474" s="37"/>
      <c r="BD474" s="37"/>
      <c r="BE474" s="37"/>
      <c r="BF474" s="37"/>
      <c r="BG474"/>
      <c r="BH474" s="37"/>
      <c r="BI474" s="37"/>
      <c r="BJ474"/>
      <c r="BK474" s="37"/>
      <c r="BL474" s="37"/>
      <c r="BM474" s="37"/>
      <c r="BN474" s="37"/>
      <c r="BO474"/>
      <c r="BP474"/>
      <c r="BQ474"/>
      <c r="BR474" s="37"/>
      <c r="BS474" s="37"/>
    </row>
    <row r="475" spans="1:71" x14ac:dyDescent="0.2">
      <c r="A475" s="40" t="str">
        <f t="shared" si="11"/>
        <v/>
      </c>
      <c r="B475"/>
      <c r="C475"/>
      <c r="D475"/>
      <c r="E475" s="37"/>
      <c r="F475"/>
      <c r="G475" s="37"/>
      <c r="H475"/>
      <c r="I475" s="37"/>
      <c r="J475" s="37"/>
      <c r="K475"/>
      <c r="L475"/>
      <c r="M475" s="37"/>
      <c r="N475"/>
      <c r="O475"/>
      <c r="P475" s="37"/>
      <c r="Q475"/>
      <c r="R475"/>
      <c r="S475"/>
      <c r="T475"/>
      <c r="U475" s="37"/>
      <c r="V475" s="37"/>
      <c r="W475" s="37"/>
      <c r="X475" s="37"/>
      <c r="Y475" s="37"/>
      <c r="Z475"/>
      <c r="AA475"/>
      <c r="AB475"/>
      <c r="AC475"/>
      <c r="AD475"/>
      <c r="AE475"/>
      <c r="AF475"/>
      <c r="AG475"/>
      <c r="AH475"/>
      <c r="AI475" s="37"/>
      <c r="AJ475"/>
      <c r="AK475"/>
      <c r="AL475" s="37"/>
      <c r="AM475" s="37"/>
      <c r="AN475" s="37"/>
      <c r="AO475" s="37"/>
      <c r="AP475"/>
      <c r="AQ475" s="37"/>
      <c r="AR475" s="37"/>
      <c r="AS475" s="37"/>
      <c r="AT475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/>
      <c r="BH475" s="37"/>
      <c r="BI475" s="37"/>
      <c r="BJ475"/>
      <c r="BK475" s="37"/>
      <c r="BL475"/>
      <c r="BM475" s="37"/>
      <c r="BN475" s="37"/>
      <c r="BO475"/>
      <c r="BP475"/>
      <c r="BQ475"/>
      <c r="BR475" s="37"/>
      <c r="BS475" s="37"/>
    </row>
    <row r="476" spans="1:71" x14ac:dyDescent="0.2">
      <c r="A476" s="40" t="str">
        <f t="shared" si="11"/>
        <v/>
      </c>
      <c r="B476"/>
      <c r="C476"/>
      <c r="D476"/>
      <c r="E476"/>
      <c r="F476"/>
      <c r="G476" s="37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 s="37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 s="37"/>
      <c r="AM476"/>
      <c r="AN476"/>
      <c r="AO476" s="37"/>
      <c r="AP476"/>
      <c r="AQ476"/>
      <c r="AR476"/>
      <c r="AS476"/>
      <c r="AT476"/>
      <c r="AU476"/>
      <c r="AV476" s="37"/>
      <c r="AW476" s="37"/>
      <c r="AX476" s="37"/>
      <c r="AY476" s="37"/>
      <c r="AZ476" s="37"/>
      <c r="BA476"/>
      <c r="BB476"/>
      <c r="BC476" s="37"/>
      <c r="BD476" s="37"/>
      <c r="BE476"/>
      <c r="BF476"/>
      <c r="BG476"/>
      <c r="BH476"/>
      <c r="BI476" s="37"/>
      <c r="BJ476"/>
      <c r="BK476" s="37"/>
      <c r="BL476"/>
      <c r="BM476"/>
      <c r="BN476" s="37"/>
      <c r="BO476"/>
      <c r="BP476"/>
      <c r="BQ476"/>
      <c r="BR476"/>
      <c r="BS476" s="37"/>
    </row>
    <row r="477" spans="1:71" x14ac:dyDescent="0.2">
      <c r="A477" s="40" t="str">
        <f t="shared" si="11"/>
        <v/>
      </c>
      <c r="B477"/>
      <c r="C47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/>
      <c r="P477" s="37"/>
      <c r="Q477" s="37"/>
      <c r="R477" s="37"/>
      <c r="S477" s="37"/>
      <c r="T477"/>
      <c r="U477" s="37"/>
      <c r="V477" s="37"/>
      <c r="W477" s="37"/>
      <c r="X477" s="37"/>
      <c r="Y477" s="37"/>
      <c r="Z477" s="37"/>
      <c r="AA47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/>
      <c r="BK477" s="37"/>
      <c r="BL477" s="37"/>
      <c r="BM477" s="37"/>
      <c r="BN477" s="37"/>
      <c r="BO477" s="37"/>
      <c r="BP477"/>
      <c r="BQ477"/>
      <c r="BR477" s="37"/>
      <c r="BS477" s="37"/>
    </row>
    <row r="478" spans="1:71" x14ac:dyDescent="0.2">
      <c r="A478" s="40" t="str">
        <f t="shared" si="11"/>
        <v/>
      </c>
      <c r="B478"/>
      <c r="C478"/>
      <c r="D478"/>
      <c r="E478" s="37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 s="37"/>
      <c r="AP478"/>
      <c r="AQ478"/>
      <c r="AR478"/>
      <c r="AS478"/>
      <c r="AT478"/>
      <c r="AU478"/>
      <c r="AV478"/>
      <c r="AW478"/>
      <c r="AX478" s="37"/>
      <c r="AY478"/>
      <c r="AZ478" s="37"/>
      <c r="BA478"/>
      <c r="BB478"/>
      <c r="BC478" s="37"/>
      <c r="BD478" s="37"/>
      <c r="BE478" s="37"/>
      <c r="BF478"/>
      <c r="BG478"/>
      <c r="BH478"/>
      <c r="BI478" s="37"/>
      <c r="BJ478"/>
      <c r="BK478"/>
      <c r="BL478"/>
      <c r="BM478" s="37"/>
      <c r="BN478" s="37"/>
      <c r="BO478"/>
      <c r="BP478"/>
      <c r="BQ478"/>
      <c r="BR478"/>
      <c r="BS478" s="37"/>
    </row>
    <row r="479" spans="1:71" x14ac:dyDescent="0.2">
      <c r="A479" s="40" t="str">
        <f t="shared" si="11"/>
        <v/>
      </c>
      <c r="B479"/>
      <c r="C479"/>
      <c r="D479"/>
      <c r="E479" s="37"/>
      <c r="F479"/>
      <c r="G479"/>
      <c r="H479"/>
      <c r="I479" s="37"/>
      <c r="J479"/>
      <c r="K479" s="37"/>
      <c r="L479"/>
      <c r="M479" s="37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 s="37"/>
      <c r="AC479"/>
      <c r="AD479"/>
      <c r="AE479"/>
      <c r="AF479"/>
      <c r="AG479"/>
      <c r="AH479"/>
      <c r="AI479"/>
      <c r="AJ479"/>
      <c r="AK479"/>
      <c r="AL479" s="37"/>
      <c r="AM479"/>
      <c r="AN479"/>
      <c r="AO479" s="37"/>
      <c r="AP479"/>
      <c r="AQ479"/>
      <c r="AR479"/>
      <c r="AS479"/>
      <c r="AT479"/>
      <c r="AU479"/>
      <c r="AV479" s="37"/>
      <c r="AW479"/>
      <c r="AX479" s="37"/>
      <c r="AY479"/>
      <c r="AZ479" s="37"/>
      <c r="BA479"/>
      <c r="BB479" s="37"/>
      <c r="BC479" s="37"/>
      <c r="BD479" s="37"/>
      <c r="BE479" s="37"/>
      <c r="BF479"/>
      <c r="BG479"/>
      <c r="BH479"/>
      <c r="BI479"/>
      <c r="BJ479"/>
      <c r="BK479" s="37"/>
      <c r="BL479"/>
      <c r="BM479" s="37"/>
      <c r="BN479" s="37"/>
      <c r="BO479"/>
      <c r="BP479"/>
      <c r="BQ479"/>
      <c r="BR479" s="37"/>
      <c r="BS479" s="37"/>
    </row>
    <row r="480" spans="1:71" x14ac:dyDescent="0.2">
      <c r="A480" s="40" t="str">
        <f t="shared" si="11"/>
        <v/>
      </c>
      <c r="B480"/>
      <c r="C480"/>
      <c r="D480"/>
      <c r="E480" s="37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 s="37"/>
      <c r="AN480"/>
      <c r="AO480" s="37"/>
      <c r="AP480"/>
      <c r="AQ480"/>
      <c r="AR480"/>
      <c r="AS480" s="37"/>
      <c r="AT480" s="37"/>
      <c r="AU480"/>
      <c r="AV480" s="37"/>
      <c r="AW480"/>
      <c r="AX480" s="37"/>
      <c r="AY480" s="37"/>
      <c r="AZ480" s="37"/>
      <c r="BA480"/>
      <c r="BB480" s="37"/>
      <c r="BC480" s="37"/>
      <c r="BD480" s="37"/>
      <c r="BE480" s="37"/>
      <c r="BF480"/>
      <c r="BG480"/>
      <c r="BH480"/>
      <c r="BI480"/>
      <c r="BJ480"/>
      <c r="BK480" s="37"/>
      <c r="BL480"/>
      <c r="BM480" s="37"/>
      <c r="BN480" s="37"/>
      <c r="BO480"/>
      <c r="BP480"/>
      <c r="BQ480"/>
      <c r="BR480"/>
      <c r="BS480" s="37"/>
    </row>
    <row r="481" spans="1:71" x14ac:dyDescent="0.2">
      <c r="A481" s="40" t="str">
        <f t="shared" si="11"/>
        <v/>
      </c>
      <c r="B481"/>
      <c r="C481"/>
      <c r="D481"/>
      <c r="E481"/>
      <c r="F481"/>
      <c r="G481"/>
      <c r="H481"/>
      <c r="I481"/>
      <c r="J481" s="37"/>
      <c r="K481" s="37"/>
      <c r="L481" s="37"/>
      <c r="M481" s="37"/>
      <c r="N481"/>
      <c r="O481"/>
      <c r="P481"/>
      <c r="Q481"/>
      <c r="R481"/>
      <c r="S481"/>
      <c r="T481"/>
      <c r="U481"/>
      <c r="V481"/>
      <c r="W481"/>
      <c r="X481" s="37"/>
      <c r="Y481"/>
      <c r="Z481"/>
      <c r="AA481"/>
      <c r="AB481"/>
      <c r="AC481" s="37"/>
      <c r="AD481"/>
      <c r="AE481"/>
      <c r="AF481"/>
      <c r="AG481" s="37"/>
      <c r="AH481"/>
      <c r="AI481" s="37"/>
      <c r="AJ481"/>
      <c r="AK481"/>
      <c r="AL481" s="37"/>
      <c r="AM481" s="37"/>
      <c r="AN481"/>
      <c r="AO481" s="37"/>
      <c r="AP481"/>
      <c r="AQ481"/>
      <c r="AR481"/>
      <c r="AS481"/>
      <c r="AT481"/>
      <c r="AU481" s="37"/>
      <c r="AV481" s="37"/>
      <c r="AW481" s="37"/>
      <c r="AX481" s="37"/>
      <c r="AY481"/>
      <c r="AZ481" s="37"/>
      <c r="BA481"/>
      <c r="BB481"/>
      <c r="BC481" s="37"/>
      <c r="BD481" s="37"/>
      <c r="BE481" s="37"/>
      <c r="BF481"/>
      <c r="BG481"/>
      <c r="BH481"/>
      <c r="BI481"/>
      <c r="BJ481"/>
      <c r="BK481" s="37"/>
      <c r="BL481"/>
      <c r="BM481" s="37"/>
      <c r="BN481" s="37"/>
      <c r="BO481"/>
      <c r="BP481"/>
      <c r="BQ481"/>
      <c r="BR481"/>
      <c r="BS481" s="37"/>
    </row>
    <row r="482" spans="1:71" x14ac:dyDescent="0.2">
      <c r="A482" s="40" t="str">
        <f t="shared" si="11"/>
        <v/>
      </c>
      <c r="B482"/>
      <c r="C482"/>
      <c r="D482"/>
      <c r="E482" s="37"/>
      <c r="F482" s="37"/>
      <c r="G482"/>
      <c r="H482"/>
      <c r="I482" s="37"/>
      <c r="J482" s="37"/>
      <c r="K482"/>
      <c r="L482" s="37"/>
      <c r="M482" s="37"/>
      <c r="N482"/>
      <c r="O482"/>
      <c r="P482"/>
      <c r="Q482"/>
      <c r="R482"/>
      <c r="S482" s="37"/>
      <c r="T482"/>
      <c r="U482" s="37"/>
      <c r="V482" s="37"/>
      <c r="W482"/>
      <c r="X482"/>
      <c r="Y482"/>
      <c r="Z482" s="37"/>
      <c r="AA482"/>
      <c r="AB482"/>
      <c r="AC482"/>
      <c r="AD482"/>
      <c r="AE482" s="37"/>
      <c r="AF482" s="37"/>
      <c r="AG482" s="37"/>
      <c r="AH482"/>
      <c r="AI482"/>
      <c r="AJ482"/>
      <c r="AK482" s="37"/>
      <c r="AL482" s="37"/>
      <c r="AM482" s="37"/>
      <c r="AN482"/>
      <c r="AO482"/>
      <c r="AP482"/>
      <c r="AQ482"/>
      <c r="AR482" s="37"/>
      <c r="AS482" s="37"/>
      <c r="AT482" s="37"/>
      <c r="AU482" s="37"/>
      <c r="AV482" s="37"/>
      <c r="AW482" s="37"/>
      <c r="AX482" s="37"/>
      <c r="AY482"/>
      <c r="AZ482" s="37"/>
      <c r="BA482" s="37"/>
      <c r="BB482" s="37"/>
      <c r="BC482" s="37"/>
      <c r="BD482" s="37"/>
      <c r="BE482"/>
      <c r="BF482"/>
      <c r="BG482"/>
      <c r="BH482" s="37"/>
      <c r="BI482" s="37"/>
      <c r="BJ482" s="37"/>
      <c r="BK482" s="37"/>
      <c r="BL482"/>
      <c r="BM482" s="37"/>
      <c r="BN482" s="37"/>
      <c r="BO482"/>
      <c r="BP482"/>
      <c r="BQ482"/>
      <c r="BR482" s="37"/>
      <c r="BS482" s="37"/>
    </row>
    <row r="483" spans="1:71" x14ac:dyDescent="0.2">
      <c r="A483" s="40" t="str">
        <f t="shared" si="11"/>
        <v/>
      </c>
      <c r="B483"/>
      <c r="C483"/>
      <c r="D483"/>
      <c r="E483" s="37"/>
      <c r="F483" s="37"/>
      <c r="G483"/>
      <c r="H483" s="37"/>
      <c r="I483" s="37"/>
      <c r="J483" s="37"/>
      <c r="K483" s="37"/>
      <c r="L483"/>
      <c r="M483" s="37"/>
      <c r="N483" s="37"/>
      <c r="O483"/>
      <c r="P483"/>
      <c r="Q483"/>
      <c r="R483"/>
      <c r="S483"/>
      <c r="T483"/>
      <c r="U483"/>
      <c r="V483"/>
      <c r="W483"/>
      <c r="X483" s="37"/>
      <c r="Y483"/>
      <c r="Z483"/>
      <c r="AA483"/>
      <c r="AB483"/>
      <c r="AC483"/>
      <c r="AD483"/>
      <c r="AE483"/>
      <c r="AF483"/>
      <c r="AG483"/>
      <c r="AH483" s="37"/>
      <c r="AI483" s="37"/>
      <c r="AJ483"/>
      <c r="AK483"/>
      <c r="AL483"/>
      <c r="AM483"/>
      <c r="AN483" s="37"/>
      <c r="AO483"/>
      <c r="AP483" s="37"/>
      <c r="AQ483"/>
      <c r="AR483"/>
      <c r="AS483"/>
      <c r="AT483" s="37"/>
      <c r="AU483"/>
      <c r="AV483" s="37"/>
      <c r="AW483" s="37"/>
      <c r="AX483" s="37"/>
      <c r="AY483"/>
      <c r="AZ483" s="37"/>
      <c r="BA483"/>
      <c r="BB483" s="37"/>
      <c r="BC483" s="37"/>
      <c r="BD483" s="37"/>
      <c r="BE483" s="37"/>
      <c r="BF483"/>
      <c r="BG483"/>
      <c r="BH483"/>
      <c r="BI483"/>
      <c r="BJ483"/>
      <c r="BK483"/>
      <c r="BL483" s="37"/>
      <c r="BM483" s="37"/>
      <c r="BN483" s="37"/>
      <c r="BO483"/>
      <c r="BP483"/>
      <c r="BQ483"/>
      <c r="BR483"/>
      <c r="BS483" s="37"/>
    </row>
    <row r="484" spans="1:71" x14ac:dyDescent="0.2">
      <c r="A484" s="40" t="str">
        <f t="shared" si="11"/>
        <v/>
      </c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 s="37"/>
      <c r="AP484"/>
      <c r="AQ484"/>
      <c r="AR484"/>
      <c r="AS484"/>
      <c r="AT484"/>
      <c r="AU484"/>
      <c r="AV484"/>
      <c r="AW484" s="37"/>
      <c r="AX484" s="37"/>
      <c r="AY484"/>
      <c r="AZ484" s="37"/>
      <c r="BA484" s="37"/>
      <c r="BB484"/>
      <c r="BC484" s="37"/>
      <c r="BD484" s="37"/>
      <c r="BE484"/>
      <c r="BF484"/>
      <c r="BG484"/>
      <c r="BH484" s="37"/>
      <c r="BI484"/>
      <c r="BJ484"/>
      <c r="BK484" s="37"/>
      <c r="BL484"/>
      <c r="BM484"/>
      <c r="BN484"/>
      <c r="BO484"/>
      <c r="BP484"/>
      <c r="BQ484"/>
      <c r="BR484"/>
      <c r="BS484" s="37"/>
    </row>
    <row r="485" spans="1:71" x14ac:dyDescent="0.2">
      <c r="A485" s="40" t="str">
        <f t="shared" si="11"/>
        <v/>
      </c>
      <c r="B485"/>
      <c r="C485"/>
      <c r="D485"/>
      <c r="E485" s="37"/>
      <c r="F485"/>
      <c r="G485"/>
      <c r="H485"/>
      <c r="I485"/>
      <c r="J485"/>
      <c r="K485"/>
      <c r="L485" s="37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 s="37"/>
      <c r="AM485"/>
      <c r="AN485"/>
      <c r="AO485" s="37"/>
      <c r="AP485"/>
      <c r="AQ485"/>
      <c r="AR485" s="37"/>
      <c r="AS485" s="37"/>
      <c r="AT485" s="37"/>
      <c r="AU485"/>
      <c r="AV485" s="37"/>
      <c r="AW485" s="37"/>
      <c r="AX485" s="37"/>
      <c r="AY485" s="37"/>
      <c r="AZ485" s="37"/>
      <c r="BA485" s="37"/>
      <c r="BB485" s="37"/>
      <c r="BC485" s="37"/>
      <c r="BD485" s="37"/>
      <c r="BE485"/>
      <c r="BF485"/>
      <c r="BG485" s="37"/>
      <c r="BH485" s="37"/>
      <c r="BI485" s="37"/>
      <c r="BJ485"/>
      <c r="BK485" s="37"/>
      <c r="BL485"/>
      <c r="BM485" s="37"/>
      <c r="BN485" s="37"/>
      <c r="BO485"/>
      <c r="BP485"/>
      <c r="BQ485"/>
      <c r="BR485"/>
      <c r="BS485" s="37"/>
    </row>
    <row r="486" spans="1:71" x14ac:dyDescent="0.2">
      <c r="A486" s="40" t="str">
        <f t="shared" si="11"/>
        <v/>
      </c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 s="37"/>
      <c r="AJ486"/>
      <c r="AK486"/>
      <c r="AL486" s="37"/>
      <c r="AM486" s="37"/>
      <c r="AN486"/>
      <c r="AO486"/>
      <c r="AP486"/>
      <c r="AQ486" s="37"/>
      <c r="AR486" s="37"/>
      <c r="AS486" s="37"/>
      <c r="AT486"/>
      <c r="AU486"/>
      <c r="AV486" s="37"/>
      <c r="AW486"/>
      <c r="AX486" s="37"/>
      <c r="AY486"/>
      <c r="AZ486" s="37"/>
      <c r="BA486"/>
      <c r="BB486"/>
      <c r="BC486" s="37"/>
      <c r="BD486" s="37"/>
      <c r="BE486"/>
      <c r="BF486"/>
      <c r="BG486"/>
      <c r="BH486"/>
      <c r="BI486"/>
      <c r="BJ486"/>
      <c r="BK486" s="37"/>
      <c r="BL486"/>
      <c r="BM486" s="37"/>
      <c r="BN486"/>
      <c r="BO486"/>
      <c r="BP486"/>
      <c r="BQ486"/>
      <c r="BR486"/>
      <c r="BS486" s="37"/>
    </row>
    <row r="487" spans="1:71" x14ac:dyDescent="0.2">
      <c r="A487" s="40" t="str">
        <f t="shared" si="11"/>
        <v/>
      </c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 s="37"/>
      <c r="BN487"/>
      <c r="BO487"/>
      <c r="BP487"/>
      <c r="BQ487"/>
      <c r="BR487"/>
      <c r="BS487" s="37"/>
    </row>
    <row r="488" spans="1:71" x14ac:dyDescent="0.2">
      <c r="A488" s="40" t="str">
        <f t="shared" si="11"/>
        <v/>
      </c>
      <c r="B488"/>
      <c r="C488"/>
      <c r="D488"/>
      <c r="E488" s="37"/>
      <c r="F488"/>
      <c r="G488"/>
      <c r="H488"/>
      <c r="I488" s="37"/>
      <c r="J488"/>
      <c r="K488"/>
      <c r="L488"/>
      <c r="M488" s="37"/>
      <c r="N488"/>
      <c r="O488"/>
      <c r="P488"/>
      <c r="Q488"/>
      <c r="R488"/>
      <c r="S488"/>
      <c r="T488"/>
      <c r="U488"/>
      <c r="V488"/>
      <c r="W488"/>
      <c r="X488" s="37"/>
      <c r="Y488"/>
      <c r="Z488"/>
      <c r="AA488"/>
      <c r="AB488"/>
      <c r="AC488"/>
      <c r="AD488"/>
      <c r="AE488"/>
      <c r="AF488"/>
      <c r="AG488"/>
      <c r="AH488"/>
      <c r="AI488" s="37"/>
      <c r="AJ488"/>
      <c r="AK488"/>
      <c r="AL488"/>
      <c r="AM488"/>
      <c r="AN488"/>
      <c r="AO488"/>
      <c r="AP488"/>
      <c r="AQ488"/>
      <c r="AR488"/>
      <c r="AS488" s="37"/>
      <c r="AT488"/>
      <c r="AU488"/>
      <c r="AV488" s="37"/>
      <c r="AW488"/>
      <c r="AX488" s="37"/>
      <c r="AY488"/>
      <c r="AZ488"/>
      <c r="BA488"/>
      <c r="BB488"/>
      <c r="BC488" s="37"/>
      <c r="BD488" s="37"/>
      <c r="BE488"/>
      <c r="BF488"/>
      <c r="BG488"/>
      <c r="BH488"/>
      <c r="BI488"/>
      <c r="BJ488"/>
      <c r="BK488"/>
      <c r="BL488"/>
      <c r="BM488"/>
      <c r="BN488" s="37"/>
      <c r="BO488"/>
      <c r="BP488"/>
      <c r="BQ488"/>
      <c r="BR488"/>
      <c r="BS488" s="37"/>
    </row>
    <row r="489" spans="1:71" x14ac:dyDescent="0.2">
      <c r="A489" s="40" t="str">
        <f t="shared" si="11"/>
        <v/>
      </c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 s="37"/>
      <c r="AN489"/>
      <c r="AO489" s="37"/>
      <c r="AP489"/>
      <c r="AQ489"/>
      <c r="AR489" s="37"/>
      <c r="AS489"/>
      <c r="AT489"/>
      <c r="AU489"/>
      <c r="AV489"/>
      <c r="AW489"/>
      <c r="AX489"/>
      <c r="AY489"/>
      <c r="AZ489" s="37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 s="37"/>
      <c r="BO489"/>
      <c r="BP489"/>
      <c r="BQ489"/>
      <c r="BR489"/>
      <c r="BS489" s="37"/>
    </row>
    <row r="490" spans="1:71" x14ac:dyDescent="0.2">
      <c r="A490" s="40" t="str">
        <f t="shared" si="11"/>
        <v/>
      </c>
      <c r="B490"/>
      <c r="C490"/>
      <c r="D490"/>
      <c r="E490"/>
      <c r="F490"/>
      <c r="G490"/>
      <c r="H490"/>
      <c r="I490"/>
      <c r="J490"/>
      <c r="K490"/>
      <c r="L490" s="37"/>
      <c r="M490"/>
      <c r="N490"/>
      <c r="O490"/>
      <c r="P490"/>
      <c r="Q490"/>
      <c r="R490"/>
      <c r="S490" s="37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 s="37"/>
      <c r="AI490" s="37"/>
      <c r="AJ490"/>
      <c r="AK490"/>
      <c r="AL490"/>
      <c r="AM490"/>
      <c r="AN490"/>
      <c r="AO490"/>
      <c r="AP490"/>
      <c r="AQ490"/>
      <c r="AR490"/>
      <c r="AS490" s="37"/>
      <c r="AT490"/>
      <c r="AU490"/>
      <c r="AV490"/>
      <c r="AW490"/>
      <c r="AX490" s="37"/>
      <c r="AY490"/>
      <c r="AZ490"/>
      <c r="BA490"/>
      <c r="BB490"/>
      <c r="BC490" s="37"/>
      <c r="BD490" s="37"/>
      <c r="BE490"/>
      <c r="BF490"/>
      <c r="BG490"/>
      <c r="BH490"/>
      <c r="BI490"/>
      <c r="BJ490"/>
      <c r="BK490" s="37"/>
      <c r="BL490"/>
      <c r="BM490" s="37"/>
      <c r="BN490" s="37"/>
      <c r="BO490"/>
      <c r="BP490"/>
      <c r="BQ490"/>
      <c r="BR490"/>
      <c r="BS490" s="37"/>
    </row>
    <row r="491" spans="1:71" x14ac:dyDescent="0.2">
      <c r="A491" s="40" t="str">
        <f t="shared" si="11"/>
        <v/>
      </c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 s="37"/>
      <c r="BA491"/>
      <c r="BB491"/>
      <c r="BC491" s="37"/>
      <c r="BD491"/>
      <c r="BE491"/>
      <c r="BF491"/>
      <c r="BG491"/>
      <c r="BH491"/>
      <c r="BI491"/>
      <c r="BJ491"/>
      <c r="BK491" s="37"/>
      <c r="BL491"/>
      <c r="BM491" s="37"/>
      <c r="BN491" s="37"/>
      <c r="BO491"/>
      <c r="BP491"/>
      <c r="BQ491"/>
      <c r="BR491"/>
      <c r="BS491" s="37"/>
    </row>
    <row r="492" spans="1:71" x14ac:dyDescent="0.2">
      <c r="A492" s="40" t="str">
        <f t="shared" si="11"/>
        <v/>
      </c>
      <c r="B492"/>
      <c r="C492"/>
      <c r="D492"/>
      <c r="E492" s="37"/>
      <c r="F492"/>
      <c r="G492" s="37"/>
      <c r="H492"/>
      <c r="I492"/>
      <c r="J492"/>
      <c r="K492"/>
      <c r="L492"/>
      <c r="M492" s="37"/>
      <c r="N492"/>
      <c r="O492"/>
      <c r="P492"/>
      <c r="Q492"/>
      <c r="R492"/>
      <c r="S492"/>
      <c r="T492"/>
      <c r="U492"/>
      <c r="V492"/>
      <c r="W492"/>
      <c r="X492" s="37"/>
      <c r="Y492"/>
      <c r="Z492"/>
      <c r="AA492"/>
      <c r="AB492"/>
      <c r="AC492"/>
      <c r="AD492"/>
      <c r="AE492"/>
      <c r="AF492"/>
      <c r="AG492" s="37"/>
      <c r="AH492" s="37"/>
      <c r="AI492" s="37"/>
      <c r="AJ492"/>
      <c r="AK492"/>
      <c r="AL492" s="37"/>
      <c r="AM492" s="37"/>
      <c r="AN492" s="37"/>
      <c r="AO492"/>
      <c r="AP492"/>
      <c r="AQ492"/>
      <c r="AR492"/>
      <c r="AS492"/>
      <c r="AT492"/>
      <c r="AU492"/>
      <c r="AV492" s="37"/>
      <c r="AW492"/>
      <c r="AX492" s="37"/>
      <c r="AY492"/>
      <c r="AZ492" s="37"/>
      <c r="BA492"/>
      <c r="BB492"/>
      <c r="BC492" s="37"/>
      <c r="BD492" s="37"/>
      <c r="BE492"/>
      <c r="BF492" s="37"/>
      <c r="BG492"/>
      <c r="BH492"/>
      <c r="BI492" s="37"/>
      <c r="BJ492" s="37"/>
      <c r="BK492" s="37"/>
      <c r="BL492"/>
      <c r="BM492" s="37"/>
      <c r="BN492" s="37"/>
      <c r="BO492"/>
      <c r="BP492"/>
      <c r="BQ492"/>
      <c r="BR492" s="37"/>
      <c r="BS492" s="37"/>
    </row>
    <row r="493" spans="1:71" x14ac:dyDescent="0.2">
      <c r="A493" s="40" t="str">
        <f t="shared" si="11"/>
        <v/>
      </c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 s="37"/>
      <c r="AP493"/>
      <c r="AQ493"/>
      <c r="AR493"/>
      <c r="AS493"/>
      <c r="AT493" s="37"/>
      <c r="AU493"/>
      <c r="AV493" s="37"/>
      <c r="AW493" s="37"/>
      <c r="AX493" s="37"/>
      <c r="AY493"/>
      <c r="AZ493" s="37"/>
      <c r="BA493" s="37"/>
      <c r="BB493"/>
      <c r="BC493" s="37"/>
      <c r="BD493" s="37"/>
      <c r="BE493"/>
      <c r="BF493"/>
      <c r="BG493"/>
      <c r="BH493"/>
      <c r="BI493"/>
      <c r="BJ493"/>
      <c r="BK493" s="37"/>
      <c r="BL493"/>
      <c r="BM493"/>
      <c r="BN493" s="37"/>
      <c r="BO493"/>
      <c r="BP493"/>
      <c r="BQ493"/>
      <c r="BR493"/>
      <c r="BS493" s="37"/>
    </row>
    <row r="494" spans="1:71" x14ac:dyDescent="0.2">
      <c r="A494" s="40" t="str">
        <f t="shared" si="11"/>
        <v/>
      </c>
      <c r="B494"/>
      <c r="C494"/>
      <c r="D494"/>
      <c r="E494"/>
      <c r="F494"/>
      <c r="G494"/>
      <c r="H494"/>
      <c r="I494" s="37"/>
      <c r="J494"/>
      <c r="K494"/>
      <c r="L494"/>
      <c r="M494" s="37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 s="37"/>
      <c r="AI494"/>
      <c r="AJ494"/>
      <c r="AK494"/>
      <c r="AL494"/>
      <c r="AM494" s="37"/>
      <c r="AN494"/>
      <c r="AO494"/>
      <c r="AP494"/>
      <c r="AQ494"/>
      <c r="AR494"/>
      <c r="AS494"/>
      <c r="AT494"/>
      <c r="AU494"/>
      <c r="AV494" s="37"/>
      <c r="AW494" s="37"/>
      <c r="AX494"/>
      <c r="AY494"/>
      <c r="AZ494"/>
      <c r="BA494" s="37"/>
      <c r="BB494"/>
      <c r="BC494"/>
      <c r="BD494"/>
      <c r="BE494" s="37"/>
      <c r="BF494"/>
      <c r="BG494"/>
      <c r="BH494"/>
      <c r="BI494"/>
      <c r="BJ494"/>
      <c r="BK494" s="37"/>
      <c r="BL494"/>
      <c r="BM494"/>
      <c r="BN494" s="37"/>
      <c r="BO494"/>
      <c r="BP494"/>
      <c r="BQ494"/>
      <c r="BR494"/>
      <c r="BS494" s="37"/>
    </row>
    <row r="495" spans="1:71" x14ac:dyDescent="0.2">
      <c r="A495" s="40" t="str">
        <f t="shared" si="11"/>
        <v/>
      </c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 s="37"/>
      <c r="Y495"/>
      <c r="Z495"/>
      <c r="AA495"/>
      <c r="AB495" s="37"/>
      <c r="AC495"/>
      <c r="AD495"/>
      <c r="AE495"/>
      <c r="AF495"/>
      <c r="AG495"/>
      <c r="AH495"/>
      <c r="AI495" s="37"/>
      <c r="AJ495"/>
      <c r="AK495"/>
      <c r="AL495"/>
      <c r="AM495"/>
      <c r="AN495"/>
      <c r="AO495"/>
      <c r="AP495"/>
      <c r="AQ495"/>
      <c r="AR495"/>
      <c r="AS495"/>
      <c r="AT495"/>
      <c r="AU495"/>
      <c r="AV495" s="37"/>
      <c r="AW495" s="37"/>
      <c r="AX495" s="37"/>
      <c r="AY495"/>
      <c r="AZ495" s="37"/>
      <c r="BA495"/>
      <c r="BB495" s="37"/>
      <c r="BC495" s="37"/>
      <c r="BD495" s="37"/>
      <c r="BE495"/>
      <c r="BF495"/>
      <c r="BG495"/>
      <c r="BH495"/>
      <c r="BI495"/>
      <c r="BJ495"/>
      <c r="BK495" s="37"/>
      <c r="BL495"/>
      <c r="BM495"/>
      <c r="BN495"/>
      <c r="BO495"/>
      <c r="BP495"/>
      <c r="BQ495"/>
      <c r="BR495"/>
      <c r="BS495" s="37"/>
    </row>
    <row r="496" spans="1:71" x14ac:dyDescent="0.2">
      <c r="A496" s="40" t="str">
        <f t="shared" si="11"/>
        <v/>
      </c>
      <c r="B496"/>
      <c r="C496"/>
      <c r="D496"/>
      <c r="E496" s="37"/>
      <c r="F496" s="37"/>
      <c r="G496" s="37"/>
      <c r="H496"/>
      <c r="I496" s="37"/>
      <c r="J496"/>
      <c r="K496" s="37"/>
      <c r="L496"/>
      <c r="M496" s="37"/>
      <c r="N496"/>
      <c r="O496"/>
      <c r="P496"/>
      <c r="Q496"/>
      <c r="R496"/>
      <c r="S496"/>
      <c r="T496"/>
      <c r="U496"/>
      <c r="V496" s="37"/>
      <c r="W496"/>
      <c r="X496"/>
      <c r="Y496"/>
      <c r="Z496"/>
      <c r="AA496"/>
      <c r="AB496"/>
      <c r="AC496"/>
      <c r="AD496"/>
      <c r="AE496"/>
      <c r="AF496"/>
      <c r="AG496"/>
      <c r="AH496" s="37"/>
      <c r="AI496" s="37"/>
      <c r="AJ496" s="37"/>
      <c r="AK496"/>
      <c r="AL496" s="37"/>
      <c r="AM496" s="37"/>
      <c r="AN496"/>
      <c r="AO496" s="37"/>
      <c r="AP496"/>
      <c r="AQ496" s="37"/>
      <c r="AR496" s="37"/>
      <c r="AS496"/>
      <c r="AT496"/>
      <c r="AU496"/>
      <c r="AV496" s="37"/>
      <c r="AW496"/>
      <c r="AX496" s="37"/>
      <c r="AY496"/>
      <c r="AZ496" s="37"/>
      <c r="BA496"/>
      <c r="BB496" s="37"/>
      <c r="BC496" s="37"/>
      <c r="BD496" s="37"/>
      <c r="BE496"/>
      <c r="BF496" s="37"/>
      <c r="BG496"/>
      <c r="BH496"/>
      <c r="BI496" s="37"/>
      <c r="BJ496"/>
      <c r="BK496" s="37"/>
      <c r="BL496"/>
      <c r="BM496" s="37"/>
      <c r="BN496" s="37"/>
      <c r="BO496"/>
      <c r="BP496"/>
      <c r="BQ496"/>
      <c r="BR496"/>
      <c r="BS496" s="37"/>
    </row>
    <row r="497" spans="1:71" x14ac:dyDescent="0.2">
      <c r="A497" s="40" t="str">
        <f t="shared" si="11"/>
        <v/>
      </c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 s="37"/>
      <c r="AX497"/>
      <c r="AY497"/>
      <c r="AZ497"/>
      <c r="BA497"/>
      <c r="BB497"/>
      <c r="BC497" s="3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 s="37"/>
    </row>
    <row r="498" spans="1:71" x14ac:dyDescent="0.2">
      <c r="A498" s="40" t="str">
        <f t="shared" si="11"/>
        <v/>
      </c>
      <c r="B498"/>
      <c r="C498"/>
      <c r="D498"/>
      <c r="E498" s="37"/>
      <c r="F498"/>
      <c r="G498"/>
      <c r="H498" s="37"/>
      <c r="I498"/>
      <c r="J498"/>
      <c r="K498"/>
      <c r="L498" s="37"/>
      <c r="M498"/>
      <c r="N498"/>
      <c r="O498"/>
      <c r="P498" s="37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 s="37"/>
      <c r="AJ498" s="37"/>
      <c r="AK498"/>
      <c r="AL498"/>
      <c r="AM498"/>
      <c r="AN498"/>
      <c r="AO498" s="37"/>
      <c r="AP498"/>
      <c r="AQ498"/>
      <c r="AR498"/>
      <c r="AS498"/>
      <c r="AT498"/>
      <c r="AU498" s="37"/>
      <c r="AV498" s="37"/>
      <c r="AW498" s="37"/>
      <c r="AX498" s="37"/>
      <c r="AY498"/>
      <c r="AZ498" s="37"/>
      <c r="BA498" s="37"/>
      <c r="BB498" s="37"/>
      <c r="BC498" s="37"/>
      <c r="BD498" s="37"/>
      <c r="BE498"/>
      <c r="BF498"/>
      <c r="BG498"/>
      <c r="BH498"/>
      <c r="BI498"/>
      <c r="BJ498"/>
      <c r="BK498" s="37"/>
      <c r="BL498"/>
      <c r="BM498" s="37"/>
      <c r="BN498" s="37"/>
      <c r="BO498"/>
      <c r="BP498"/>
      <c r="BQ498"/>
      <c r="BR498" s="37"/>
      <c r="BS498" s="37"/>
    </row>
    <row r="499" spans="1:71" x14ac:dyDescent="0.2">
      <c r="A499" s="40" t="str">
        <f t="shared" si="11"/>
        <v/>
      </c>
      <c r="B499"/>
      <c r="C499"/>
      <c r="D499"/>
      <c r="E499"/>
      <c r="F499" s="37"/>
      <c r="G499"/>
      <c r="H499"/>
      <c r="I499" s="37"/>
      <c r="J499" s="37"/>
      <c r="K499"/>
      <c r="L499" s="37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 s="37"/>
      <c r="AI499"/>
      <c r="AJ499"/>
      <c r="AK499"/>
      <c r="AL499"/>
      <c r="AM499" s="37"/>
      <c r="AN499"/>
      <c r="AO499"/>
      <c r="AP499"/>
      <c r="AQ499"/>
      <c r="AR499" s="37"/>
      <c r="AS499" s="37"/>
      <c r="AT499"/>
      <c r="AU499"/>
      <c r="AV499" s="37"/>
      <c r="AW499"/>
      <c r="AX499"/>
      <c r="AY499"/>
      <c r="AZ499" s="37"/>
      <c r="BA499"/>
      <c r="BB499"/>
      <c r="BC499"/>
      <c r="BD499"/>
      <c r="BE499"/>
      <c r="BF499"/>
      <c r="BG499"/>
      <c r="BH499"/>
      <c r="BI499" s="37"/>
      <c r="BJ499"/>
      <c r="BK499" s="37"/>
      <c r="BL499"/>
      <c r="BM499"/>
      <c r="BN499" s="37"/>
      <c r="BO499"/>
      <c r="BP499"/>
      <c r="BQ499"/>
      <c r="BR499"/>
      <c r="BS499" s="37"/>
    </row>
    <row r="500" spans="1:71" x14ac:dyDescent="0.2">
      <c r="A500" s="40" t="str">
        <f t="shared" si="11"/>
        <v/>
      </c>
      <c r="B500"/>
      <c r="C500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/>
      <c r="P500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/>
      <c r="AB500"/>
      <c r="AC500" s="37"/>
      <c r="AD500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/>
      <c r="BI500" s="37"/>
      <c r="BJ500" s="37"/>
      <c r="BK500" s="37"/>
      <c r="BL500" s="37"/>
      <c r="BM500" s="37"/>
      <c r="BN500" s="37"/>
      <c r="BO500"/>
      <c r="BP500"/>
      <c r="BQ500"/>
      <c r="BR500" s="37"/>
      <c r="BS500" s="37"/>
    </row>
    <row r="501" spans="1:71" x14ac:dyDescent="0.2">
      <c r="A501" s="40" t="str">
        <f t="shared" si="11"/>
        <v/>
      </c>
      <c r="B501"/>
      <c r="C501"/>
      <c r="D501"/>
      <c r="E501" s="37"/>
      <c r="F501"/>
      <c r="G501"/>
      <c r="H501"/>
      <c r="I501" s="37"/>
      <c r="J501"/>
      <c r="K501" s="37"/>
      <c r="L501"/>
      <c r="M501" s="37"/>
      <c r="N501"/>
      <c r="O501"/>
      <c r="P501"/>
      <c r="Q501"/>
      <c r="R501"/>
      <c r="S501"/>
      <c r="T501"/>
      <c r="U501"/>
      <c r="V501"/>
      <c r="W501"/>
      <c r="X501" s="37"/>
      <c r="Y501"/>
      <c r="Z501" s="37"/>
      <c r="AA501"/>
      <c r="AB501"/>
      <c r="AC501"/>
      <c r="AD501"/>
      <c r="AE501"/>
      <c r="AF501"/>
      <c r="AG501"/>
      <c r="AH501"/>
      <c r="AI501"/>
      <c r="AJ501"/>
      <c r="AK501"/>
      <c r="AL501" s="37"/>
      <c r="AM501" s="37"/>
      <c r="AN501"/>
      <c r="AO501" s="37"/>
      <c r="AP501"/>
      <c r="AQ501"/>
      <c r="AR501"/>
      <c r="AS501"/>
      <c r="AT501"/>
      <c r="AU501"/>
      <c r="AV501" s="37"/>
      <c r="AW501" s="37"/>
      <c r="AX501" s="37"/>
      <c r="AY501"/>
      <c r="AZ501" s="37"/>
      <c r="BA501"/>
      <c r="BB501"/>
      <c r="BC501" s="37"/>
      <c r="BD501"/>
      <c r="BE501" s="37"/>
      <c r="BF501" s="37"/>
      <c r="BG501"/>
      <c r="BH501"/>
      <c r="BI501"/>
      <c r="BJ501"/>
      <c r="BK501"/>
      <c r="BL501"/>
      <c r="BM501" s="37"/>
      <c r="BN501" s="37"/>
      <c r="BO501"/>
      <c r="BP501"/>
      <c r="BQ501"/>
      <c r="BR501" s="37"/>
      <c r="BS501" s="37"/>
    </row>
    <row r="502" spans="1:71" x14ac:dyDescent="0.2">
      <c r="A502" s="40" t="str">
        <f t="shared" si="11"/>
        <v/>
      </c>
      <c r="B502"/>
      <c r="C502"/>
      <c r="D502"/>
      <c r="E502"/>
      <c r="F502"/>
      <c r="G502"/>
      <c r="H502"/>
      <c r="I502"/>
      <c r="J502"/>
      <c r="K502"/>
      <c r="L502"/>
      <c r="M502" s="37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 s="37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 s="37"/>
    </row>
    <row r="503" spans="1:71" x14ac:dyDescent="0.2">
      <c r="A503" s="40" t="str">
        <f t="shared" si="11"/>
        <v/>
      </c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 s="37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 s="37"/>
      <c r="AY503"/>
      <c r="AZ503" s="37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 s="37"/>
      <c r="BO503"/>
      <c r="BP503"/>
      <c r="BQ503"/>
      <c r="BR503"/>
      <c r="BS503" s="37"/>
    </row>
    <row r="504" spans="1:71" x14ac:dyDescent="0.2">
      <c r="A504" s="40" t="str">
        <f t="shared" si="11"/>
        <v/>
      </c>
      <c r="B504"/>
      <c r="C504"/>
      <c r="D504"/>
      <c r="E504"/>
      <c r="F504"/>
      <c r="G504"/>
      <c r="H504"/>
      <c r="I504"/>
      <c r="J504"/>
      <c r="K504" s="37"/>
      <c r="L504"/>
      <c r="M504" s="37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 s="37"/>
      <c r="AE504" s="37"/>
      <c r="AF504" s="37"/>
      <c r="AG504" s="37"/>
      <c r="AH504"/>
      <c r="AI504" s="37"/>
      <c r="AJ504"/>
      <c r="AK504" s="37"/>
      <c r="AL504" s="37"/>
      <c r="AM504" s="37"/>
      <c r="AN504"/>
      <c r="AO504" s="37"/>
      <c r="AP504"/>
      <c r="AQ504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/>
      <c r="BF504"/>
      <c r="BG504" s="37"/>
      <c r="BH504" s="37"/>
      <c r="BI504" s="37"/>
      <c r="BJ504"/>
      <c r="BK504" s="37"/>
      <c r="BL504"/>
      <c r="BM504" s="37"/>
      <c r="BN504" s="37"/>
      <c r="BO504"/>
      <c r="BP504"/>
      <c r="BQ504"/>
      <c r="BR504"/>
      <c r="BS504" s="37"/>
    </row>
    <row r="505" spans="1:71" x14ac:dyDescent="0.2">
      <c r="A505" s="40" t="str">
        <f t="shared" si="11"/>
        <v/>
      </c>
      <c r="B505"/>
      <c r="C505"/>
      <c r="D505"/>
      <c r="E505" s="37"/>
      <c r="F505"/>
      <c r="G505"/>
      <c r="H505"/>
      <c r="I505"/>
      <c r="J505" s="37"/>
      <c r="K505"/>
      <c r="L505" s="37"/>
      <c r="M505"/>
      <c r="N505"/>
      <c r="O505"/>
      <c r="P505"/>
      <c r="Q505"/>
      <c r="R505"/>
      <c r="S505"/>
      <c r="T505"/>
      <c r="U505"/>
      <c r="V505"/>
      <c r="W505" s="37"/>
      <c r="X505"/>
      <c r="Y505"/>
      <c r="Z505"/>
      <c r="AA505"/>
      <c r="AB505"/>
      <c r="AC505"/>
      <c r="AD505"/>
      <c r="AE505"/>
      <c r="AF505"/>
      <c r="AG505"/>
      <c r="AH505"/>
      <c r="AI505" s="37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 s="37"/>
      <c r="AY505"/>
      <c r="AZ505"/>
      <c r="BA505"/>
      <c r="BB505"/>
      <c r="BC505" s="37"/>
      <c r="BD505"/>
      <c r="BE505" s="37"/>
      <c r="BF505"/>
      <c r="BG505"/>
      <c r="BH505"/>
      <c r="BI505"/>
      <c r="BJ505"/>
      <c r="BK505"/>
      <c r="BL505" s="37"/>
      <c r="BM505" s="37"/>
      <c r="BN505"/>
      <c r="BO505"/>
      <c r="BP505"/>
      <c r="BQ505"/>
      <c r="BR505"/>
      <c r="BS505" s="37"/>
    </row>
    <row r="506" spans="1:71" x14ac:dyDescent="0.2">
      <c r="A506" s="40" t="str">
        <f t="shared" si="11"/>
        <v/>
      </c>
      <c r="B506"/>
      <c r="C506"/>
      <c r="D506"/>
      <c r="E506" s="37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 s="37"/>
      <c r="V506"/>
      <c r="W506" s="37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 s="37"/>
      <c r="AL506"/>
      <c r="AM506" s="37"/>
      <c r="AN506"/>
      <c r="AO506" s="37"/>
      <c r="AP506"/>
      <c r="AQ506"/>
      <c r="AR506"/>
      <c r="AS506"/>
      <c r="AT506"/>
      <c r="AU506"/>
      <c r="AV506"/>
      <c r="AW506"/>
      <c r="AX506" s="37"/>
      <c r="AY506"/>
      <c r="AZ506" s="37"/>
      <c r="BA506"/>
      <c r="BB506"/>
      <c r="BC506" s="37"/>
      <c r="BD506" s="37"/>
      <c r="BE506"/>
      <c r="BF506"/>
      <c r="BG506"/>
      <c r="BH506"/>
      <c r="BI506" s="37"/>
      <c r="BJ506"/>
      <c r="BK506"/>
      <c r="BL506"/>
      <c r="BM506"/>
      <c r="BN506" s="37"/>
      <c r="BO506"/>
      <c r="BP506"/>
      <c r="BQ506"/>
      <c r="BR506"/>
      <c r="BS506" s="37"/>
    </row>
    <row r="507" spans="1:71" x14ac:dyDescent="0.2">
      <c r="A507" s="40" t="str">
        <f t="shared" si="11"/>
        <v/>
      </c>
      <c r="B507"/>
      <c r="C507"/>
      <c r="D507"/>
      <c r="E507"/>
      <c r="F507" s="3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 s="3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 s="3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 s="37"/>
    </row>
    <row r="508" spans="1:71" x14ac:dyDescent="0.2">
      <c r="A508" s="40" t="str">
        <f t="shared" si="11"/>
        <v/>
      </c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 s="37"/>
      <c r="AG508"/>
      <c r="AH508"/>
      <c r="AI508"/>
      <c r="AJ508"/>
      <c r="AK508"/>
      <c r="AL508"/>
      <c r="AM508" s="37"/>
      <c r="AN508"/>
      <c r="AO508"/>
      <c r="AP508"/>
      <c r="AQ508"/>
      <c r="AR508"/>
      <c r="AS508"/>
      <c r="AT508"/>
      <c r="AU508"/>
      <c r="AV508" s="37"/>
      <c r="AW508" s="37"/>
      <c r="AX508" s="37"/>
      <c r="AY508"/>
      <c r="AZ508" s="37"/>
      <c r="BA508"/>
      <c r="BB508" s="37"/>
      <c r="BC508" s="37"/>
      <c r="BD508" s="37"/>
      <c r="BE508"/>
      <c r="BF508"/>
      <c r="BG508"/>
      <c r="BH508"/>
      <c r="BI508"/>
      <c r="BJ508"/>
      <c r="BK508" s="37"/>
      <c r="BL508"/>
      <c r="BM508" s="37"/>
      <c r="BN508" s="37"/>
      <c r="BO508"/>
      <c r="BP508"/>
      <c r="BQ508"/>
      <c r="BR508"/>
      <c r="BS508" s="37"/>
    </row>
    <row r="509" spans="1:71" x14ac:dyDescent="0.2">
      <c r="A509" s="40" t="str">
        <f t="shared" si="11"/>
        <v/>
      </c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 s="37"/>
      <c r="AP509"/>
      <c r="AQ509"/>
      <c r="AR509"/>
      <c r="AS509"/>
      <c r="AT509"/>
      <c r="AU509"/>
      <c r="AV509"/>
      <c r="AW509"/>
      <c r="AX509" s="37"/>
      <c r="AY509"/>
      <c r="AZ509"/>
      <c r="BA509"/>
      <c r="BB509"/>
      <c r="BC509" s="37"/>
      <c r="BD509" s="37"/>
      <c r="BE509"/>
      <c r="BF509"/>
      <c r="BG509"/>
      <c r="BH509"/>
      <c r="BI509"/>
      <c r="BJ509"/>
      <c r="BK509" s="37"/>
      <c r="BL509"/>
      <c r="BM509" s="37"/>
      <c r="BN509"/>
      <c r="BO509"/>
      <c r="BP509"/>
      <c r="BQ509"/>
      <c r="BR509"/>
      <c r="BS509" s="37"/>
    </row>
    <row r="510" spans="1:71" x14ac:dyDescent="0.2">
      <c r="A510" s="40" t="str">
        <f t="shared" ref="A510:A573" si="12">B510&amp;C510</f>
        <v/>
      </c>
      <c r="B510"/>
      <c r="C510"/>
      <c r="D510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/>
      <c r="P510"/>
      <c r="Q510"/>
      <c r="R510" s="37"/>
      <c r="S510" s="37"/>
      <c r="T510"/>
      <c r="U510" s="37"/>
      <c r="V510"/>
      <c r="W510" s="37"/>
      <c r="X510"/>
      <c r="Y510"/>
      <c r="Z510" s="37"/>
      <c r="AA510" s="37"/>
      <c r="AB510"/>
      <c r="AC510" s="37"/>
      <c r="AD510" s="37"/>
      <c r="AE510" s="37"/>
      <c r="AF510" s="37"/>
      <c r="AG510" s="37"/>
      <c r="AH510" s="37"/>
      <c r="AI510" s="37"/>
      <c r="AJ510"/>
      <c r="AK510" s="37"/>
      <c r="AL510" s="37"/>
      <c r="AM510" s="37"/>
      <c r="AN510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/>
      <c r="BK510" s="37"/>
      <c r="BL510" s="37"/>
      <c r="BM510" s="37"/>
      <c r="BN510" s="37"/>
      <c r="BO510"/>
      <c r="BP510"/>
      <c r="BQ510"/>
      <c r="BR510" s="37"/>
      <c r="BS510" s="37"/>
    </row>
    <row r="511" spans="1:71" x14ac:dyDescent="0.2">
      <c r="A511" s="40" t="str">
        <f t="shared" si="12"/>
        <v/>
      </c>
      <c r="B511"/>
      <c r="C511"/>
      <c r="D511" s="37"/>
      <c r="E511" s="37"/>
      <c r="F511"/>
      <c r="G511"/>
      <c r="H511" s="37"/>
      <c r="I511" s="37"/>
      <c r="J511" s="37"/>
      <c r="K511" s="37"/>
      <c r="L511" s="37"/>
      <c r="M511" s="37"/>
      <c r="N511"/>
      <c r="O511"/>
      <c r="P511"/>
      <c r="Q511" s="37"/>
      <c r="R511" s="37"/>
      <c r="S511" s="37"/>
      <c r="T511"/>
      <c r="U511" s="37"/>
      <c r="V511" s="37"/>
      <c r="W511" s="37"/>
      <c r="X511" s="37"/>
      <c r="Y511"/>
      <c r="Z511" s="37"/>
      <c r="AA511" s="37"/>
      <c r="AB511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/>
      <c r="BP511"/>
      <c r="BQ511" s="37"/>
      <c r="BR511" s="37"/>
      <c r="BS511" s="37"/>
    </row>
    <row r="512" spans="1:71" x14ac:dyDescent="0.2">
      <c r="A512" s="40" t="str">
        <f t="shared" si="12"/>
        <v/>
      </c>
      <c r="B512"/>
      <c r="C512"/>
      <c r="D512"/>
      <c r="E512"/>
      <c r="F512"/>
      <c r="G512"/>
      <c r="H512"/>
      <c r="I512" s="37"/>
      <c r="J512" s="37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 s="37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 s="37"/>
      <c r="AX512"/>
      <c r="AY512"/>
      <c r="AZ512" s="37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 s="37"/>
    </row>
    <row r="513" spans="1:71" x14ac:dyDescent="0.2">
      <c r="A513" s="40" t="str">
        <f t="shared" si="12"/>
        <v/>
      </c>
      <c r="B513"/>
      <c r="C513"/>
      <c r="D513"/>
      <c r="E513" s="37"/>
      <c r="F513"/>
      <c r="G513" s="37"/>
      <c r="H513"/>
      <c r="I513" s="37"/>
      <c r="J513"/>
      <c r="K513" s="37"/>
      <c r="L513"/>
      <c r="M513" s="37"/>
      <c r="N513" s="37"/>
      <c r="O513"/>
      <c r="P513"/>
      <c r="Q513"/>
      <c r="R513"/>
      <c r="S513"/>
      <c r="T513"/>
      <c r="U513" s="37"/>
      <c r="V513" s="37"/>
      <c r="W513" s="37"/>
      <c r="X513" s="37"/>
      <c r="Y513" s="37"/>
      <c r="Z513"/>
      <c r="AA513"/>
      <c r="AB513"/>
      <c r="AC513"/>
      <c r="AD513"/>
      <c r="AE513" s="37"/>
      <c r="AF513"/>
      <c r="AG513" s="37"/>
      <c r="AH513" s="37"/>
      <c r="AI513" s="37"/>
      <c r="AJ513" s="37"/>
      <c r="AK513"/>
      <c r="AL513" s="37"/>
      <c r="AM513" s="37"/>
      <c r="AN513"/>
      <c r="AO513" s="37"/>
      <c r="AP513" s="37"/>
      <c r="AQ513" s="37"/>
      <c r="AR513" s="37"/>
      <c r="AS513" s="37"/>
      <c r="AT513" s="37"/>
      <c r="AU513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/>
      <c r="BP513"/>
      <c r="BQ513"/>
      <c r="BR513" s="37"/>
      <c r="BS513" s="37"/>
    </row>
    <row r="514" spans="1:71" x14ac:dyDescent="0.2">
      <c r="A514" s="40" t="str">
        <f t="shared" si="12"/>
        <v/>
      </c>
      <c r="B514"/>
      <c r="C514"/>
      <c r="D514"/>
      <c r="E514"/>
      <c r="F514"/>
      <c r="G514"/>
      <c r="H514" s="37"/>
      <c r="I514"/>
      <c r="J514"/>
      <c r="K514"/>
      <c r="L514" s="37"/>
      <c r="M514" s="37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 s="37"/>
      <c r="AN514"/>
      <c r="AO514" s="37"/>
      <c r="AP514"/>
      <c r="AQ514"/>
      <c r="AR514"/>
      <c r="AS514"/>
      <c r="AT514"/>
      <c r="AU514"/>
      <c r="AV514" s="37"/>
      <c r="AW514" s="37"/>
      <c r="AX514" s="37"/>
      <c r="AY514"/>
      <c r="AZ514" s="37"/>
      <c r="BA514"/>
      <c r="BB514" s="37"/>
      <c r="BC514" s="37"/>
      <c r="BD514" s="37"/>
      <c r="BE514" s="37"/>
      <c r="BF514"/>
      <c r="BG514"/>
      <c r="BH514"/>
      <c r="BI514"/>
      <c r="BJ514"/>
      <c r="BK514" s="37"/>
      <c r="BL514"/>
      <c r="BM514" s="37"/>
      <c r="BN514" s="37"/>
      <c r="BO514"/>
      <c r="BP514"/>
      <c r="BQ514"/>
      <c r="BR514"/>
      <c r="BS514" s="37"/>
    </row>
    <row r="515" spans="1:71" x14ac:dyDescent="0.2">
      <c r="A515" s="40" t="str">
        <f t="shared" si="12"/>
        <v/>
      </c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 s="37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 s="37"/>
    </row>
    <row r="516" spans="1:71" x14ac:dyDescent="0.2">
      <c r="A516" s="40" t="str">
        <f t="shared" si="12"/>
        <v/>
      </c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 s="37"/>
      <c r="BL516"/>
      <c r="BM516"/>
      <c r="BN516"/>
      <c r="BO516"/>
      <c r="BP516"/>
      <c r="BQ516"/>
      <c r="BR516"/>
      <c r="BS516" s="37"/>
    </row>
    <row r="517" spans="1:71" x14ac:dyDescent="0.2">
      <c r="A517" s="40" t="str">
        <f t="shared" si="12"/>
        <v/>
      </c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 s="37"/>
      <c r="BN517" s="37"/>
      <c r="BO517"/>
      <c r="BP517"/>
      <c r="BQ517"/>
      <c r="BR517"/>
      <c r="BS517" s="37"/>
    </row>
    <row r="518" spans="1:71" x14ac:dyDescent="0.2">
      <c r="A518" s="40" t="str">
        <f t="shared" si="12"/>
        <v/>
      </c>
      <c r="B518"/>
      <c r="C518"/>
      <c r="D518"/>
      <c r="E518" s="37"/>
      <c r="F518" s="37"/>
      <c r="G518" s="37"/>
      <c r="H518" s="37"/>
      <c r="I518" s="37"/>
      <c r="J518"/>
      <c r="K518" s="37"/>
      <c r="L518" s="37"/>
      <c r="M518" s="37"/>
      <c r="N518" s="37"/>
      <c r="O518"/>
      <c r="P518"/>
      <c r="Q518" s="37"/>
      <c r="R518"/>
      <c r="S518" s="37"/>
      <c r="T518"/>
      <c r="U518"/>
      <c r="V518"/>
      <c r="W518"/>
      <c r="X518"/>
      <c r="Y518"/>
      <c r="Z518" s="37"/>
      <c r="AA518"/>
      <c r="AB518"/>
      <c r="AC518"/>
      <c r="AD518"/>
      <c r="AE518"/>
      <c r="AF518"/>
      <c r="AG518" s="37"/>
      <c r="AH518" s="37"/>
      <c r="AI518" s="37"/>
      <c r="AJ518" s="37"/>
      <c r="AK518" s="37"/>
      <c r="AL518" s="37"/>
      <c r="AM518" s="37"/>
      <c r="AN518"/>
      <c r="AO518" s="37"/>
      <c r="AP518" s="37"/>
      <c r="AQ518"/>
      <c r="AR518" s="37"/>
      <c r="AS518" s="37"/>
      <c r="AT518" s="37"/>
      <c r="AU518"/>
      <c r="AV518" s="37"/>
      <c r="AW518" s="37"/>
      <c r="AX518" s="37"/>
      <c r="AY518"/>
      <c r="AZ518" s="37"/>
      <c r="BA518" s="37"/>
      <c r="BB518"/>
      <c r="BC518" s="37"/>
      <c r="BD518" s="37"/>
      <c r="BE518"/>
      <c r="BF518" s="37"/>
      <c r="BG518" s="37"/>
      <c r="BH518"/>
      <c r="BI518" s="37"/>
      <c r="BJ518"/>
      <c r="BK518" s="37"/>
      <c r="BL518"/>
      <c r="BM518" s="37"/>
      <c r="BN518" s="37"/>
      <c r="BO518"/>
      <c r="BP518"/>
      <c r="BQ518"/>
      <c r="BR518" s="37"/>
      <c r="BS518" s="37"/>
    </row>
    <row r="519" spans="1:71" x14ac:dyDescent="0.2">
      <c r="A519" s="40" t="str">
        <f t="shared" si="12"/>
        <v/>
      </c>
      <c r="B519"/>
      <c r="C519"/>
      <c r="D519"/>
      <c r="E519"/>
      <c r="F519"/>
      <c r="G519"/>
      <c r="H519"/>
      <c r="I519" s="37"/>
      <c r="J519"/>
      <c r="K519"/>
      <c r="L519"/>
      <c r="M519" s="37"/>
      <c r="N519" s="37"/>
      <c r="O519"/>
      <c r="P519"/>
      <c r="Q519"/>
      <c r="R519"/>
      <c r="S519"/>
      <c r="T519"/>
      <c r="U519"/>
      <c r="V519"/>
      <c r="W519"/>
      <c r="X519" s="37"/>
      <c r="Y519"/>
      <c r="Z519"/>
      <c r="AA519"/>
      <c r="AB519"/>
      <c r="AC519"/>
      <c r="AD519"/>
      <c r="AE519"/>
      <c r="AF519"/>
      <c r="AG519"/>
      <c r="AH519"/>
      <c r="AI519" s="37"/>
      <c r="AJ519"/>
      <c r="AK519"/>
      <c r="AL519"/>
      <c r="AM519" s="37"/>
      <c r="AN519"/>
      <c r="AO519"/>
      <c r="AP519"/>
      <c r="AQ519"/>
      <c r="AR519" s="37"/>
      <c r="AS519"/>
      <c r="AT519" s="37"/>
      <c r="AU519"/>
      <c r="AV519" s="37"/>
      <c r="AW519" s="37"/>
      <c r="AX519" s="37"/>
      <c r="AY519"/>
      <c r="AZ519" s="37"/>
      <c r="BA519" s="37"/>
      <c r="BB519" s="37"/>
      <c r="BC519" s="37"/>
      <c r="BD519" s="37"/>
      <c r="BE519" s="37"/>
      <c r="BF519" s="37"/>
      <c r="BG519" s="37"/>
      <c r="BH519"/>
      <c r="BI519" s="37"/>
      <c r="BJ519"/>
      <c r="BK519" s="37"/>
      <c r="BL519"/>
      <c r="BM519" s="37"/>
      <c r="BN519" s="37"/>
      <c r="BO519"/>
      <c r="BP519"/>
      <c r="BQ519"/>
      <c r="BR519" s="37"/>
      <c r="BS519" s="37"/>
    </row>
    <row r="520" spans="1:71" x14ac:dyDescent="0.2">
      <c r="A520" s="40" t="str">
        <f t="shared" si="12"/>
        <v/>
      </c>
      <c r="B520"/>
      <c r="C520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/>
      <c r="P520"/>
      <c r="Q520" s="37"/>
      <c r="R520" s="37"/>
      <c r="S520" s="37"/>
      <c r="T520" s="37"/>
      <c r="U520" s="37"/>
      <c r="V520" s="37"/>
      <c r="W520" s="37"/>
      <c r="X520" s="37"/>
      <c r="Y520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/>
      <c r="BQ520" s="37"/>
      <c r="BR520" s="37"/>
      <c r="BS520" s="37"/>
    </row>
    <row r="521" spans="1:71" x14ac:dyDescent="0.2">
      <c r="A521" s="40" t="str">
        <f t="shared" si="12"/>
        <v/>
      </c>
      <c r="B521"/>
      <c r="C521"/>
      <c r="D521"/>
      <c r="E521" s="37"/>
      <c r="F521"/>
      <c r="G521"/>
      <c r="H521" s="37"/>
      <c r="I521" s="37"/>
      <c r="J521" s="37"/>
      <c r="K521"/>
      <c r="L521"/>
      <c r="M521" s="37"/>
      <c r="N521" s="37"/>
      <c r="O521"/>
      <c r="P521"/>
      <c r="Q521"/>
      <c r="R521"/>
      <c r="S521"/>
      <c r="T521"/>
      <c r="U521"/>
      <c r="V521" s="37"/>
      <c r="W521"/>
      <c r="X521" s="37"/>
      <c r="Y521"/>
      <c r="Z521"/>
      <c r="AA521"/>
      <c r="AB521"/>
      <c r="AC521"/>
      <c r="AD521"/>
      <c r="AE521"/>
      <c r="AF521" s="37"/>
      <c r="AG521"/>
      <c r="AH521" s="37"/>
      <c r="AI521"/>
      <c r="AJ521"/>
      <c r="AK521"/>
      <c r="AL521" s="37"/>
      <c r="AM521" s="37"/>
      <c r="AN521"/>
      <c r="AO521" s="37"/>
      <c r="AP521"/>
      <c r="AQ521"/>
      <c r="AR521" s="37"/>
      <c r="AS521" s="37"/>
      <c r="AT521" s="37"/>
      <c r="AU521" s="37"/>
      <c r="AV521" s="37"/>
      <c r="AW521" s="37"/>
      <c r="AX521" s="37"/>
      <c r="AY521"/>
      <c r="AZ521" s="37"/>
      <c r="BA521"/>
      <c r="BB521" s="37"/>
      <c r="BC521" s="37"/>
      <c r="BD521" s="37"/>
      <c r="BE521"/>
      <c r="BF521" s="37"/>
      <c r="BG521" s="37"/>
      <c r="BH521"/>
      <c r="BI521"/>
      <c r="BJ521"/>
      <c r="BK521" s="37"/>
      <c r="BL521"/>
      <c r="BM521" s="37"/>
      <c r="BN521" s="37"/>
      <c r="BO521"/>
      <c r="BP521"/>
      <c r="BQ521"/>
      <c r="BR521" s="37"/>
      <c r="BS521" s="37"/>
    </row>
    <row r="522" spans="1:71" x14ac:dyDescent="0.2">
      <c r="A522" s="40" t="str">
        <f t="shared" si="12"/>
        <v/>
      </c>
      <c r="B522"/>
      <c r="C522"/>
      <c r="D522"/>
      <c r="E522"/>
      <c r="F522"/>
      <c r="G522"/>
      <c r="H522" s="37"/>
      <c r="I522" s="37"/>
      <c r="J522" s="37"/>
      <c r="K522" s="37"/>
      <c r="L522" s="37"/>
      <c r="M522" s="37"/>
      <c r="N522"/>
      <c r="O522"/>
      <c r="P522" s="37"/>
      <c r="Q522"/>
      <c r="R522"/>
      <c r="S522"/>
      <c r="T522" s="37"/>
      <c r="U522" s="37"/>
      <c r="V522" s="37"/>
      <c r="W522" s="37"/>
      <c r="X522" s="37"/>
      <c r="Y522"/>
      <c r="Z522" s="37"/>
      <c r="AA522"/>
      <c r="AB522"/>
      <c r="AC522"/>
      <c r="AD522" s="37"/>
      <c r="AE522"/>
      <c r="AF522"/>
      <c r="AG522" s="37"/>
      <c r="AH522"/>
      <c r="AI522" s="37"/>
      <c r="AJ522" s="37"/>
      <c r="AK522"/>
      <c r="AL522"/>
      <c r="AM522" s="37"/>
      <c r="AN522" s="37"/>
      <c r="AO522"/>
      <c r="AP522"/>
      <c r="AQ522"/>
      <c r="AR522"/>
      <c r="AS522"/>
      <c r="AT522" s="37"/>
      <c r="AU522" s="37"/>
      <c r="AV522" s="37"/>
      <c r="AW522" s="37"/>
      <c r="AX522" s="37"/>
      <c r="AY522"/>
      <c r="AZ522" s="37"/>
      <c r="BA522" s="37"/>
      <c r="BB522" s="37"/>
      <c r="BC522" s="37"/>
      <c r="BD522" s="37"/>
      <c r="BE522" s="37"/>
      <c r="BF522"/>
      <c r="BG522"/>
      <c r="BH522"/>
      <c r="BI522"/>
      <c r="BJ522" s="37"/>
      <c r="BK522" s="37"/>
      <c r="BL522"/>
      <c r="BM522" s="37"/>
      <c r="BN522" s="37"/>
      <c r="BO522"/>
      <c r="BP522"/>
      <c r="BQ522"/>
      <c r="BR522" s="37"/>
      <c r="BS522" s="37"/>
    </row>
    <row r="523" spans="1:71" x14ac:dyDescent="0.2">
      <c r="A523" s="40" t="str">
        <f t="shared" si="12"/>
        <v/>
      </c>
      <c r="B523"/>
      <c r="C523"/>
      <c r="D523"/>
      <c r="E523"/>
      <c r="F523"/>
      <c r="G523"/>
      <c r="H523"/>
      <c r="I523" s="37"/>
      <c r="J523"/>
      <c r="K523"/>
      <c r="L523"/>
      <c r="M523" s="37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 s="37"/>
      <c r="AH523"/>
      <c r="AI523"/>
      <c r="AJ523"/>
      <c r="AK523"/>
      <c r="AL523"/>
      <c r="AM523" s="37"/>
      <c r="AN523"/>
      <c r="AO523"/>
      <c r="AP523"/>
      <c r="AQ523"/>
      <c r="AR523"/>
      <c r="AS523"/>
      <c r="AT523"/>
      <c r="AU523"/>
      <c r="AV523"/>
      <c r="AW523"/>
      <c r="AX523" s="37"/>
      <c r="AY523"/>
      <c r="AZ523" s="37"/>
      <c r="BA523"/>
      <c r="BB523"/>
      <c r="BC523"/>
      <c r="BD523"/>
      <c r="BE523"/>
      <c r="BF523"/>
      <c r="BG523"/>
      <c r="BH523"/>
      <c r="BI523"/>
      <c r="BJ523"/>
      <c r="BK523"/>
      <c r="BL523"/>
      <c r="BM523" s="37"/>
      <c r="BN523" s="37"/>
      <c r="BO523"/>
      <c r="BP523"/>
      <c r="BQ523"/>
      <c r="BR523"/>
      <c r="BS523" s="37"/>
    </row>
    <row r="524" spans="1:71" x14ac:dyDescent="0.2">
      <c r="A524" s="40" t="str">
        <f t="shared" si="12"/>
        <v/>
      </c>
      <c r="B524"/>
      <c r="C524"/>
      <c r="D524"/>
      <c r="E524"/>
      <c r="F524"/>
      <c r="G524"/>
      <c r="H524"/>
      <c r="I524"/>
      <c r="J524"/>
      <c r="K524"/>
      <c r="L524" s="37"/>
      <c r="M524" s="37"/>
      <c r="N524"/>
      <c r="O524"/>
      <c r="P524"/>
      <c r="Q524"/>
      <c r="R524"/>
      <c r="S524"/>
      <c r="T524"/>
      <c r="U524"/>
      <c r="V524"/>
      <c r="W524" s="37"/>
      <c r="X524"/>
      <c r="Y524"/>
      <c r="Z524"/>
      <c r="AA524"/>
      <c r="AB524"/>
      <c r="AC524"/>
      <c r="AD524"/>
      <c r="AE524"/>
      <c r="AF524"/>
      <c r="AG524" s="37"/>
      <c r="AH524"/>
      <c r="AI524" s="37"/>
      <c r="AJ524"/>
      <c r="AK524"/>
      <c r="AL524" s="37"/>
      <c r="AM524" s="37"/>
      <c r="AN524"/>
      <c r="AO524"/>
      <c r="AP524"/>
      <c r="AQ524"/>
      <c r="AR524" s="37"/>
      <c r="AS524" s="37"/>
      <c r="AT524"/>
      <c r="AU524" s="37"/>
      <c r="AV524" s="37"/>
      <c r="AW524" s="37"/>
      <c r="AX524" s="37"/>
      <c r="AY524" s="37"/>
      <c r="AZ524" s="37"/>
      <c r="BA524" s="37"/>
      <c r="BB524"/>
      <c r="BC524" s="37"/>
      <c r="BD524" s="37"/>
      <c r="BE524" s="37"/>
      <c r="BF524"/>
      <c r="BG524" s="37"/>
      <c r="BH524"/>
      <c r="BI524"/>
      <c r="BJ524"/>
      <c r="BK524" s="37"/>
      <c r="BL524"/>
      <c r="BM524" s="37"/>
      <c r="BN524" s="37"/>
      <c r="BO524"/>
      <c r="BP524"/>
      <c r="BQ524"/>
      <c r="BR524" s="37"/>
      <c r="BS524" s="37"/>
    </row>
    <row r="525" spans="1:71" x14ac:dyDescent="0.2">
      <c r="A525" s="40" t="str">
        <f t="shared" si="12"/>
        <v/>
      </c>
      <c r="B525"/>
      <c r="C525"/>
      <c r="D525" s="37"/>
      <c r="E525" s="37"/>
      <c r="F525" s="37"/>
      <c r="G525"/>
      <c r="H525" s="37"/>
      <c r="I525" s="37"/>
      <c r="J525" s="37"/>
      <c r="K525" s="37"/>
      <c r="L525" s="37"/>
      <c r="M525" s="37"/>
      <c r="N525" s="37"/>
      <c r="O525"/>
      <c r="P525"/>
      <c r="Q525"/>
      <c r="R525"/>
      <c r="S525" s="37"/>
      <c r="T525"/>
      <c r="U525" s="37"/>
      <c r="V525" s="37"/>
      <c r="W525" s="37"/>
      <c r="X525" s="37"/>
      <c r="Y525" s="37"/>
      <c r="Z525" s="37"/>
      <c r="AA525"/>
      <c r="AB525" s="37"/>
      <c r="AC525"/>
      <c r="AD525"/>
      <c r="AE525"/>
      <c r="AF525" s="37"/>
      <c r="AG525" s="37"/>
      <c r="AH525" s="37"/>
      <c r="AI525" s="37"/>
      <c r="AJ525" s="37"/>
      <c r="AK525" s="37"/>
      <c r="AL525" s="37"/>
      <c r="AM525" s="37"/>
      <c r="AN525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/>
      <c r="BP525"/>
      <c r="BQ525"/>
      <c r="BR525" s="37"/>
      <c r="BS525" s="37"/>
    </row>
    <row r="526" spans="1:71" x14ac:dyDescent="0.2">
      <c r="A526" s="40" t="str">
        <f t="shared" si="12"/>
        <v/>
      </c>
      <c r="B526"/>
      <c r="C526"/>
      <c r="D526" s="37"/>
      <c r="E526" s="37"/>
      <c r="F526" s="37"/>
      <c r="G526"/>
      <c r="H526" s="37"/>
      <c r="I526" s="37"/>
      <c r="J526" s="37"/>
      <c r="K526" s="37"/>
      <c r="L526" s="37"/>
      <c r="M526" s="37"/>
      <c r="N526"/>
      <c r="O526"/>
      <c r="P526"/>
      <c r="Q526" s="37"/>
      <c r="R526"/>
      <c r="S526"/>
      <c r="T526"/>
      <c r="U526"/>
      <c r="V526" s="37"/>
      <c r="W526"/>
      <c r="X526"/>
      <c r="Y526"/>
      <c r="Z526" s="37"/>
      <c r="AA526"/>
      <c r="AB526"/>
      <c r="AC526"/>
      <c r="AD526"/>
      <c r="AE526"/>
      <c r="AF526" s="37"/>
      <c r="AG526" s="37"/>
      <c r="AH526" s="37"/>
      <c r="AI526" s="37"/>
      <c r="AJ526" s="37"/>
      <c r="AK526" s="37"/>
      <c r="AL526"/>
      <c r="AM526" s="37"/>
      <c r="AN526"/>
      <c r="AO526"/>
      <c r="AP526" s="37"/>
      <c r="AQ526" s="37"/>
      <c r="AR526"/>
      <c r="AS526" s="37"/>
      <c r="AT526" s="37"/>
      <c r="AU526"/>
      <c r="AV526" s="37"/>
      <c r="AW526" s="37"/>
      <c r="AX526" s="37"/>
      <c r="AY526"/>
      <c r="AZ526" s="37"/>
      <c r="BA526"/>
      <c r="BB526"/>
      <c r="BC526" s="37"/>
      <c r="BD526" s="37"/>
      <c r="BE526" s="37"/>
      <c r="BF526"/>
      <c r="BG526"/>
      <c r="BH526" s="37"/>
      <c r="BI526" s="37"/>
      <c r="BJ526" s="37"/>
      <c r="BK526"/>
      <c r="BL526"/>
      <c r="BM526" s="37"/>
      <c r="BN526" s="37"/>
      <c r="BO526"/>
      <c r="BP526"/>
      <c r="BQ526"/>
      <c r="BR526" s="37"/>
      <c r="BS526" s="37"/>
    </row>
    <row r="527" spans="1:71" x14ac:dyDescent="0.2">
      <c r="A527" s="40" t="str">
        <f t="shared" si="12"/>
        <v/>
      </c>
      <c r="B527"/>
      <c r="C52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/>
      <c r="BP527"/>
      <c r="BQ527"/>
      <c r="BR527" s="37"/>
      <c r="BS527" s="37"/>
    </row>
    <row r="528" spans="1:71" x14ac:dyDescent="0.2">
      <c r="A528" s="40" t="str">
        <f t="shared" si="12"/>
        <v/>
      </c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 s="37"/>
      <c r="AP528"/>
      <c r="AQ528"/>
      <c r="AR528"/>
      <c r="AS528"/>
      <c r="AT528"/>
      <c r="AU528"/>
      <c r="AV528" s="37"/>
      <c r="AW528"/>
      <c r="AX528" s="37"/>
      <c r="AY528"/>
      <c r="AZ528" s="37"/>
      <c r="BA528" s="37"/>
      <c r="BB528" s="37"/>
      <c r="BC528" s="37"/>
      <c r="BD528" s="37"/>
      <c r="BE528"/>
      <c r="BF528"/>
      <c r="BG528"/>
      <c r="BH528"/>
      <c r="BI528"/>
      <c r="BJ528"/>
      <c r="BK528" s="37"/>
      <c r="BL528"/>
      <c r="BM528" s="37"/>
      <c r="BN528" s="37"/>
      <c r="BO528"/>
      <c r="BP528"/>
      <c r="BQ528"/>
      <c r="BR528"/>
      <c r="BS528" s="37"/>
    </row>
    <row r="529" spans="1:71" x14ac:dyDescent="0.2">
      <c r="A529" s="40" t="str">
        <f t="shared" si="12"/>
        <v/>
      </c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 s="37"/>
      <c r="X529"/>
      <c r="Y529" s="37"/>
      <c r="Z529"/>
      <c r="AA529"/>
      <c r="AB529"/>
      <c r="AC529"/>
      <c r="AD529"/>
      <c r="AE529"/>
      <c r="AF529"/>
      <c r="AG529"/>
      <c r="AH529"/>
      <c r="AI529" s="37"/>
      <c r="AJ529"/>
      <c r="AK529"/>
      <c r="AL529"/>
      <c r="AM529" s="37"/>
      <c r="AN529"/>
      <c r="AO529" s="37"/>
      <c r="AP529"/>
      <c r="AQ529" s="37"/>
      <c r="AR529"/>
      <c r="AS529"/>
      <c r="AT529"/>
      <c r="AU529"/>
      <c r="AV529" s="37"/>
      <c r="AW529" s="37"/>
      <c r="AX529" s="37"/>
      <c r="AY529"/>
      <c r="AZ529" s="37"/>
      <c r="BA529" s="37"/>
      <c r="BB529" s="37"/>
      <c r="BC529" s="37"/>
      <c r="BD529" s="37"/>
      <c r="BE529"/>
      <c r="BF529"/>
      <c r="BG529"/>
      <c r="BH529"/>
      <c r="BI529" s="37"/>
      <c r="BJ529" s="37"/>
      <c r="BK529" s="37"/>
      <c r="BL529"/>
      <c r="BM529" s="37"/>
      <c r="BN529" s="37"/>
      <c r="BO529"/>
      <c r="BP529"/>
      <c r="BQ529"/>
      <c r="BR529"/>
      <c r="BS529" s="37"/>
    </row>
    <row r="530" spans="1:71" x14ac:dyDescent="0.2">
      <c r="A530" s="40" t="str">
        <f t="shared" si="12"/>
        <v/>
      </c>
      <c r="B530"/>
      <c r="C530"/>
      <c r="D530"/>
      <c r="E530" s="37"/>
      <c r="F530"/>
      <c r="G530"/>
      <c r="H530"/>
      <c r="I530" s="37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 s="37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 s="37"/>
      <c r="AM530"/>
      <c r="AN530" s="37"/>
      <c r="AO530" s="37"/>
      <c r="AP530"/>
      <c r="AQ530"/>
      <c r="AR530"/>
      <c r="AS530" s="37"/>
      <c r="AT530"/>
      <c r="AU530"/>
      <c r="AV530"/>
      <c r="AW530" s="37"/>
      <c r="AX530" s="37"/>
      <c r="AY530"/>
      <c r="AZ530" s="37"/>
      <c r="BA530" s="37"/>
      <c r="BB530"/>
      <c r="BC530" s="37"/>
      <c r="BD530" s="37"/>
      <c r="BE530" s="37"/>
      <c r="BF530"/>
      <c r="BG530"/>
      <c r="BH530"/>
      <c r="BI530"/>
      <c r="BJ530"/>
      <c r="BK530" s="37"/>
      <c r="BL530" s="37"/>
      <c r="BM530" s="37"/>
      <c r="BN530" s="37"/>
      <c r="BO530"/>
      <c r="BP530"/>
      <c r="BQ530"/>
      <c r="BR530"/>
      <c r="BS530" s="37"/>
    </row>
    <row r="531" spans="1:71" x14ac:dyDescent="0.2">
      <c r="A531" s="40" t="str">
        <f t="shared" si="12"/>
        <v/>
      </c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 s="37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 s="37"/>
      <c r="AS531"/>
      <c r="AT531"/>
      <c r="AU531"/>
      <c r="AV531" s="37"/>
      <c r="AW531"/>
      <c r="AX531"/>
      <c r="AY531"/>
      <c r="AZ531"/>
      <c r="BA531"/>
      <c r="BB531"/>
      <c r="BC531"/>
      <c r="BD531" s="37"/>
      <c r="BE531"/>
      <c r="BF531"/>
      <c r="BG531"/>
      <c r="BH531"/>
      <c r="BI531"/>
      <c r="BJ531"/>
      <c r="BK531"/>
      <c r="BL531"/>
      <c r="BM531" s="37"/>
      <c r="BN531" s="37"/>
      <c r="BO531"/>
      <c r="BP531"/>
      <c r="BQ531"/>
      <c r="BR531"/>
      <c r="BS531" s="37"/>
    </row>
    <row r="532" spans="1:71" x14ac:dyDescent="0.2">
      <c r="A532" s="40" t="str">
        <f t="shared" si="12"/>
        <v/>
      </c>
      <c r="B532"/>
      <c r="C532"/>
      <c r="D532"/>
      <c r="E532"/>
      <c r="F532"/>
      <c r="G532" s="37"/>
      <c r="H532"/>
      <c r="I532" s="37"/>
      <c r="J532"/>
      <c r="K532"/>
      <c r="L532" s="37"/>
      <c r="M532"/>
      <c r="N532"/>
      <c r="O532"/>
      <c r="P532"/>
      <c r="Q532"/>
      <c r="R532"/>
      <c r="S532"/>
      <c r="T532"/>
      <c r="U532"/>
      <c r="V532" s="37"/>
      <c r="W532"/>
      <c r="X532" s="37"/>
      <c r="Y532" s="37"/>
      <c r="Z532"/>
      <c r="AA532"/>
      <c r="AB532"/>
      <c r="AC532"/>
      <c r="AD532"/>
      <c r="AE532" s="37"/>
      <c r="AF532"/>
      <c r="AG532"/>
      <c r="AH532" s="37"/>
      <c r="AI532" s="37"/>
      <c r="AJ532" s="37"/>
      <c r="AK532"/>
      <c r="AL532" s="37"/>
      <c r="AM532"/>
      <c r="AN532"/>
      <c r="AO532" s="37"/>
      <c r="AP532"/>
      <c r="AQ532"/>
      <c r="AR532"/>
      <c r="AS532"/>
      <c r="AT532" s="37"/>
      <c r="AU532"/>
      <c r="AV532"/>
      <c r="AW532"/>
      <c r="AX532" s="37"/>
      <c r="AY532" s="37"/>
      <c r="AZ532" s="37"/>
      <c r="BA532"/>
      <c r="BB532" s="37"/>
      <c r="BC532" s="37"/>
      <c r="BD532" s="37"/>
      <c r="BE532" s="37"/>
      <c r="BF532"/>
      <c r="BG532"/>
      <c r="BH532"/>
      <c r="BI532"/>
      <c r="BJ532"/>
      <c r="BK532" s="37"/>
      <c r="BL532"/>
      <c r="BM532"/>
      <c r="BN532" s="37"/>
      <c r="BO532"/>
      <c r="BP532"/>
      <c r="BQ532"/>
      <c r="BR532" s="37"/>
      <c r="BS532" s="37"/>
    </row>
    <row r="533" spans="1:71" x14ac:dyDescent="0.2">
      <c r="A533" s="40" t="str">
        <f t="shared" si="12"/>
        <v/>
      </c>
      <c r="B533"/>
      <c r="C533"/>
      <c r="D533"/>
      <c r="E533" s="37"/>
      <c r="F533"/>
      <c r="G533"/>
      <c r="H533" s="37"/>
      <c r="I533" s="37"/>
      <c r="J533" s="37"/>
      <c r="K533"/>
      <c r="L533"/>
      <c r="M533" s="37"/>
      <c r="N533" s="37"/>
      <c r="O533"/>
      <c r="P533"/>
      <c r="Q533"/>
      <c r="R533"/>
      <c r="S533"/>
      <c r="T533"/>
      <c r="U533"/>
      <c r="V533" s="37"/>
      <c r="W533"/>
      <c r="X533" s="37"/>
      <c r="Y533"/>
      <c r="Z533"/>
      <c r="AA533"/>
      <c r="AB533"/>
      <c r="AC533"/>
      <c r="AD533"/>
      <c r="AE533" s="37"/>
      <c r="AF533" s="37"/>
      <c r="AG533"/>
      <c r="AH533" s="37"/>
      <c r="AI533" s="37"/>
      <c r="AJ533" s="37"/>
      <c r="AK533"/>
      <c r="AL533"/>
      <c r="AM533" s="37"/>
      <c r="AN533" s="37"/>
      <c r="AO533" s="37"/>
      <c r="AP533"/>
      <c r="AQ533"/>
      <c r="AR533" s="37"/>
      <c r="AS533"/>
      <c r="AT533"/>
      <c r="AU533"/>
      <c r="AV533" s="37"/>
      <c r="AW533"/>
      <c r="AX533"/>
      <c r="AY533" s="37"/>
      <c r="AZ533" s="37"/>
      <c r="BA533" s="37"/>
      <c r="BB533"/>
      <c r="BC533" s="37"/>
      <c r="BD533" s="37"/>
      <c r="BE533" s="37"/>
      <c r="BF533" s="37"/>
      <c r="BG533"/>
      <c r="BH533"/>
      <c r="BI533"/>
      <c r="BJ533"/>
      <c r="BK533" s="37"/>
      <c r="BL533"/>
      <c r="BM533" s="37"/>
      <c r="BN533" s="37"/>
      <c r="BO533"/>
      <c r="BP533"/>
      <c r="BQ533"/>
      <c r="BR533" s="37"/>
      <c r="BS533" s="37"/>
    </row>
    <row r="534" spans="1:71" x14ac:dyDescent="0.2">
      <c r="A534" s="40" t="str">
        <f t="shared" si="12"/>
        <v/>
      </c>
      <c r="B534"/>
      <c r="C534"/>
      <c r="D534"/>
      <c r="E534" s="37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 s="37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 s="37"/>
      <c r="AW534"/>
      <c r="AX534" s="37"/>
      <c r="AY534"/>
      <c r="AZ534" s="37"/>
      <c r="BA534"/>
      <c r="BB534"/>
      <c r="BC534"/>
      <c r="BD534"/>
      <c r="BE534"/>
      <c r="BF534" s="37"/>
      <c r="BG534"/>
      <c r="BH534"/>
      <c r="BI534"/>
      <c r="BJ534"/>
      <c r="BK534"/>
      <c r="BL534"/>
      <c r="BM534" s="37"/>
      <c r="BN534"/>
      <c r="BO534"/>
      <c r="BP534"/>
      <c r="BQ534"/>
      <c r="BR534"/>
      <c r="BS534" s="37"/>
    </row>
    <row r="535" spans="1:71" x14ac:dyDescent="0.2">
      <c r="A535" s="40" t="str">
        <f t="shared" si="12"/>
        <v/>
      </c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 s="37"/>
      <c r="AP535"/>
      <c r="AQ535"/>
      <c r="AR535"/>
      <c r="AS535"/>
      <c r="AT535"/>
      <c r="AU535"/>
      <c r="AV535"/>
      <c r="AW535"/>
      <c r="AX535"/>
      <c r="AY535"/>
      <c r="AZ535" s="37"/>
      <c r="BA535"/>
      <c r="BB535"/>
      <c r="BC535" s="37"/>
      <c r="BD535"/>
      <c r="BE535"/>
      <c r="BF535"/>
      <c r="BG535"/>
      <c r="BH535"/>
      <c r="BI535" s="37"/>
      <c r="BJ535"/>
      <c r="BK535" s="37"/>
      <c r="BL535"/>
      <c r="BM535" s="37"/>
      <c r="BN535" s="37"/>
      <c r="BO535"/>
      <c r="BP535"/>
      <c r="BQ535"/>
      <c r="BR535"/>
      <c r="BS535" s="37"/>
    </row>
    <row r="536" spans="1:71" x14ac:dyDescent="0.2">
      <c r="A536" s="40" t="str">
        <f t="shared" si="12"/>
        <v/>
      </c>
      <c r="B536"/>
      <c r="C536"/>
      <c r="D536"/>
      <c r="E536" s="37"/>
      <c r="F536"/>
      <c r="G536" s="37"/>
      <c r="H536" s="37"/>
      <c r="I536" s="37"/>
      <c r="J536" s="37"/>
      <c r="K536" s="37"/>
      <c r="L536" s="37"/>
      <c r="M536" s="37"/>
      <c r="N536" s="37"/>
      <c r="O536"/>
      <c r="P536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/>
      <c r="AB536" s="37"/>
      <c r="AC536" s="37"/>
      <c r="AD536"/>
      <c r="AE536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/>
      <c r="BI536" s="37"/>
      <c r="BJ536" s="37"/>
      <c r="BK536" s="37"/>
      <c r="BL536"/>
      <c r="BM536" s="37"/>
      <c r="BN536" s="37"/>
      <c r="BO536" s="37"/>
      <c r="BP536"/>
      <c r="BQ536"/>
      <c r="BR536" s="37"/>
      <c r="BS536" s="37"/>
    </row>
    <row r="537" spans="1:71" x14ac:dyDescent="0.2">
      <c r="A537" s="40" t="str">
        <f t="shared" si="12"/>
        <v/>
      </c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 s="37"/>
      <c r="AJ537"/>
      <c r="AK537" s="37"/>
      <c r="AL537"/>
      <c r="AM537" s="37"/>
      <c r="AN537"/>
      <c r="AO537" s="37"/>
      <c r="AP537"/>
      <c r="AQ537" s="37"/>
      <c r="AR537"/>
      <c r="AS537"/>
      <c r="AT537"/>
      <c r="AU537" s="37"/>
      <c r="AV537" s="37"/>
      <c r="AW537"/>
      <c r="AX537" s="37"/>
      <c r="AY537"/>
      <c r="AZ537" s="37"/>
      <c r="BA537"/>
      <c r="BB537" s="37"/>
      <c r="BC537" s="37"/>
      <c r="BD537"/>
      <c r="BE537"/>
      <c r="BF537" s="37"/>
      <c r="BG537"/>
      <c r="BH537"/>
      <c r="BI537" s="37"/>
      <c r="BJ537"/>
      <c r="BK537"/>
      <c r="BL537"/>
      <c r="BM537" s="37"/>
      <c r="BN537" s="37"/>
      <c r="BO537"/>
      <c r="BP537"/>
      <c r="BQ537"/>
      <c r="BR537" s="37"/>
      <c r="BS537" s="37"/>
    </row>
    <row r="538" spans="1:71" x14ac:dyDescent="0.2">
      <c r="A538" s="40" t="str">
        <f t="shared" si="12"/>
        <v/>
      </c>
      <c r="B538"/>
      <c r="C538"/>
      <c r="D538" s="37"/>
      <c r="E538" s="37"/>
      <c r="F538"/>
      <c r="G538"/>
      <c r="H538"/>
      <c r="I538"/>
      <c r="J538" s="37"/>
      <c r="K538" s="37"/>
      <c r="L538" s="37"/>
      <c r="M538"/>
      <c r="N538"/>
      <c r="O538"/>
      <c r="P538" s="37"/>
      <c r="Q538"/>
      <c r="R538"/>
      <c r="S538"/>
      <c r="T538"/>
      <c r="U538"/>
      <c r="V538"/>
      <c r="W538"/>
      <c r="X538" s="37"/>
      <c r="Y538"/>
      <c r="Z538"/>
      <c r="AA538"/>
      <c r="AB538"/>
      <c r="AC538"/>
      <c r="AD538"/>
      <c r="AE538"/>
      <c r="AF538"/>
      <c r="AG538"/>
      <c r="AH538"/>
      <c r="AI538" s="37"/>
      <c r="AJ538"/>
      <c r="AK538"/>
      <c r="AL538" s="37"/>
      <c r="AM538"/>
      <c r="AN538"/>
      <c r="AO538" s="37"/>
      <c r="AP538"/>
      <c r="AQ538"/>
      <c r="AR538"/>
      <c r="AS538"/>
      <c r="AT538" s="37"/>
      <c r="AU538" s="37"/>
      <c r="AV538" s="37"/>
      <c r="AW538" s="37"/>
      <c r="AX538" s="37"/>
      <c r="AY538"/>
      <c r="AZ538" s="37"/>
      <c r="BA538" s="37"/>
      <c r="BB538" s="37"/>
      <c r="BC538" s="37"/>
      <c r="BD538" s="37"/>
      <c r="BE538" s="37"/>
      <c r="BF538" s="37"/>
      <c r="BG538"/>
      <c r="BH538"/>
      <c r="BI538"/>
      <c r="BJ538"/>
      <c r="BK538" s="37"/>
      <c r="BL538" s="37"/>
      <c r="BM538" s="37"/>
      <c r="BN538" s="37"/>
      <c r="BO538"/>
      <c r="BP538"/>
      <c r="BQ538"/>
      <c r="BR538" s="37"/>
      <c r="BS538" s="37"/>
    </row>
    <row r="539" spans="1:71" x14ac:dyDescent="0.2">
      <c r="A539" s="40" t="str">
        <f t="shared" si="12"/>
        <v/>
      </c>
      <c r="B539"/>
      <c r="C539"/>
      <c r="D539"/>
      <c r="E539" s="37"/>
      <c r="F539"/>
      <c r="G539" s="37"/>
      <c r="H539" s="37"/>
      <c r="I539" s="37"/>
      <c r="J539" s="37"/>
      <c r="K539" s="37"/>
      <c r="L539" s="37"/>
      <c r="M539" s="37"/>
      <c r="N539" s="37"/>
      <c r="O539"/>
      <c r="P539"/>
      <c r="Q539" s="37"/>
      <c r="R539"/>
      <c r="S539"/>
      <c r="T539"/>
      <c r="U539"/>
      <c r="V539" s="37"/>
      <c r="W539" s="37"/>
      <c r="X539" s="37"/>
      <c r="Y539" s="37"/>
      <c r="Z539" s="37"/>
      <c r="AA539"/>
      <c r="AB539" s="37"/>
      <c r="AC539"/>
      <c r="AD539"/>
      <c r="AE539" s="37"/>
      <c r="AF539" s="37"/>
      <c r="AG539" s="37"/>
      <c r="AH539" s="37"/>
      <c r="AI539" s="37"/>
      <c r="AJ539" s="37"/>
      <c r="AK539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/>
      <c r="BP539"/>
      <c r="BQ539"/>
      <c r="BR539" s="37"/>
      <c r="BS539" s="37"/>
    </row>
    <row r="540" spans="1:71" x14ac:dyDescent="0.2">
      <c r="A540" s="40" t="str">
        <f t="shared" si="12"/>
        <v/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 s="37"/>
      <c r="AP540"/>
      <c r="AQ540"/>
      <c r="AR540"/>
      <c r="AS540"/>
      <c r="AT540"/>
      <c r="AU540"/>
      <c r="AV540" s="37"/>
      <c r="AW540"/>
      <c r="AX540"/>
      <c r="AY540"/>
      <c r="AZ540"/>
      <c r="BA540"/>
      <c r="BB540" s="37"/>
      <c r="BC540" s="37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 s="37"/>
    </row>
    <row r="541" spans="1:71" x14ac:dyDescent="0.2">
      <c r="A541" s="40" t="str">
        <f t="shared" si="12"/>
        <v/>
      </c>
      <c r="B541"/>
      <c r="C541"/>
      <c r="D541"/>
      <c r="E541" s="37"/>
      <c r="F541"/>
      <c r="G541" s="37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 s="37"/>
      <c r="AP541"/>
      <c r="AQ541" s="37"/>
      <c r="AR541"/>
      <c r="AS541" s="37"/>
      <c r="AT541" s="37"/>
      <c r="AU541"/>
      <c r="AV541" s="37"/>
      <c r="AW541"/>
      <c r="AX541" s="37"/>
      <c r="AY541"/>
      <c r="AZ541" s="37"/>
      <c r="BA541"/>
      <c r="BB541" s="37"/>
      <c r="BC541"/>
      <c r="BD541" s="37"/>
      <c r="BE541"/>
      <c r="BF541"/>
      <c r="BG541" s="37"/>
      <c r="BH541"/>
      <c r="BI541" s="37"/>
      <c r="BJ541"/>
      <c r="BK541" s="37"/>
      <c r="BL541"/>
      <c r="BM541"/>
      <c r="BN541" s="37"/>
      <c r="BO541"/>
      <c r="BP541"/>
      <c r="BQ541"/>
      <c r="BR541"/>
      <c r="BS541" s="37"/>
    </row>
    <row r="542" spans="1:71" x14ac:dyDescent="0.2">
      <c r="A542" s="40" t="str">
        <f t="shared" si="12"/>
        <v/>
      </c>
      <c r="B542"/>
      <c r="C542"/>
      <c r="D542"/>
      <c r="E542" s="37"/>
      <c r="F542"/>
      <c r="G542" s="37"/>
      <c r="H542" s="37"/>
      <c r="I542" s="37"/>
      <c r="J542" s="37"/>
      <c r="K542" s="37"/>
      <c r="L542"/>
      <c r="M542" s="37"/>
      <c r="N542" s="37"/>
      <c r="O542"/>
      <c r="P542"/>
      <c r="Q542"/>
      <c r="R542"/>
      <c r="S542"/>
      <c r="T542"/>
      <c r="U542"/>
      <c r="V542" s="37"/>
      <c r="W542" s="37"/>
      <c r="X542" s="37"/>
      <c r="Y542"/>
      <c r="Z542"/>
      <c r="AA542"/>
      <c r="AB542"/>
      <c r="AC542"/>
      <c r="AD542"/>
      <c r="AE542"/>
      <c r="AF542" s="37"/>
      <c r="AG542"/>
      <c r="AH542"/>
      <c r="AI542" s="37"/>
      <c r="AJ542" s="37"/>
      <c r="AK542"/>
      <c r="AL542" s="37"/>
      <c r="AM542" s="37"/>
      <c r="AN542"/>
      <c r="AO542" s="37"/>
      <c r="AP542"/>
      <c r="AQ542" s="37"/>
      <c r="AR542"/>
      <c r="AS542" s="37"/>
      <c r="AT542" s="37"/>
      <c r="AU542"/>
      <c r="AV542" s="37"/>
      <c r="AW542" s="37"/>
      <c r="AX542" s="37"/>
      <c r="AY542" s="37"/>
      <c r="AZ542" s="37"/>
      <c r="BA542" s="37"/>
      <c r="BB542"/>
      <c r="BC542" s="37"/>
      <c r="BD542" s="37"/>
      <c r="BE542" s="37"/>
      <c r="BF542" s="37"/>
      <c r="BG542"/>
      <c r="BH542"/>
      <c r="BI542"/>
      <c r="BJ542"/>
      <c r="BK542" s="37"/>
      <c r="BL542"/>
      <c r="BM542" s="37"/>
      <c r="BN542" s="37"/>
      <c r="BO542"/>
      <c r="BP542"/>
      <c r="BQ542"/>
      <c r="BR542" s="37"/>
      <c r="BS542" s="37"/>
    </row>
    <row r="543" spans="1:71" x14ac:dyDescent="0.2">
      <c r="A543" s="40" t="str">
        <f t="shared" si="12"/>
        <v/>
      </c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 s="37"/>
      <c r="AM543"/>
      <c r="AN543"/>
      <c r="AO543" s="37"/>
      <c r="AP543"/>
      <c r="AQ543"/>
      <c r="AR543" s="37"/>
      <c r="AS543" s="37"/>
      <c r="AT543" s="37"/>
      <c r="AU543"/>
      <c r="AV543" s="37"/>
      <c r="AW543" s="37"/>
      <c r="AX543" s="37"/>
      <c r="AY543"/>
      <c r="AZ543" s="37"/>
      <c r="BA543" s="37"/>
      <c r="BB543" s="37"/>
      <c r="BC543" s="37"/>
      <c r="BD543" s="37"/>
      <c r="BE543"/>
      <c r="BF543"/>
      <c r="BG543"/>
      <c r="BH543"/>
      <c r="BI543" s="37"/>
      <c r="BJ543"/>
      <c r="BK543" s="37"/>
      <c r="BL543" s="37"/>
      <c r="BM543"/>
      <c r="BN543" s="37"/>
      <c r="BO543"/>
      <c r="BP543"/>
      <c r="BQ543"/>
      <c r="BR543"/>
      <c r="BS543" s="37"/>
    </row>
    <row r="544" spans="1:71" x14ac:dyDescent="0.2">
      <c r="A544" s="40" t="str">
        <f t="shared" si="12"/>
        <v/>
      </c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 s="37"/>
      <c r="BA544"/>
      <c r="BB544"/>
      <c r="BC544" s="37"/>
      <c r="BD544"/>
      <c r="BE544"/>
      <c r="BF544"/>
      <c r="BG544"/>
      <c r="BH544"/>
      <c r="BI544"/>
      <c r="BJ544"/>
      <c r="BK544"/>
      <c r="BL544"/>
      <c r="BM544" s="37"/>
      <c r="BN544"/>
      <c r="BO544"/>
      <c r="BP544"/>
      <c r="BQ544"/>
      <c r="BR544"/>
      <c r="BS544" s="37"/>
    </row>
    <row r="545" spans="1:71" x14ac:dyDescent="0.2">
      <c r="A545" s="40" t="str">
        <f t="shared" si="12"/>
        <v/>
      </c>
      <c r="B545"/>
      <c r="C545"/>
      <c r="D545"/>
      <c r="E545" s="37"/>
      <c r="F545"/>
      <c r="G545"/>
      <c r="H545"/>
      <c r="I545" s="37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 s="37"/>
      <c r="AJ545"/>
      <c r="AK545"/>
      <c r="AL545"/>
      <c r="AM545"/>
      <c r="AN545" s="37"/>
      <c r="AO545"/>
      <c r="AP545" s="37"/>
      <c r="AQ545"/>
      <c r="AR545"/>
      <c r="AS545" s="37"/>
      <c r="AT545"/>
      <c r="AU545"/>
      <c r="AV545" s="37"/>
      <c r="AW545" s="37"/>
      <c r="AX545"/>
      <c r="AY545"/>
      <c r="AZ545" s="37"/>
      <c r="BA545"/>
      <c r="BB545"/>
      <c r="BC545" s="37"/>
      <c r="BD545" s="37"/>
      <c r="BE545"/>
      <c r="BF545" s="37"/>
      <c r="BG545"/>
      <c r="BH545"/>
      <c r="BI545"/>
      <c r="BJ545"/>
      <c r="BK545" s="37"/>
      <c r="BL545" s="37"/>
      <c r="BM545"/>
      <c r="BN545" s="37"/>
      <c r="BO545"/>
      <c r="BP545"/>
      <c r="BQ545"/>
      <c r="BR545"/>
      <c r="BS545" s="37"/>
    </row>
    <row r="546" spans="1:71" x14ac:dyDescent="0.2">
      <c r="A546" s="40" t="str">
        <f t="shared" si="12"/>
        <v/>
      </c>
      <c r="B546"/>
      <c r="C546"/>
      <c r="D546"/>
      <c r="E546" s="37"/>
      <c r="F546"/>
      <c r="G546"/>
      <c r="H546"/>
      <c r="I546"/>
      <c r="J546"/>
      <c r="K546"/>
      <c r="L546" s="37"/>
      <c r="M546"/>
      <c r="N546" s="37"/>
      <c r="O546"/>
      <c r="P546"/>
      <c r="Q546"/>
      <c r="R546"/>
      <c r="S546" s="37"/>
      <c r="T546"/>
      <c r="U546"/>
      <c r="V546"/>
      <c r="W546"/>
      <c r="X546"/>
      <c r="Y546" s="37"/>
      <c r="Z546" s="37"/>
      <c r="AA546"/>
      <c r="AB546"/>
      <c r="AC546"/>
      <c r="AD546"/>
      <c r="AE546"/>
      <c r="AF546" s="37"/>
      <c r="AG546"/>
      <c r="AH546"/>
      <c r="AI546"/>
      <c r="AJ546"/>
      <c r="AK546"/>
      <c r="AL546"/>
      <c r="AM546" s="37"/>
      <c r="AN546"/>
      <c r="AO546"/>
      <c r="AP546"/>
      <c r="AQ546" s="37"/>
      <c r="AR546" s="37"/>
      <c r="AS546"/>
      <c r="AT546"/>
      <c r="AU546"/>
      <c r="AV546" s="37"/>
      <c r="AW546"/>
      <c r="AX546"/>
      <c r="AY546"/>
      <c r="AZ546" s="37"/>
      <c r="BA546"/>
      <c r="BB546" s="37"/>
      <c r="BC546"/>
      <c r="BD546"/>
      <c r="BE546"/>
      <c r="BF546"/>
      <c r="BG546"/>
      <c r="BH546"/>
      <c r="BI546"/>
      <c r="BJ546"/>
      <c r="BK546"/>
      <c r="BL546"/>
      <c r="BM546"/>
      <c r="BN546" s="37"/>
      <c r="BO546"/>
      <c r="BP546"/>
      <c r="BQ546"/>
      <c r="BR546" s="37"/>
      <c r="BS546" s="37"/>
    </row>
    <row r="547" spans="1:71" x14ac:dyDescent="0.2">
      <c r="A547" s="40" t="str">
        <f t="shared" si="12"/>
        <v/>
      </c>
      <c r="B547"/>
      <c r="C54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/>
      <c r="P547" s="37"/>
      <c r="Q547" s="37"/>
      <c r="R547"/>
      <c r="S547" s="37"/>
      <c r="T547"/>
      <c r="U547" s="37"/>
      <c r="V547" s="37"/>
      <c r="W547" s="37"/>
      <c r="X547" s="37"/>
      <c r="Y547"/>
      <c r="Z547" s="37"/>
      <c r="AA54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/>
      <c r="BQ547" s="37"/>
      <c r="BR547" s="37"/>
      <c r="BS547" s="37"/>
    </row>
    <row r="548" spans="1:71" x14ac:dyDescent="0.2">
      <c r="A548" s="40" t="str">
        <f t="shared" si="12"/>
        <v/>
      </c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 s="37"/>
      <c r="AN548"/>
      <c r="AO548" s="37"/>
      <c r="AP548"/>
      <c r="AQ548"/>
      <c r="AR548"/>
      <c r="AS548" s="37"/>
      <c r="AT548" s="37"/>
      <c r="AU548" s="37"/>
      <c r="AV548"/>
      <c r="AW548"/>
      <c r="AX548" s="37"/>
      <c r="AY548"/>
      <c r="AZ548"/>
      <c r="BA548"/>
      <c r="BB548"/>
      <c r="BC548" s="37"/>
      <c r="BD548" s="37"/>
      <c r="BE548"/>
      <c r="BF548"/>
      <c r="BG548"/>
      <c r="BH548"/>
      <c r="BI548"/>
      <c r="BJ548"/>
      <c r="BK548" s="37"/>
      <c r="BL548"/>
      <c r="BM548"/>
      <c r="BN548"/>
      <c r="BO548"/>
      <c r="BP548"/>
      <c r="BQ548"/>
      <c r="BR548"/>
      <c r="BS548" s="37"/>
    </row>
    <row r="549" spans="1:71" x14ac:dyDescent="0.2">
      <c r="A549" s="40" t="str">
        <f t="shared" si="12"/>
        <v/>
      </c>
      <c r="B549"/>
      <c r="C549"/>
      <c r="D549"/>
      <c r="E549" s="37"/>
      <c r="F549"/>
      <c r="G549"/>
      <c r="H549"/>
      <c r="I549"/>
      <c r="J549" s="37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 s="37"/>
      <c r="Z549"/>
      <c r="AA549"/>
      <c r="AB549"/>
      <c r="AC549"/>
      <c r="AD549"/>
      <c r="AE549"/>
      <c r="AF549"/>
      <c r="AG549"/>
      <c r="AH549" s="37"/>
      <c r="AI549" s="37"/>
      <c r="AJ549"/>
      <c r="AK549"/>
      <c r="AL549"/>
      <c r="AM549"/>
      <c r="AN549" s="37"/>
      <c r="AO549"/>
      <c r="AP549"/>
      <c r="AQ549"/>
      <c r="AR549"/>
      <c r="AS549" s="37"/>
      <c r="AT549"/>
      <c r="AU549" s="37"/>
      <c r="AV549"/>
      <c r="AW549"/>
      <c r="AX549" s="37"/>
      <c r="AY549"/>
      <c r="AZ549" s="37"/>
      <c r="BA549" s="37"/>
      <c r="BB549" s="37"/>
      <c r="BC549" s="37"/>
      <c r="BD549"/>
      <c r="BE549" s="37"/>
      <c r="BF549"/>
      <c r="BG549"/>
      <c r="BH549"/>
      <c r="BI549" s="37"/>
      <c r="BJ549"/>
      <c r="BK549" s="37"/>
      <c r="BL549"/>
      <c r="BM549" s="37"/>
      <c r="BN549" s="37"/>
      <c r="BO549"/>
      <c r="BP549"/>
      <c r="BQ549"/>
      <c r="BR549" s="37"/>
      <c r="BS549" s="37"/>
    </row>
    <row r="550" spans="1:71" x14ac:dyDescent="0.2">
      <c r="A550" s="40" t="str">
        <f t="shared" si="12"/>
        <v/>
      </c>
      <c r="B550"/>
      <c r="C550"/>
      <c r="D550"/>
      <c r="E550" s="37"/>
      <c r="F550" s="37"/>
      <c r="G550"/>
      <c r="H550" s="37"/>
      <c r="I550" s="37"/>
      <c r="J550"/>
      <c r="K550" s="37"/>
      <c r="L550" s="37"/>
      <c r="M550" s="37"/>
      <c r="N550" s="37"/>
      <c r="O550"/>
      <c r="P550"/>
      <c r="Q550"/>
      <c r="R550"/>
      <c r="S550" s="37"/>
      <c r="T550"/>
      <c r="U550" s="37"/>
      <c r="V550" s="37"/>
      <c r="W550"/>
      <c r="X550" s="37"/>
      <c r="Y550"/>
      <c r="Z550" s="37"/>
      <c r="AA550"/>
      <c r="AB550"/>
      <c r="AC550"/>
      <c r="AD550"/>
      <c r="AE550" s="37"/>
      <c r="AF550" s="37"/>
      <c r="AG550" s="37"/>
      <c r="AH550" s="37"/>
      <c r="AI550" s="37"/>
      <c r="AJ550" s="37"/>
      <c r="AK550" s="37"/>
      <c r="AL550" s="37"/>
      <c r="AM550" s="37"/>
      <c r="AN550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/>
      <c r="BP550" s="37"/>
      <c r="BQ550"/>
      <c r="BR550" s="37"/>
      <c r="BS550" s="37"/>
    </row>
    <row r="551" spans="1:71" x14ac:dyDescent="0.2">
      <c r="A551" s="40" t="str">
        <f t="shared" si="12"/>
        <v/>
      </c>
      <c r="B551"/>
      <c r="C551"/>
      <c r="D551"/>
      <c r="E551"/>
      <c r="F551"/>
      <c r="G551"/>
      <c r="H551"/>
      <c r="I551" s="37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 s="37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 s="37"/>
    </row>
    <row r="552" spans="1:71" x14ac:dyDescent="0.2">
      <c r="A552" s="40" t="str">
        <f t="shared" si="12"/>
        <v/>
      </c>
      <c r="B552"/>
      <c r="C552"/>
      <c r="D552"/>
      <c r="E552"/>
      <c r="F552"/>
      <c r="G552" s="37"/>
      <c r="H552"/>
      <c r="I552" s="37"/>
      <c r="J552"/>
      <c r="K552" s="37"/>
      <c r="L552"/>
      <c r="M552"/>
      <c r="N552" s="37"/>
      <c r="O552"/>
      <c r="P552"/>
      <c r="Q552"/>
      <c r="R552"/>
      <c r="S552"/>
      <c r="T552"/>
      <c r="U552"/>
      <c r="V552"/>
      <c r="W552" s="37"/>
      <c r="X552" s="37"/>
      <c r="Y552" s="37"/>
      <c r="Z552" s="37"/>
      <c r="AA552"/>
      <c r="AB552"/>
      <c r="AC552" s="37"/>
      <c r="AD552" s="37"/>
      <c r="AE552"/>
      <c r="AF552"/>
      <c r="AG552"/>
      <c r="AH552" s="37"/>
      <c r="AI552"/>
      <c r="AJ552"/>
      <c r="AK552"/>
      <c r="AL552"/>
      <c r="AM552" s="37"/>
      <c r="AN552"/>
      <c r="AO552" s="37"/>
      <c r="AP552" s="37"/>
      <c r="AQ552"/>
      <c r="AR552" s="37"/>
      <c r="AS552"/>
      <c r="AT552" s="37"/>
      <c r="AU552" s="37"/>
      <c r="AV552" s="37"/>
      <c r="AW552"/>
      <c r="AX552" s="37"/>
      <c r="AY552" s="37"/>
      <c r="AZ552" s="37"/>
      <c r="BA552" s="37"/>
      <c r="BB552" s="37"/>
      <c r="BC552" s="37"/>
      <c r="BD552" s="37"/>
      <c r="BE552" s="37"/>
      <c r="BF552"/>
      <c r="BG552"/>
      <c r="BH552" s="37"/>
      <c r="BI552" s="37"/>
      <c r="BJ552" s="37"/>
      <c r="BK552" s="37"/>
      <c r="BL552" s="37"/>
      <c r="BM552" s="37"/>
      <c r="BN552" s="37"/>
      <c r="BO552"/>
      <c r="BP552"/>
      <c r="BQ552"/>
      <c r="BR552" s="37"/>
      <c r="BS552" s="37"/>
    </row>
    <row r="553" spans="1:71" x14ac:dyDescent="0.2">
      <c r="A553" s="40" t="str">
        <f t="shared" si="12"/>
        <v/>
      </c>
      <c r="B553"/>
      <c r="C553"/>
      <c r="D553"/>
      <c r="E553" s="37"/>
      <c r="F553" s="37"/>
      <c r="G553"/>
      <c r="H553"/>
      <c r="I553" s="37"/>
      <c r="J553" s="37"/>
      <c r="K553"/>
      <c r="L553" s="37"/>
      <c r="M553" s="37"/>
      <c r="N553"/>
      <c r="O553"/>
      <c r="P553"/>
      <c r="Q553"/>
      <c r="R553"/>
      <c r="S553" s="37"/>
      <c r="T553"/>
      <c r="U553"/>
      <c r="V553"/>
      <c r="W553"/>
      <c r="X553" s="37"/>
      <c r="Y553"/>
      <c r="Z553"/>
      <c r="AA553"/>
      <c r="AB553"/>
      <c r="AC553"/>
      <c r="AD553"/>
      <c r="AE553"/>
      <c r="AF553"/>
      <c r="AG553" s="37"/>
      <c r="AH553" s="37"/>
      <c r="AI553" s="37"/>
      <c r="AJ553"/>
      <c r="AK553" s="37"/>
      <c r="AL553" s="37"/>
      <c r="AM553" s="37"/>
      <c r="AN553"/>
      <c r="AO553" s="37"/>
      <c r="AP553"/>
      <c r="AQ553"/>
      <c r="AR553" s="37"/>
      <c r="AS553"/>
      <c r="AT553" s="37"/>
      <c r="AU553"/>
      <c r="AV553" s="37"/>
      <c r="AW553" s="37"/>
      <c r="AX553" s="37"/>
      <c r="AY553"/>
      <c r="AZ553" s="37"/>
      <c r="BA553" s="37"/>
      <c r="BB553" s="37"/>
      <c r="BC553" s="37"/>
      <c r="BD553" s="37"/>
      <c r="BE553" s="37"/>
      <c r="BF553" s="37"/>
      <c r="BG553" s="37"/>
      <c r="BH553"/>
      <c r="BI553" s="37"/>
      <c r="BJ553"/>
      <c r="BK553" s="37"/>
      <c r="BL553"/>
      <c r="BM553" s="37"/>
      <c r="BN553" s="37"/>
      <c r="BO553"/>
      <c r="BP553"/>
      <c r="BQ553"/>
      <c r="BR553"/>
      <c r="BS553" s="37"/>
    </row>
    <row r="554" spans="1:71" x14ac:dyDescent="0.2">
      <c r="A554" s="40" t="str">
        <f t="shared" si="12"/>
        <v/>
      </c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 s="37"/>
      <c r="AW554"/>
      <c r="AX554" s="37"/>
      <c r="AY554"/>
      <c r="AZ554"/>
      <c r="BA554"/>
      <c r="BB554"/>
      <c r="BC554"/>
      <c r="BD554" s="37"/>
      <c r="BE554"/>
      <c r="BF554"/>
      <c r="BG554"/>
      <c r="BH554"/>
      <c r="BI554"/>
      <c r="BJ554"/>
      <c r="BK554" s="37"/>
      <c r="BL554"/>
      <c r="BM554"/>
      <c r="BN554"/>
      <c r="BO554"/>
      <c r="BP554"/>
      <c r="BQ554"/>
      <c r="BR554"/>
      <c r="BS554" s="37"/>
    </row>
    <row r="555" spans="1:71" x14ac:dyDescent="0.2">
      <c r="A555" s="40" t="str">
        <f t="shared" si="12"/>
        <v/>
      </c>
      <c r="B555"/>
      <c r="C555"/>
      <c r="D555"/>
      <c r="E555" s="37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 s="37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 s="37"/>
      <c r="BS555" s="37"/>
    </row>
    <row r="556" spans="1:71" x14ac:dyDescent="0.2">
      <c r="A556" s="40" t="str">
        <f t="shared" si="12"/>
        <v/>
      </c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 s="37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 s="37"/>
    </row>
    <row r="557" spans="1:71" x14ac:dyDescent="0.2">
      <c r="A557" s="40" t="str">
        <f t="shared" si="12"/>
        <v/>
      </c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 s="37"/>
      <c r="Y557"/>
      <c r="Z557"/>
      <c r="AA557"/>
      <c r="AB557"/>
      <c r="AC557"/>
      <c r="AD557"/>
      <c r="AE557" s="3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 s="37"/>
      <c r="AW557"/>
      <c r="AX557"/>
      <c r="AY557"/>
      <c r="AZ557"/>
      <c r="BA557"/>
      <c r="BB557"/>
      <c r="BC557"/>
      <c r="BD557" s="37"/>
      <c r="BE557"/>
      <c r="BF557"/>
      <c r="BG557"/>
      <c r="BH557"/>
      <c r="BI557"/>
      <c r="BJ557"/>
      <c r="BK557"/>
      <c r="BL557"/>
      <c r="BM557" s="37"/>
      <c r="BN557"/>
      <c r="BO557"/>
      <c r="BP557"/>
      <c r="BQ557"/>
      <c r="BR557"/>
      <c r="BS557" s="37"/>
    </row>
    <row r="558" spans="1:71" x14ac:dyDescent="0.2">
      <c r="A558" s="40" t="str">
        <f t="shared" si="12"/>
        <v/>
      </c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 s="37"/>
      <c r="AI558" s="37"/>
      <c r="AJ558"/>
      <c r="AK558"/>
      <c r="AL558"/>
      <c r="AM558"/>
      <c r="AN558"/>
      <c r="AO558"/>
      <c r="AP558"/>
      <c r="AQ558"/>
      <c r="AR558" s="37"/>
      <c r="AS558"/>
      <c r="AT558"/>
      <c r="AU558"/>
      <c r="AV558" s="37"/>
      <c r="AW558" s="37"/>
      <c r="AX558"/>
      <c r="AY558"/>
      <c r="AZ558" s="37"/>
      <c r="BA558" s="37"/>
      <c r="BB558" s="37"/>
      <c r="BC558" s="37"/>
      <c r="BD558"/>
      <c r="BE558" s="37"/>
      <c r="BF558"/>
      <c r="BG558"/>
      <c r="BH558"/>
      <c r="BI558"/>
      <c r="BJ558"/>
      <c r="BK558" s="37"/>
      <c r="BL558"/>
      <c r="BM558" s="37"/>
      <c r="BN558" s="37"/>
      <c r="BO558"/>
      <c r="BP558"/>
      <c r="BQ558"/>
      <c r="BR558"/>
      <c r="BS558" s="37"/>
    </row>
    <row r="559" spans="1:71" x14ac:dyDescent="0.2">
      <c r="A559" s="40" t="str">
        <f t="shared" si="12"/>
        <v/>
      </c>
      <c r="B559"/>
      <c r="C559"/>
      <c r="D559"/>
      <c r="E559"/>
      <c r="F559"/>
      <c r="G559"/>
      <c r="H559" s="37"/>
      <c r="I559"/>
      <c r="J559"/>
      <c r="K559"/>
      <c r="L559"/>
      <c r="M559" s="37"/>
      <c r="N559"/>
      <c r="O559"/>
      <c r="P559"/>
      <c r="Q559"/>
      <c r="R559"/>
      <c r="S559"/>
      <c r="T559"/>
      <c r="U559"/>
      <c r="V559"/>
      <c r="W559"/>
      <c r="X559"/>
      <c r="Y559" s="37"/>
      <c r="Z559"/>
      <c r="AA559"/>
      <c r="AB559"/>
      <c r="AC559"/>
      <c r="AD559"/>
      <c r="AE559" s="37"/>
      <c r="AF559"/>
      <c r="AG559"/>
      <c r="AH559"/>
      <c r="AI559" s="37"/>
      <c r="AJ559"/>
      <c r="AK559"/>
      <c r="AL559"/>
      <c r="AM559" s="37"/>
      <c r="AN559"/>
      <c r="AO559" s="37"/>
      <c r="AP559" s="37"/>
      <c r="AQ559"/>
      <c r="AR559" s="37"/>
      <c r="AS559" s="37"/>
      <c r="AT559"/>
      <c r="AU559" s="37"/>
      <c r="AV559" s="37"/>
      <c r="AW559" s="37"/>
      <c r="AX559" s="37"/>
      <c r="AY559"/>
      <c r="AZ559" s="37"/>
      <c r="BA559" s="37"/>
      <c r="BB559" s="37"/>
      <c r="BC559" s="37"/>
      <c r="BD559" s="37"/>
      <c r="BE559" s="37"/>
      <c r="BF559"/>
      <c r="BG559" s="37"/>
      <c r="BH559" s="37"/>
      <c r="BI559" s="37"/>
      <c r="BJ559"/>
      <c r="BK559" s="37"/>
      <c r="BL559" s="37"/>
      <c r="BM559" s="37"/>
      <c r="BN559" s="37"/>
      <c r="BO559"/>
      <c r="BP559"/>
      <c r="BQ559"/>
      <c r="BR559" s="37"/>
      <c r="BS559" s="37"/>
    </row>
    <row r="560" spans="1:71" x14ac:dyDescent="0.2">
      <c r="A560" s="40" t="str">
        <f t="shared" si="12"/>
        <v/>
      </c>
      <c r="B560"/>
      <c r="C560"/>
      <c r="D560"/>
      <c r="E560" s="37"/>
      <c r="F560"/>
      <c r="G560" s="37"/>
      <c r="H560"/>
      <c r="I560" s="37"/>
      <c r="J560"/>
      <c r="K560" s="37"/>
      <c r="L560"/>
      <c r="M560"/>
      <c r="N560" s="37"/>
      <c r="O560"/>
      <c r="P560"/>
      <c r="Q560"/>
      <c r="R560"/>
      <c r="S560"/>
      <c r="T560"/>
      <c r="U560" s="37"/>
      <c r="V560"/>
      <c r="W560" s="37"/>
      <c r="X560" s="37"/>
      <c r="Y560"/>
      <c r="Z560"/>
      <c r="AA560"/>
      <c r="AB560"/>
      <c r="AC560"/>
      <c r="AD560"/>
      <c r="AE560" s="37"/>
      <c r="AF560"/>
      <c r="AG560"/>
      <c r="AH560" s="37"/>
      <c r="AI560" s="37"/>
      <c r="AJ560"/>
      <c r="AK560"/>
      <c r="AL560"/>
      <c r="AM560" s="37"/>
      <c r="AN560"/>
      <c r="AO560" s="37"/>
      <c r="AP560" s="37"/>
      <c r="AQ560" s="37"/>
      <c r="AR560"/>
      <c r="AS560" s="37"/>
      <c r="AT560"/>
      <c r="AU560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/>
      <c r="BG560" s="37"/>
      <c r="BH560" s="37"/>
      <c r="BI560" s="37"/>
      <c r="BJ560"/>
      <c r="BK560" s="37"/>
      <c r="BL560" s="37"/>
      <c r="BM560" s="37"/>
      <c r="BN560" s="37"/>
      <c r="BO560"/>
      <c r="BP560"/>
      <c r="BQ560"/>
      <c r="BR560" s="37"/>
      <c r="BS560" s="37"/>
    </row>
    <row r="561" spans="1:71" x14ac:dyDescent="0.2">
      <c r="A561" s="40" t="str">
        <f t="shared" si="12"/>
        <v/>
      </c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 s="37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 s="37"/>
    </row>
    <row r="562" spans="1:71" x14ac:dyDescent="0.2">
      <c r="A562" s="40" t="str">
        <f t="shared" si="12"/>
        <v/>
      </c>
      <c r="B562"/>
      <c r="C562"/>
      <c r="D562"/>
      <c r="E562"/>
      <c r="F562"/>
      <c r="G562"/>
      <c r="H562"/>
      <c r="I562"/>
      <c r="J562"/>
      <c r="K562"/>
      <c r="L562" s="37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 s="37"/>
    </row>
    <row r="563" spans="1:71" x14ac:dyDescent="0.2">
      <c r="A563" s="40" t="str">
        <f t="shared" si="12"/>
        <v/>
      </c>
      <c r="B563"/>
      <c r="C563"/>
      <c r="D563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/>
      <c r="P563" s="37"/>
      <c r="Q563" s="37"/>
      <c r="R563"/>
      <c r="S563" s="37"/>
      <c r="T563"/>
      <c r="U563" s="37"/>
      <c r="V563" s="37"/>
      <c r="W563" s="37"/>
      <c r="X563" s="37"/>
      <c r="Y563" s="37"/>
      <c r="Z563" s="37"/>
      <c r="AA563"/>
      <c r="AB563" s="37"/>
      <c r="AC563" s="37"/>
      <c r="AD563" s="37"/>
      <c r="AE563" s="37"/>
      <c r="AF563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/>
      <c r="BI563" s="37"/>
      <c r="BJ563" s="37"/>
      <c r="BK563" s="37"/>
      <c r="BL563" s="37"/>
      <c r="BM563" s="37"/>
      <c r="BN563" s="37"/>
      <c r="BO563"/>
      <c r="BP563"/>
      <c r="BQ563"/>
      <c r="BR563" s="37"/>
      <c r="BS563" s="37"/>
    </row>
    <row r="564" spans="1:71" x14ac:dyDescent="0.2">
      <c r="A564" s="40" t="str">
        <f t="shared" si="12"/>
        <v/>
      </c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 s="37"/>
      <c r="V564"/>
      <c r="W564"/>
      <c r="X564"/>
      <c r="Y564"/>
      <c r="Z564"/>
      <c r="AA564"/>
      <c r="AB564"/>
      <c r="AC564"/>
      <c r="AD564"/>
      <c r="AE564" s="37"/>
      <c r="AF564"/>
      <c r="AG564" s="37"/>
      <c r="AH564"/>
      <c r="AI564"/>
      <c r="AJ564"/>
      <c r="AK564"/>
      <c r="AL564" s="37"/>
      <c r="AM564"/>
      <c r="AN564"/>
      <c r="AO564" s="37"/>
      <c r="AP564"/>
      <c r="AQ564"/>
      <c r="AR564"/>
      <c r="AS564" s="37"/>
      <c r="AT564" s="37"/>
      <c r="AU564" s="37"/>
      <c r="AV564" s="37"/>
      <c r="AW564" s="37"/>
      <c r="AX564" s="37"/>
      <c r="AY564"/>
      <c r="AZ564" s="37"/>
      <c r="BA564"/>
      <c r="BB564"/>
      <c r="BC564" s="37"/>
      <c r="BD564" s="37"/>
      <c r="BE564"/>
      <c r="BF564"/>
      <c r="BG564"/>
      <c r="BH564"/>
      <c r="BI564"/>
      <c r="BJ564"/>
      <c r="BK564" s="37"/>
      <c r="BL564"/>
      <c r="BM564" s="37"/>
      <c r="BN564" s="37"/>
      <c r="BO564"/>
      <c r="BP564"/>
      <c r="BQ564"/>
      <c r="BR564" s="37"/>
      <c r="BS564" s="37"/>
    </row>
    <row r="565" spans="1:71" x14ac:dyDescent="0.2">
      <c r="A565" s="40" t="str">
        <f t="shared" si="12"/>
        <v/>
      </c>
      <c r="B565"/>
      <c r="C565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/>
      <c r="BM565" s="37"/>
      <c r="BN565" s="37"/>
      <c r="BO565" s="37"/>
      <c r="BP565"/>
      <c r="BQ565" s="37"/>
      <c r="BR565" s="37"/>
      <c r="BS565" s="37"/>
    </row>
    <row r="566" spans="1:71" x14ac:dyDescent="0.2">
      <c r="A566" s="40" t="str">
        <f t="shared" si="12"/>
        <v/>
      </c>
      <c r="B566"/>
      <c r="C566"/>
      <c r="D566"/>
      <c r="E566" s="37"/>
      <c r="F566"/>
      <c r="G566"/>
      <c r="H566"/>
      <c r="I566" s="37"/>
      <c r="J566" s="37"/>
      <c r="K566"/>
      <c r="L566"/>
      <c r="M566"/>
      <c r="N566"/>
      <c r="O566"/>
      <c r="P566"/>
      <c r="Q566"/>
      <c r="R566"/>
      <c r="S566" s="37"/>
      <c r="T566"/>
      <c r="U566"/>
      <c r="V566" s="37"/>
      <c r="W566"/>
      <c r="X566" s="37"/>
      <c r="Y566"/>
      <c r="Z566"/>
      <c r="AA566"/>
      <c r="AB566"/>
      <c r="AC566"/>
      <c r="AD566"/>
      <c r="AE566"/>
      <c r="AF566"/>
      <c r="AG566" s="37"/>
      <c r="AH566" s="37"/>
      <c r="AI566"/>
      <c r="AJ566"/>
      <c r="AK566" s="37"/>
      <c r="AL566" s="37"/>
      <c r="AM566"/>
      <c r="AN566"/>
      <c r="AO566"/>
      <c r="AP566" s="37"/>
      <c r="AQ566"/>
      <c r="AR566" s="37"/>
      <c r="AS566"/>
      <c r="AT566" s="37"/>
      <c r="AU566"/>
      <c r="AV566" s="37"/>
      <c r="AW566" s="37"/>
      <c r="AX566" s="37"/>
      <c r="AY566"/>
      <c r="AZ566" s="37"/>
      <c r="BA566" s="37"/>
      <c r="BB566" s="37"/>
      <c r="BC566" s="37"/>
      <c r="BD566" s="37"/>
      <c r="BE566" s="37"/>
      <c r="BF566" s="37"/>
      <c r="BG566" s="37"/>
      <c r="BH566"/>
      <c r="BI566" s="37"/>
      <c r="BJ566"/>
      <c r="BK566" s="37"/>
      <c r="BL566"/>
      <c r="BM566" s="37"/>
      <c r="BN566" s="37"/>
      <c r="BO566"/>
      <c r="BP566"/>
      <c r="BQ566"/>
      <c r="BR566"/>
      <c r="BS566" s="37"/>
    </row>
    <row r="567" spans="1:71" x14ac:dyDescent="0.2">
      <c r="A567" s="40" t="str">
        <f t="shared" si="12"/>
        <v/>
      </c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 s="37"/>
      <c r="Q567"/>
      <c r="R567"/>
      <c r="S567"/>
      <c r="T567"/>
      <c r="U567" s="37"/>
      <c r="V567"/>
      <c r="W567"/>
      <c r="X567"/>
      <c r="Y567"/>
      <c r="Z567"/>
      <c r="AA567"/>
      <c r="AB567"/>
      <c r="AC567"/>
      <c r="AD567"/>
      <c r="AE567"/>
      <c r="AF567"/>
      <c r="AG567" s="37"/>
      <c r="AH567"/>
      <c r="AI567"/>
      <c r="AJ567"/>
      <c r="AK567"/>
      <c r="AL567"/>
      <c r="AM567"/>
      <c r="AN567"/>
      <c r="AO567" s="37"/>
      <c r="AP567"/>
      <c r="AQ567"/>
      <c r="AR567"/>
      <c r="AS567"/>
      <c r="AT567"/>
      <c r="AU567"/>
      <c r="AV567"/>
      <c r="AW567" s="37"/>
      <c r="AX567" s="37"/>
      <c r="AY567"/>
      <c r="AZ567" s="37"/>
      <c r="BA567"/>
      <c r="BB567"/>
      <c r="BC567"/>
      <c r="BD567"/>
      <c r="BE567"/>
      <c r="BF567"/>
      <c r="BG567"/>
      <c r="BH567"/>
      <c r="BI567"/>
      <c r="BJ567"/>
      <c r="BK567"/>
      <c r="BL567"/>
      <c r="BM567" s="37"/>
      <c r="BN567"/>
      <c r="BO567"/>
      <c r="BP567"/>
      <c r="BQ567"/>
      <c r="BR567"/>
      <c r="BS567" s="37"/>
    </row>
    <row r="568" spans="1:71" x14ac:dyDescent="0.2">
      <c r="A568" s="40" t="str">
        <f t="shared" si="12"/>
        <v/>
      </c>
      <c r="B568"/>
      <c r="C568"/>
      <c r="D568"/>
      <c r="E568" s="37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 s="37"/>
      <c r="Y568"/>
      <c r="Z568"/>
      <c r="AA568"/>
      <c r="AB568"/>
      <c r="AC568"/>
      <c r="AD568"/>
      <c r="AE568"/>
      <c r="AF568"/>
      <c r="AG568"/>
      <c r="AH568" s="37"/>
      <c r="AI568"/>
      <c r="AJ568"/>
      <c r="AK568"/>
      <c r="AL568"/>
      <c r="AM568"/>
      <c r="AN568"/>
      <c r="AO568" s="37"/>
      <c r="AP568"/>
      <c r="AQ568"/>
      <c r="AR568"/>
      <c r="AS568"/>
      <c r="AT568"/>
      <c r="AU568"/>
      <c r="AV568"/>
      <c r="AW568"/>
      <c r="AX568" s="37"/>
      <c r="AY568"/>
      <c r="AZ568" s="37"/>
      <c r="BA568"/>
      <c r="BB568"/>
      <c r="BC568" s="37"/>
      <c r="BD568"/>
      <c r="BE568"/>
      <c r="BF568"/>
      <c r="BG568"/>
      <c r="BH568"/>
      <c r="BI568"/>
      <c r="BJ568"/>
      <c r="BK568" s="37"/>
      <c r="BL568"/>
      <c r="BM568"/>
      <c r="BN568" s="37"/>
      <c r="BO568"/>
      <c r="BP568"/>
      <c r="BQ568"/>
      <c r="BR568"/>
      <c r="BS568" s="37"/>
    </row>
    <row r="569" spans="1:71" x14ac:dyDescent="0.2">
      <c r="A569" s="40" t="str">
        <f t="shared" si="12"/>
        <v/>
      </c>
      <c r="B569"/>
      <c r="C569"/>
      <c r="D569"/>
      <c r="E569" s="37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 s="37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 s="37"/>
    </row>
    <row r="570" spans="1:71" x14ac:dyDescent="0.2">
      <c r="A570" s="40" t="str">
        <f t="shared" si="12"/>
        <v/>
      </c>
      <c r="B570"/>
      <c r="C570"/>
      <c r="D570"/>
      <c r="E570"/>
      <c r="F570"/>
      <c r="G570"/>
      <c r="H570"/>
      <c r="I570"/>
      <c r="J570"/>
      <c r="K570"/>
      <c r="L570" s="37"/>
      <c r="M570" s="37"/>
      <c r="N570"/>
      <c r="O570"/>
      <c r="P570" s="37"/>
      <c r="Q570"/>
      <c r="R570"/>
      <c r="S570"/>
      <c r="T570"/>
      <c r="U570" s="37"/>
      <c r="V570"/>
      <c r="W570"/>
      <c r="X570"/>
      <c r="Y570" s="37"/>
      <c r="Z570"/>
      <c r="AA570"/>
      <c r="AB570"/>
      <c r="AC570"/>
      <c r="AD570"/>
      <c r="AE570"/>
      <c r="AF570" s="37"/>
      <c r="AG570" s="37"/>
      <c r="AH570" s="37"/>
      <c r="AI570" s="37"/>
      <c r="AJ570" s="37"/>
      <c r="AK570"/>
      <c r="AL570" s="37"/>
      <c r="AM570" s="37"/>
      <c r="AN570"/>
      <c r="AO570" s="37"/>
      <c r="AP570"/>
      <c r="AQ570"/>
      <c r="AR570"/>
      <c r="AS570"/>
      <c r="AT570" s="37"/>
      <c r="AU570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/>
      <c r="BG570"/>
      <c r="BH570"/>
      <c r="BI570" s="37"/>
      <c r="BJ570" s="37"/>
      <c r="BK570" s="37"/>
      <c r="BL570"/>
      <c r="BM570" s="37"/>
      <c r="BN570" s="37"/>
      <c r="BO570"/>
      <c r="BP570"/>
      <c r="BQ570"/>
      <c r="BR570" s="37"/>
      <c r="BS570" s="37"/>
    </row>
    <row r="571" spans="1:71" x14ac:dyDescent="0.2">
      <c r="A571" s="40" t="str">
        <f t="shared" si="12"/>
        <v/>
      </c>
      <c r="B571"/>
      <c r="C571"/>
      <c r="D571"/>
      <c r="E571"/>
      <c r="F571"/>
      <c r="G571"/>
      <c r="H571"/>
      <c r="I571" s="37"/>
      <c r="J571" s="37"/>
      <c r="K571"/>
      <c r="L571"/>
      <c r="M571"/>
      <c r="N571" s="37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37"/>
      <c r="AR571"/>
      <c r="AS571"/>
      <c r="AT571"/>
      <c r="AU571"/>
      <c r="AV571"/>
      <c r="AW571" s="37"/>
      <c r="AX571"/>
      <c r="AY571"/>
      <c r="AZ571" s="37"/>
      <c r="BA571" s="37"/>
      <c r="BB571" s="37"/>
      <c r="BC571" s="37"/>
      <c r="BD571"/>
      <c r="BE571"/>
      <c r="BF571"/>
      <c r="BG571" s="37"/>
      <c r="BH571"/>
      <c r="BI571" s="37"/>
      <c r="BJ571"/>
      <c r="BK571" s="37"/>
      <c r="BL571" s="37"/>
      <c r="BM571" s="37"/>
      <c r="BN571" s="37"/>
      <c r="BO571"/>
      <c r="BP571"/>
      <c r="BQ571"/>
      <c r="BR571" s="37"/>
      <c r="BS571" s="37"/>
    </row>
    <row r="572" spans="1:71" x14ac:dyDescent="0.2">
      <c r="A572" s="40" t="str">
        <f t="shared" si="12"/>
        <v/>
      </c>
      <c r="B572"/>
      <c r="C572"/>
      <c r="D572" s="37"/>
      <c r="E572" s="37"/>
      <c r="F572"/>
      <c r="G572" s="37"/>
      <c r="H572" s="37"/>
      <c r="I572" s="37"/>
      <c r="J572" s="37"/>
      <c r="K572" s="37"/>
      <c r="L572" s="37"/>
      <c r="M572" s="37"/>
      <c r="N572" s="37"/>
      <c r="O572"/>
      <c r="P572"/>
      <c r="Q572" s="37"/>
      <c r="R572" s="37"/>
      <c r="S572" s="37"/>
      <c r="T572"/>
      <c r="U572" s="37"/>
      <c r="V572" s="37"/>
      <c r="W572" s="37"/>
      <c r="X572" s="37"/>
      <c r="Y572"/>
      <c r="Z572" s="37"/>
      <c r="AA572"/>
      <c r="AB572"/>
      <c r="AC572"/>
      <c r="AD572"/>
      <c r="AE572"/>
      <c r="AF572"/>
      <c r="AG572" s="37"/>
      <c r="AH572" s="37"/>
      <c r="AI572" s="37"/>
      <c r="AJ572" s="37"/>
      <c r="AK572" s="37"/>
      <c r="AL572" s="37"/>
      <c r="AM572" s="37"/>
      <c r="AN572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/>
      <c r="BP572"/>
      <c r="BQ572" s="37"/>
      <c r="BR572" s="37"/>
      <c r="BS572" s="37"/>
    </row>
    <row r="573" spans="1:71" x14ac:dyDescent="0.2">
      <c r="A573" s="40" t="str">
        <f t="shared" si="12"/>
        <v/>
      </c>
      <c r="B573"/>
      <c r="C573"/>
      <c r="D573"/>
      <c r="E573"/>
      <c r="F573"/>
      <c r="G573"/>
      <c r="H573"/>
      <c r="I573"/>
      <c r="J573"/>
      <c r="K573"/>
      <c r="L573"/>
      <c r="M573" s="37"/>
      <c r="N573"/>
      <c r="O573"/>
      <c r="P573"/>
      <c r="Q573"/>
      <c r="R573"/>
      <c r="S573"/>
      <c r="T573"/>
      <c r="U573" s="37"/>
      <c r="V573"/>
      <c r="W573"/>
      <c r="X573" s="37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 s="37"/>
      <c r="AW573"/>
      <c r="AX573" s="37"/>
      <c r="AY573"/>
      <c r="AZ573" s="37"/>
      <c r="BA573"/>
      <c r="BB573"/>
      <c r="BC573"/>
      <c r="BD573" s="37"/>
      <c r="BE573"/>
      <c r="BF573"/>
      <c r="BG573"/>
      <c r="BH573"/>
      <c r="BI573"/>
      <c r="BJ573"/>
      <c r="BK573"/>
      <c r="BL573"/>
      <c r="BM573"/>
      <c r="BN573" s="37"/>
      <c r="BO573"/>
      <c r="BP573"/>
      <c r="BQ573"/>
      <c r="BR573"/>
      <c r="BS573" s="37"/>
    </row>
    <row r="574" spans="1:71" x14ac:dyDescent="0.2">
      <c r="A574" s="40" t="str">
        <f t="shared" ref="A574:A637" si="13">B574&amp;C574</f>
        <v/>
      </c>
      <c r="B574"/>
      <c r="C574"/>
      <c r="D574" s="37"/>
      <c r="E574" s="37"/>
      <c r="F574"/>
      <c r="G574" s="37"/>
      <c r="H574" s="37"/>
      <c r="I574" s="37"/>
      <c r="J574" s="37"/>
      <c r="K574" s="37"/>
      <c r="L574" s="37"/>
      <c r="M574" s="37"/>
      <c r="N574" s="37"/>
      <c r="O574"/>
      <c r="P574"/>
      <c r="Q574" s="37"/>
      <c r="R574" s="37"/>
      <c r="S574"/>
      <c r="T574"/>
      <c r="U574" s="37"/>
      <c r="V574" s="37"/>
      <c r="W574" s="37"/>
      <c r="X574" s="37"/>
      <c r="Y574" s="37"/>
      <c r="Z574"/>
      <c r="AA574"/>
      <c r="AB574"/>
      <c r="AC574" s="37"/>
      <c r="AD574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/>
      <c r="BQ574" s="37"/>
      <c r="BR574" s="37"/>
      <c r="BS574" s="37"/>
    </row>
    <row r="575" spans="1:71" x14ac:dyDescent="0.2">
      <c r="A575" s="40" t="str">
        <f t="shared" si="13"/>
        <v/>
      </c>
      <c r="B575"/>
      <c r="C575"/>
      <c r="D575"/>
      <c r="E575" s="37"/>
      <c r="F575"/>
      <c r="G575"/>
      <c r="H575"/>
      <c r="I575"/>
      <c r="J575"/>
      <c r="K575"/>
      <c r="L575" s="37"/>
      <c r="M575"/>
      <c r="N575"/>
      <c r="O575"/>
      <c r="P575"/>
      <c r="Q575"/>
      <c r="R575"/>
      <c r="S575"/>
      <c r="T575"/>
      <c r="U575"/>
      <c r="V575"/>
      <c r="W575" s="37"/>
      <c r="X575"/>
      <c r="Y575" s="37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 s="37"/>
      <c r="AN575"/>
      <c r="AO575"/>
      <c r="AP575"/>
      <c r="AQ575"/>
      <c r="AR575" s="37"/>
      <c r="AS575"/>
      <c r="AT575"/>
      <c r="AU575"/>
      <c r="AV575"/>
      <c r="AW575"/>
      <c r="AX575"/>
      <c r="AY575"/>
      <c r="AZ575" s="37"/>
      <c r="BA575"/>
      <c r="BB575"/>
      <c r="BC575" s="37"/>
      <c r="BD575"/>
      <c r="BE575" s="37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 s="37"/>
    </row>
    <row r="576" spans="1:71" x14ac:dyDescent="0.2">
      <c r="A576" s="40" t="str">
        <f t="shared" si="13"/>
        <v/>
      </c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 s="37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 s="37"/>
      <c r="AM576"/>
      <c r="AN576"/>
      <c r="AO576" s="37"/>
      <c r="AP576"/>
      <c r="AQ576"/>
      <c r="AR576"/>
      <c r="AS576"/>
      <c r="AT576"/>
      <c r="AU576"/>
      <c r="AV576" s="37"/>
      <c r="AW576"/>
      <c r="AX576" s="37"/>
      <c r="AY576"/>
      <c r="AZ576"/>
      <c r="BA576"/>
      <c r="BB576"/>
      <c r="BC576" s="37"/>
      <c r="BD576"/>
      <c r="BE576" s="37"/>
      <c r="BF576"/>
      <c r="BG576"/>
      <c r="BH576"/>
      <c r="BI576"/>
      <c r="BJ576"/>
      <c r="BK576" s="37"/>
      <c r="BL576"/>
      <c r="BM576" s="37"/>
      <c r="BN576"/>
      <c r="BO576"/>
      <c r="BP576"/>
      <c r="BQ576"/>
      <c r="BR576"/>
      <c r="BS576" s="37"/>
    </row>
    <row r="577" spans="1:71" x14ac:dyDescent="0.2">
      <c r="A577" s="40" t="str">
        <f t="shared" si="13"/>
        <v/>
      </c>
      <c r="B577"/>
      <c r="C57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/>
      <c r="P577" s="37"/>
      <c r="Q577"/>
      <c r="R577" s="37"/>
      <c r="S577" s="37"/>
      <c r="T577" s="37"/>
      <c r="U577" s="37"/>
      <c r="V577" s="37"/>
      <c r="W577" s="37"/>
      <c r="X577" s="37"/>
      <c r="Y577"/>
      <c r="Z577" s="37"/>
      <c r="AA57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/>
      <c r="BQ577"/>
      <c r="BR577" s="37"/>
      <c r="BS577" s="37"/>
    </row>
    <row r="578" spans="1:71" x14ac:dyDescent="0.2">
      <c r="A578" s="40" t="str">
        <f t="shared" si="13"/>
        <v/>
      </c>
      <c r="B578"/>
      <c r="C578"/>
      <c r="D578"/>
      <c r="E578" s="37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 s="37"/>
    </row>
    <row r="579" spans="1:71" x14ac:dyDescent="0.2">
      <c r="A579" s="40" t="str">
        <f t="shared" si="13"/>
        <v/>
      </c>
      <c r="B579"/>
      <c r="C579"/>
      <c r="D579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/>
      <c r="P579"/>
      <c r="Q579"/>
      <c r="R579"/>
      <c r="S579" s="37"/>
      <c r="T579" s="37"/>
      <c r="U579" s="37"/>
      <c r="V579" s="37"/>
      <c r="W579"/>
      <c r="X579" s="37"/>
      <c r="Y579"/>
      <c r="Z579" s="37"/>
      <c r="AA579"/>
      <c r="AB579"/>
      <c r="AC579" s="37"/>
      <c r="AD579"/>
      <c r="AE579" s="37"/>
      <c r="AF579" s="37"/>
      <c r="AG579" s="37"/>
      <c r="AH579" s="37"/>
      <c r="AI579" s="37"/>
      <c r="AJ579"/>
      <c r="AK579" s="37"/>
      <c r="AL579" s="37"/>
      <c r="AM579" s="37"/>
      <c r="AN579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/>
      <c r="BP579"/>
      <c r="BQ579"/>
      <c r="BR579" s="37"/>
      <c r="BS579" s="37"/>
    </row>
    <row r="580" spans="1:71" x14ac:dyDescent="0.2">
      <c r="A580" s="40" t="str">
        <f t="shared" si="13"/>
        <v/>
      </c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 s="37"/>
      <c r="AY580"/>
      <c r="AZ580"/>
      <c r="BA580"/>
      <c r="BB580"/>
      <c r="BC580"/>
      <c r="BD580" s="37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 s="37"/>
    </row>
    <row r="581" spans="1:71" x14ac:dyDescent="0.2">
      <c r="A581" s="40" t="str">
        <f t="shared" si="13"/>
        <v/>
      </c>
      <c r="B581"/>
      <c r="C581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/>
      <c r="P581"/>
      <c r="Q581" s="37"/>
      <c r="R581"/>
      <c r="S581" s="37"/>
      <c r="T581" s="37"/>
      <c r="U581" s="37"/>
      <c r="V581" s="37"/>
      <c r="W581" s="37"/>
      <c r="X581" s="37"/>
      <c r="Y581" s="37"/>
      <c r="Z581" s="37"/>
      <c r="AA581"/>
      <c r="AB581"/>
      <c r="AC581" s="37"/>
      <c r="AD581"/>
      <c r="AE581"/>
      <c r="AF581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/>
      <c r="BI581" s="37"/>
      <c r="BJ581" s="37"/>
      <c r="BK581" s="37"/>
      <c r="BL581" s="37"/>
      <c r="BM581" s="37"/>
      <c r="BN581" s="37"/>
      <c r="BO581"/>
      <c r="BP581"/>
      <c r="BQ581"/>
      <c r="BR581" s="37"/>
      <c r="BS581" s="37"/>
    </row>
    <row r="582" spans="1:71" x14ac:dyDescent="0.2">
      <c r="A582" s="40" t="str">
        <f t="shared" si="13"/>
        <v/>
      </c>
      <c r="B582"/>
      <c r="C582"/>
      <c r="D582"/>
      <c r="E582"/>
      <c r="F582"/>
      <c r="G582"/>
      <c r="H582"/>
      <c r="I582" s="37"/>
      <c r="J582"/>
      <c r="K582" s="37"/>
      <c r="L582" s="37"/>
      <c r="M582" s="37"/>
      <c r="N582" s="37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 s="37"/>
      <c r="AS582"/>
      <c r="AT582" s="37"/>
      <c r="AU582"/>
      <c r="AV582"/>
      <c r="AW582"/>
      <c r="AX582" s="37"/>
      <c r="AY582"/>
      <c r="AZ582"/>
      <c r="BA582"/>
      <c r="BB582"/>
      <c r="BC582" s="37"/>
      <c r="BD582" s="37"/>
      <c r="BE582" s="37"/>
      <c r="BF582"/>
      <c r="BG582"/>
      <c r="BH582"/>
      <c r="BI582"/>
      <c r="BJ582"/>
      <c r="BK582"/>
      <c r="BL582"/>
      <c r="BM582"/>
      <c r="BN582" s="37"/>
      <c r="BO582"/>
      <c r="BP582"/>
      <c r="BQ582"/>
      <c r="BR582"/>
      <c r="BS582" s="37"/>
    </row>
    <row r="583" spans="1:71" x14ac:dyDescent="0.2">
      <c r="A583" s="40" t="str">
        <f t="shared" si="13"/>
        <v/>
      </c>
      <c r="B583"/>
      <c r="C583"/>
      <c r="D583"/>
      <c r="E583" s="37"/>
      <c r="F583" s="37"/>
      <c r="G583"/>
      <c r="H583" s="37"/>
      <c r="I583" s="37"/>
      <c r="J583" s="37"/>
      <c r="K583" s="37"/>
      <c r="L583" s="37"/>
      <c r="M583" s="37"/>
      <c r="N583" s="37"/>
      <c r="O583"/>
      <c r="P583"/>
      <c r="Q583"/>
      <c r="R583"/>
      <c r="S583" s="37"/>
      <c r="T583"/>
      <c r="U583" s="37"/>
      <c r="V583"/>
      <c r="W583"/>
      <c r="X583"/>
      <c r="Y583"/>
      <c r="Z583"/>
      <c r="AA583"/>
      <c r="AB583"/>
      <c r="AC583"/>
      <c r="AD583"/>
      <c r="AE583"/>
      <c r="AF583"/>
      <c r="AG583" s="37"/>
      <c r="AH583" s="37"/>
      <c r="AI583" s="37"/>
      <c r="AJ583"/>
      <c r="AK583" s="37"/>
      <c r="AL583" s="37"/>
      <c r="AM583" s="37"/>
      <c r="AN583"/>
      <c r="AO583"/>
      <c r="AP583" s="37"/>
      <c r="AQ583" s="37"/>
      <c r="AR583" s="37"/>
      <c r="AS583" s="37"/>
      <c r="AT583" s="37"/>
      <c r="AU583"/>
      <c r="AV583" s="37"/>
      <c r="AW583" s="37"/>
      <c r="AX583" s="37"/>
      <c r="AY583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/>
      <c r="BM583" s="37"/>
      <c r="BN583" s="37"/>
      <c r="BO583"/>
      <c r="BP583"/>
      <c r="BQ583"/>
      <c r="BR583"/>
      <c r="BS583" s="37"/>
    </row>
    <row r="584" spans="1:71" x14ac:dyDescent="0.2">
      <c r="A584" s="40" t="str">
        <f t="shared" si="13"/>
        <v/>
      </c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 s="37"/>
      <c r="AP584"/>
      <c r="AQ584"/>
      <c r="AR584"/>
      <c r="AS584"/>
      <c r="AT584"/>
      <c r="AU584"/>
      <c r="AV584" s="37"/>
      <c r="AW584"/>
      <c r="AX584" s="37"/>
      <c r="AY584"/>
      <c r="AZ584" s="37"/>
      <c r="BA584"/>
      <c r="BB584" s="37"/>
      <c r="BC584" s="37"/>
      <c r="BD584" s="37"/>
      <c r="BE584"/>
      <c r="BF584"/>
      <c r="BG584"/>
      <c r="BH584"/>
      <c r="BI584"/>
      <c r="BJ584"/>
      <c r="BK584" s="37"/>
      <c r="BL584"/>
      <c r="BM584" s="37"/>
      <c r="BN584"/>
      <c r="BO584"/>
      <c r="BP584"/>
      <c r="BQ584"/>
      <c r="BR584"/>
      <c r="BS584" s="37"/>
    </row>
    <row r="585" spans="1:71" x14ac:dyDescent="0.2">
      <c r="A585" s="40" t="str">
        <f t="shared" si="13"/>
        <v/>
      </c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 s="37"/>
      <c r="AW585"/>
      <c r="AX585" s="37"/>
      <c r="AY585"/>
      <c r="AZ585" s="37"/>
      <c r="BA585" s="37"/>
      <c r="BB585"/>
      <c r="BC585"/>
      <c r="BD585" s="37"/>
      <c r="BE585"/>
      <c r="BF585"/>
      <c r="BG585"/>
      <c r="BH585"/>
      <c r="BI585"/>
      <c r="BJ585"/>
      <c r="BK585"/>
      <c r="BL585"/>
      <c r="BM585"/>
      <c r="BN585" s="37"/>
      <c r="BO585"/>
      <c r="BP585"/>
      <c r="BQ585"/>
      <c r="BR585"/>
      <c r="BS585" s="37"/>
    </row>
    <row r="586" spans="1:71" x14ac:dyDescent="0.2">
      <c r="A586" s="40" t="str">
        <f t="shared" si="13"/>
        <v/>
      </c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 s="37"/>
      <c r="V586"/>
      <c r="W586"/>
      <c r="X586" s="37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 s="37"/>
      <c r="AP586"/>
      <c r="AQ586"/>
      <c r="AR586"/>
      <c r="AS586" s="37"/>
      <c r="AT586" s="37"/>
      <c r="AU586"/>
      <c r="AV586" s="37"/>
      <c r="AW586" s="37"/>
      <c r="AX586" s="37"/>
      <c r="AY586" s="37"/>
      <c r="AZ586" s="37"/>
      <c r="BA586"/>
      <c r="BB586" s="37"/>
      <c r="BC586" s="37"/>
      <c r="BD586" s="37"/>
      <c r="BE586"/>
      <c r="BF586"/>
      <c r="BG586"/>
      <c r="BH586"/>
      <c r="BI586" s="37"/>
      <c r="BJ586"/>
      <c r="BK586" s="37"/>
      <c r="BL586" s="37"/>
      <c r="BM586" s="37"/>
      <c r="BN586" s="37"/>
      <c r="BO586"/>
      <c r="BP586"/>
      <c r="BQ586"/>
      <c r="BR586"/>
      <c r="BS586" s="37"/>
    </row>
    <row r="587" spans="1:71" x14ac:dyDescent="0.2">
      <c r="A587" s="40" t="str">
        <f t="shared" si="13"/>
        <v/>
      </c>
      <c r="B587"/>
      <c r="C58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</row>
    <row r="588" spans="1:71" x14ac:dyDescent="0.2">
      <c r="A588" s="40" t="str">
        <f t="shared" si="13"/>
        <v/>
      </c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 s="37"/>
      <c r="BL588"/>
      <c r="BM588"/>
      <c r="BN588" s="37"/>
      <c r="BO588"/>
      <c r="BP588"/>
      <c r="BQ588"/>
      <c r="BR588"/>
      <c r="BS588" s="37"/>
    </row>
    <row r="589" spans="1:71" x14ac:dyDescent="0.2">
      <c r="A589" s="40" t="str">
        <f t="shared" si="13"/>
        <v/>
      </c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 s="37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 s="37"/>
      <c r="BN589"/>
      <c r="BO589"/>
      <c r="BP589"/>
      <c r="BQ589"/>
      <c r="BR589"/>
      <c r="BS589" s="37"/>
    </row>
    <row r="590" spans="1:71" x14ac:dyDescent="0.2">
      <c r="A590" s="40" t="str">
        <f t="shared" si="13"/>
        <v/>
      </c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 s="37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 s="37"/>
    </row>
    <row r="591" spans="1:71" x14ac:dyDescent="0.2">
      <c r="A591" s="40" t="str">
        <f t="shared" si="13"/>
        <v/>
      </c>
      <c r="B591"/>
      <c r="C591"/>
      <c r="D591"/>
      <c r="E591"/>
      <c r="F591"/>
      <c r="G591"/>
      <c r="H591"/>
      <c r="I591"/>
      <c r="J591"/>
      <c r="K591"/>
      <c r="L591" s="37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 s="37"/>
      <c r="AW591"/>
      <c r="AX591" s="37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 s="37"/>
    </row>
    <row r="592" spans="1:71" x14ac:dyDescent="0.2">
      <c r="A592" s="40" t="str">
        <f t="shared" si="13"/>
        <v/>
      </c>
      <c r="B592" s="39"/>
      <c r="C592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</row>
    <row r="593" spans="1:71" x14ac:dyDescent="0.2">
      <c r="A593" s="40" t="str">
        <f t="shared" si="13"/>
        <v/>
      </c>
      <c r="B593" s="39"/>
      <c r="C593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</row>
    <row r="594" spans="1:71" x14ac:dyDescent="0.2">
      <c r="A594" s="40" t="str">
        <f t="shared" si="13"/>
        <v/>
      </c>
      <c r="B594" s="39"/>
      <c r="C59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</row>
    <row r="595" spans="1:71" x14ac:dyDescent="0.2">
      <c r="A595" s="40" t="str">
        <f t="shared" si="13"/>
        <v/>
      </c>
      <c r="B595" s="39"/>
      <c r="C595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</row>
    <row r="596" spans="1:71" x14ac:dyDescent="0.2">
      <c r="A596" s="40" t="str">
        <f t="shared" si="13"/>
        <v/>
      </c>
      <c r="B596" s="39"/>
      <c r="C596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</row>
    <row r="597" spans="1:71" x14ac:dyDescent="0.2">
      <c r="A597" s="40" t="str">
        <f t="shared" si="13"/>
        <v/>
      </c>
      <c r="B597" s="39"/>
      <c r="C59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</row>
    <row r="598" spans="1:71" x14ac:dyDescent="0.2">
      <c r="A598" s="40" t="str">
        <f t="shared" si="13"/>
        <v/>
      </c>
      <c r="B598" s="39"/>
      <c r="C598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</row>
    <row r="599" spans="1:71" x14ac:dyDescent="0.2">
      <c r="A599" s="40" t="str">
        <f t="shared" si="13"/>
        <v/>
      </c>
      <c r="B599" s="39"/>
      <c r="C599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</row>
    <row r="600" spans="1:71" x14ac:dyDescent="0.2">
      <c r="A600" s="40" t="str">
        <f t="shared" si="13"/>
        <v/>
      </c>
      <c r="B600" s="39"/>
      <c r="C600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</row>
    <row r="601" spans="1:71" x14ac:dyDescent="0.2">
      <c r="A601" s="40" t="str">
        <f t="shared" si="13"/>
        <v/>
      </c>
      <c r="B601" s="39"/>
      <c r="C601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</row>
    <row r="602" spans="1:71" x14ac:dyDescent="0.2">
      <c r="A602" s="40" t="str">
        <f t="shared" si="13"/>
        <v/>
      </c>
      <c r="B602" s="39"/>
      <c r="C602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</row>
    <row r="603" spans="1:71" x14ac:dyDescent="0.2">
      <c r="A603" s="40" t="str">
        <f t="shared" si="13"/>
        <v/>
      </c>
      <c r="B603" s="39"/>
      <c r="C603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</row>
    <row r="604" spans="1:71" x14ac:dyDescent="0.2">
      <c r="A604" s="40" t="str">
        <f t="shared" si="13"/>
        <v/>
      </c>
      <c r="B604" s="39"/>
      <c r="C60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</row>
    <row r="605" spans="1:71" x14ac:dyDescent="0.2">
      <c r="A605" s="40" t="str">
        <f t="shared" si="13"/>
        <v/>
      </c>
      <c r="B605" s="39"/>
      <c r="C605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</row>
    <row r="606" spans="1:71" x14ac:dyDescent="0.2">
      <c r="A606" s="40" t="str">
        <f t="shared" si="13"/>
        <v/>
      </c>
      <c r="B606" s="39"/>
      <c r="C606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</row>
    <row r="607" spans="1:71" x14ac:dyDescent="0.2">
      <c r="A607" s="40" t="str">
        <f t="shared" si="13"/>
        <v/>
      </c>
      <c r="B607" s="39"/>
      <c r="C60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</row>
    <row r="608" spans="1:71" x14ac:dyDescent="0.2">
      <c r="A608" s="40" t="str">
        <f t="shared" si="13"/>
        <v/>
      </c>
      <c r="B608" s="39"/>
      <c r="C608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</row>
    <row r="609" spans="1:71" x14ac:dyDescent="0.2">
      <c r="A609" s="40" t="str">
        <f t="shared" si="13"/>
        <v/>
      </c>
      <c r="B609" s="39"/>
      <c r="C609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</row>
    <row r="610" spans="1:71" x14ac:dyDescent="0.2">
      <c r="A610" s="40" t="str">
        <f t="shared" si="13"/>
        <v/>
      </c>
      <c r="B610" s="39"/>
      <c r="C610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</row>
    <row r="611" spans="1:71" x14ac:dyDescent="0.2">
      <c r="A611" s="40" t="str">
        <f t="shared" si="13"/>
        <v/>
      </c>
      <c r="B611" s="39"/>
      <c r="C611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</row>
    <row r="612" spans="1:71" x14ac:dyDescent="0.2">
      <c r="A612" s="40" t="str">
        <f t="shared" si="13"/>
        <v/>
      </c>
      <c r="B612" s="39"/>
      <c r="C612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</row>
    <row r="613" spans="1:71" x14ac:dyDescent="0.2">
      <c r="A613" s="40" t="str">
        <f t="shared" si="13"/>
        <v/>
      </c>
      <c r="B613" s="39"/>
      <c r="C613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</row>
    <row r="614" spans="1:71" x14ac:dyDescent="0.2">
      <c r="A614" s="40" t="str">
        <f t="shared" si="13"/>
        <v/>
      </c>
      <c r="B614" s="39"/>
      <c r="C6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</row>
    <row r="615" spans="1:71" x14ac:dyDescent="0.2">
      <c r="A615" s="40" t="str">
        <f t="shared" si="13"/>
        <v/>
      </c>
      <c r="B615" s="39"/>
      <c r="C615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</row>
    <row r="616" spans="1:71" x14ac:dyDescent="0.2">
      <c r="A616" s="40" t="str">
        <f t="shared" si="13"/>
        <v/>
      </c>
      <c r="B616" s="39"/>
      <c r="C616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</row>
    <row r="617" spans="1:71" x14ac:dyDescent="0.2">
      <c r="A617" s="40" t="str">
        <f t="shared" si="13"/>
        <v/>
      </c>
      <c r="B617" s="39"/>
      <c r="C61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</row>
    <row r="618" spans="1:71" x14ac:dyDescent="0.2">
      <c r="A618" s="40" t="str">
        <f t="shared" si="13"/>
        <v/>
      </c>
      <c r="B618" s="39"/>
      <c r="C618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</row>
    <row r="619" spans="1:71" x14ac:dyDescent="0.2">
      <c r="A619" s="40" t="str">
        <f t="shared" si="13"/>
        <v/>
      </c>
      <c r="B619" s="39"/>
      <c r="C619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</row>
    <row r="620" spans="1:71" x14ac:dyDescent="0.2">
      <c r="A620" s="40" t="str">
        <f t="shared" si="13"/>
        <v/>
      </c>
      <c r="B620" s="39"/>
      <c r="C620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</row>
    <row r="621" spans="1:71" x14ac:dyDescent="0.2">
      <c r="A621" s="40" t="str">
        <f t="shared" si="13"/>
        <v/>
      </c>
      <c r="B621" s="39"/>
      <c r="C621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</row>
    <row r="622" spans="1:71" x14ac:dyDescent="0.2">
      <c r="A622" s="40" t="str">
        <f t="shared" si="13"/>
        <v/>
      </c>
      <c r="B622" s="39"/>
      <c r="C622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</row>
    <row r="623" spans="1:71" x14ac:dyDescent="0.2">
      <c r="A623" s="40" t="str">
        <f t="shared" si="13"/>
        <v/>
      </c>
      <c r="B623" s="39"/>
      <c r="C623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</row>
    <row r="624" spans="1:71" x14ac:dyDescent="0.2">
      <c r="A624" s="40" t="str">
        <f t="shared" si="13"/>
        <v/>
      </c>
      <c r="B624" s="39"/>
      <c r="C62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</row>
    <row r="625" spans="1:71" x14ac:dyDescent="0.2">
      <c r="A625" s="40" t="str">
        <f t="shared" si="13"/>
        <v/>
      </c>
      <c r="B625" s="39"/>
      <c r="C625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</row>
    <row r="626" spans="1:71" x14ac:dyDescent="0.2">
      <c r="A626" s="40" t="str">
        <f t="shared" si="13"/>
        <v/>
      </c>
      <c r="B626" s="39"/>
      <c r="C626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</row>
    <row r="627" spans="1:71" x14ac:dyDescent="0.2">
      <c r="A627" s="40" t="str">
        <f t="shared" si="13"/>
        <v/>
      </c>
      <c r="B627" s="39"/>
      <c r="C62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</row>
    <row r="628" spans="1:71" x14ac:dyDescent="0.2">
      <c r="A628" s="40" t="str">
        <f t="shared" si="13"/>
        <v/>
      </c>
      <c r="B628" s="39"/>
      <c r="C628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</row>
    <row r="629" spans="1:71" x14ac:dyDescent="0.2">
      <c r="A629" s="40" t="str">
        <f t="shared" si="13"/>
        <v/>
      </c>
      <c r="B629" s="39"/>
      <c r="C629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</row>
    <row r="630" spans="1:71" x14ac:dyDescent="0.2">
      <c r="A630" s="40" t="str">
        <f t="shared" si="13"/>
        <v/>
      </c>
      <c r="B630" s="39"/>
      <c r="C630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</row>
    <row r="631" spans="1:71" x14ac:dyDescent="0.2">
      <c r="A631" s="40" t="str">
        <f t="shared" si="13"/>
        <v/>
      </c>
      <c r="B631" s="39"/>
      <c r="C631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</row>
    <row r="632" spans="1:71" x14ac:dyDescent="0.2">
      <c r="A632" s="40" t="str">
        <f t="shared" si="13"/>
        <v/>
      </c>
      <c r="B632" s="39"/>
      <c r="C632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</row>
    <row r="633" spans="1:71" x14ac:dyDescent="0.2">
      <c r="A633" s="40" t="str">
        <f t="shared" si="13"/>
        <v/>
      </c>
      <c r="B633" s="39"/>
      <c r="C633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</row>
    <row r="634" spans="1:71" x14ac:dyDescent="0.2">
      <c r="A634" s="40" t="str">
        <f t="shared" si="13"/>
        <v/>
      </c>
      <c r="B634" s="39"/>
      <c r="C63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</row>
    <row r="635" spans="1:71" x14ac:dyDescent="0.2">
      <c r="A635" s="40" t="str">
        <f t="shared" si="13"/>
        <v/>
      </c>
      <c r="B635" s="39"/>
      <c r="C635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</row>
    <row r="636" spans="1:71" x14ac:dyDescent="0.2">
      <c r="A636" s="40" t="str">
        <f t="shared" si="13"/>
        <v/>
      </c>
      <c r="B636" s="39"/>
      <c r="C636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</row>
    <row r="637" spans="1:71" x14ac:dyDescent="0.2">
      <c r="A637" s="40" t="str">
        <f t="shared" si="13"/>
        <v/>
      </c>
      <c r="B637" s="39"/>
      <c r="C6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</row>
    <row r="638" spans="1:71" x14ac:dyDescent="0.2">
      <c r="A638" s="40" t="str">
        <f t="shared" ref="A638:A701" si="14">B638&amp;C638</f>
        <v/>
      </c>
      <c r="B638" s="39"/>
      <c r="C638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</row>
    <row r="639" spans="1:71" x14ac:dyDescent="0.2">
      <c r="A639" s="40" t="str">
        <f t="shared" si="14"/>
        <v/>
      </c>
      <c r="B639" s="39"/>
      <c r="C639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</row>
    <row r="640" spans="1:71" x14ac:dyDescent="0.2">
      <c r="A640" s="40" t="str">
        <f t="shared" si="14"/>
        <v/>
      </c>
      <c r="B640" s="39"/>
      <c r="C640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</row>
    <row r="641" spans="1:71" x14ac:dyDescent="0.2">
      <c r="A641" s="40" t="str">
        <f t="shared" si="14"/>
        <v/>
      </c>
      <c r="B641" s="39"/>
      <c r="C641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</row>
    <row r="642" spans="1:71" x14ac:dyDescent="0.2">
      <c r="A642" s="40" t="str">
        <f t="shared" si="14"/>
        <v/>
      </c>
      <c r="B642" s="39"/>
      <c r="C642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</row>
    <row r="643" spans="1:71" x14ac:dyDescent="0.2">
      <c r="A643" s="40" t="str">
        <f t="shared" si="14"/>
        <v/>
      </c>
      <c r="B643" s="39"/>
      <c r="C643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</row>
    <row r="644" spans="1:71" x14ac:dyDescent="0.2">
      <c r="A644" s="40" t="str">
        <f t="shared" si="14"/>
        <v/>
      </c>
      <c r="B644" s="39"/>
      <c r="C64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</row>
    <row r="645" spans="1:71" x14ac:dyDescent="0.2">
      <c r="A645" s="40" t="str">
        <f t="shared" si="14"/>
        <v/>
      </c>
      <c r="B645" s="39"/>
      <c r="C645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</row>
    <row r="646" spans="1:71" x14ac:dyDescent="0.2">
      <c r="A646" s="40" t="str">
        <f t="shared" si="14"/>
        <v/>
      </c>
      <c r="B646" s="39"/>
      <c r="C646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</row>
    <row r="647" spans="1:71" x14ac:dyDescent="0.2">
      <c r="A647" s="40" t="str">
        <f t="shared" si="14"/>
        <v/>
      </c>
      <c r="B647" s="39"/>
      <c r="C64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</row>
    <row r="648" spans="1:71" x14ac:dyDescent="0.2">
      <c r="A648" s="40" t="str">
        <f t="shared" si="14"/>
        <v/>
      </c>
      <c r="B648" s="39"/>
      <c r="C648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</row>
    <row r="649" spans="1:71" x14ac:dyDescent="0.2">
      <c r="A649" s="40" t="str">
        <f t="shared" si="14"/>
        <v/>
      </c>
      <c r="B649" s="39"/>
      <c r="C649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</row>
    <row r="650" spans="1:71" x14ac:dyDescent="0.2">
      <c r="A650" s="40" t="str">
        <f t="shared" si="14"/>
        <v/>
      </c>
      <c r="B650" s="39"/>
      <c r="C650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</row>
    <row r="651" spans="1:71" x14ac:dyDescent="0.2">
      <c r="A651" s="40" t="str">
        <f t="shared" si="14"/>
        <v/>
      </c>
      <c r="B651" s="39"/>
      <c r="C651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</row>
    <row r="652" spans="1:71" x14ac:dyDescent="0.2">
      <c r="A652" s="40" t="str">
        <f t="shared" si="14"/>
        <v/>
      </c>
      <c r="B652" s="39"/>
      <c r="C652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</row>
    <row r="653" spans="1:71" x14ac:dyDescent="0.2">
      <c r="A653" s="40" t="str">
        <f t="shared" si="14"/>
        <v/>
      </c>
      <c r="B653" s="39"/>
      <c r="C653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</row>
    <row r="654" spans="1:71" x14ac:dyDescent="0.2">
      <c r="A654" s="40" t="str">
        <f t="shared" si="14"/>
        <v/>
      </c>
      <c r="B654" s="39"/>
      <c r="C65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</row>
    <row r="655" spans="1:71" x14ac:dyDescent="0.2">
      <c r="A655" s="40" t="str">
        <f t="shared" si="14"/>
        <v/>
      </c>
      <c r="B655" s="39"/>
      <c r="C655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</row>
    <row r="656" spans="1:71" x14ac:dyDescent="0.2">
      <c r="A656" s="40" t="str">
        <f t="shared" si="14"/>
        <v/>
      </c>
      <c r="B656" s="39"/>
      <c r="C656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</row>
    <row r="657" spans="1:71" x14ac:dyDescent="0.2">
      <c r="A657" s="40" t="str">
        <f t="shared" si="14"/>
        <v/>
      </c>
      <c r="B657" s="39"/>
      <c r="C65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</row>
    <row r="658" spans="1:71" x14ac:dyDescent="0.2">
      <c r="A658" s="40" t="str">
        <f t="shared" si="14"/>
        <v/>
      </c>
      <c r="B658" s="39"/>
      <c r="C658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</row>
    <row r="659" spans="1:71" x14ac:dyDescent="0.2">
      <c r="A659" s="40" t="str">
        <f t="shared" si="14"/>
        <v/>
      </c>
      <c r="B659" s="39"/>
      <c r="C659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</row>
    <row r="660" spans="1:71" x14ac:dyDescent="0.2">
      <c r="A660" s="40" t="str">
        <f t="shared" si="14"/>
        <v/>
      </c>
      <c r="B660" s="39"/>
      <c r="C660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</row>
    <row r="661" spans="1:71" x14ac:dyDescent="0.2">
      <c r="A661" s="40" t="str">
        <f t="shared" si="14"/>
        <v/>
      </c>
      <c r="B661" s="39"/>
      <c r="C661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</row>
    <row r="662" spans="1:71" x14ac:dyDescent="0.2">
      <c r="A662" s="40" t="str">
        <f t="shared" si="14"/>
        <v/>
      </c>
      <c r="B662" s="39"/>
      <c r="C662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</row>
    <row r="663" spans="1:71" x14ac:dyDescent="0.2">
      <c r="A663" s="40" t="str">
        <f t="shared" si="14"/>
        <v/>
      </c>
      <c r="B663" s="39"/>
      <c r="C663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</row>
    <row r="664" spans="1:71" x14ac:dyDescent="0.2">
      <c r="A664" s="40" t="str">
        <f t="shared" si="14"/>
        <v/>
      </c>
      <c r="B664" s="39"/>
      <c r="C66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</row>
    <row r="665" spans="1:71" x14ac:dyDescent="0.2">
      <c r="A665" s="40" t="str">
        <f t="shared" si="14"/>
        <v/>
      </c>
      <c r="B665" s="39"/>
      <c r="C665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</row>
    <row r="666" spans="1:71" x14ac:dyDescent="0.2">
      <c r="A666" s="40" t="str">
        <f t="shared" si="14"/>
        <v/>
      </c>
      <c r="B666" s="39"/>
      <c r="C666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</row>
    <row r="667" spans="1:71" x14ac:dyDescent="0.2">
      <c r="A667" s="40" t="str">
        <f t="shared" si="14"/>
        <v/>
      </c>
      <c r="B667" s="39"/>
      <c r="C66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</row>
    <row r="668" spans="1:71" x14ac:dyDescent="0.2">
      <c r="A668" s="40" t="str">
        <f t="shared" si="14"/>
        <v/>
      </c>
      <c r="B668" s="39"/>
      <c r="C668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</row>
    <row r="669" spans="1:71" x14ac:dyDescent="0.2">
      <c r="A669" s="40" t="str">
        <f t="shared" si="14"/>
        <v/>
      </c>
      <c r="B669" s="39"/>
      <c r="C669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</row>
    <row r="670" spans="1:71" x14ac:dyDescent="0.2">
      <c r="A670" s="40" t="str">
        <f t="shared" si="14"/>
        <v/>
      </c>
      <c r="B670" s="39"/>
      <c r="C670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</row>
    <row r="671" spans="1:71" x14ac:dyDescent="0.2">
      <c r="A671" s="40" t="str">
        <f t="shared" si="14"/>
        <v/>
      </c>
      <c r="B671" s="39"/>
      <c r="C671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</row>
    <row r="672" spans="1:71" x14ac:dyDescent="0.2">
      <c r="A672" s="40" t="str">
        <f t="shared" si="14"/>
        <v/>
      </c>
      <c r="B672" s="39"/>
      <c r="C672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</row>
    <row r="673" spans="1:71" x14ac:dyDescent="0.2">
      <c r="A673" s="40" t="str">
        <f t="shared" si="14"/>
        <v/>
      </c>
      <c r="B673" s="39"/>
      <c r="C673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</row>
    <row r="674" spans="1:71" x14ac:dyDescent="0.2">
      <c r="A674" s="40" t="str">
        <f t="shared" si="14"/>
        <v/>
      </c>
      <c r="B674" s="39"/>
      <c r="C67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</row>
    <row r="675" spans="1:71" x14ac:dyDescent="0.2">
      <c r="A675" s="40" t="str">
        <f t="shared" si="14"/>
        <v/>
      </c>
      <c r="B675" s="39"/>
      <c r="C675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</row>
    <row r="676" spans="1:71" x14ac:dyDescent="0.2">
      <c r="A676" s="40" t="str">
        <f t="shared" si="14"/>
        <v/>
      </c>
      <c r="B676" s="39"/>
      <c r="C676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</row>
    <row r="677" spans="1:71" x14ac:dyDescent="0.2">
      <c r="A677" s="40" t="str">
        <f t="shared" si="14"/>
        <v/>
      </c>
      <c r="B677" s="39"/>
      <c r="C67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</row>
    <row r="678" spans="1:71" x14ac:dyDescent="0.2">
      <c r="A678" s="40" t="str">
        <f t="shared" si="14"/>
        <v/>
      </c>
      <c r="B678" s="39"/>
      <c r="C678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</row>
    <row r="679" spans="1:71" x14ac:dyDescent="0.2">
      <c r="A679" s="40" t="str">
        <f t="shared" si="14"/>
        <v/>
      </c>
      <c r="B679" s="39"/>
      <c r="C679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</row>
    <row r="680" spans="1:71" x14ac:dyDescent="0.2">
      <c r="A680" s="40" t="str">
        <f t="shared" si="14"/>
        <v/>
      </c>
      <c r="B680" s="39"/>
      <c r="C680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</row>
    <row r="681" spans="1:71" x14ac:dyDescent="0.2">
      <c r="A681" s="40" t="str">
        <f t="shared" si="14"/>
        <v/>
      </c>
      <c r="B681" s="39"/>
      <c r="C681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</row>
    <row r="682" spans="1:71" x14ac:dyDescent="0.2">
      <c r="A682" s="40" t="str">
        <f t="shared" si="14"/>
        <v/>
      </c>
      <c r="B682" s="39"/>
      <c r="C682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</row>
    <row r="683" spans="1:71" x14ac:dyDescent="0.2">
      <c r="A683" s="40" t="str">
        <f t="shared" si="14"/>
        <v/>
      </c>
      <c r="B683" s="39"/>
      <c r="C683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</row>
    <row r="684" spans="1:71" x14ac:dyDescent="0.2">
      <c r="A684" s="40" t="str">
        <f t="shared" si="14"/>
        <v/>
      </c>
      <c r="B684" s="39"/>
      <c r="C68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</row>
    <row r="685" spans="1:71" x14ac:dyDescent="0.2">
      <c r="A685" s="40" t="str">
        <f t="shared" si="14"/>
        <v/>
      </c>
      <c r="B685" s="39"/>
      <c r="C685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</row>
    <row r="686" spans="1:71" x14ac:dyDescent="0.2">
      <c r="A686" s="40" t="str">
        <f t="shared" si="14"/>
        <v/>
      </c>
      <c r="B686" s="39"/>
      <c r="C686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</row>
    <row r="687" spans="1:71" x14ac:dyDescent="0.2">
      <c r="A687" s="40" t="str">
        <f t="shared" si="14"/>
        <v/>
      </c>
      <c r="B687" s="39"/>
      <c r="C68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</row>
    <row r="688" spans="1:71" x14ac:dyDescent="0.2">
      <c r="A688" s="40" t="str">
        <f t="shared" si="14"/>
        <v/>
      </c>
      <c r="B688" s="39"/>
      <c r="C688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</row>
    <row r="689" spans="1:71" x14ac:dyDescent="0.2">
      <c r="A689" s="40" t="str">
        <f t="shared" si="14"/>
        <v/>
      </c>
      <c r="B689" s="39"/>
      <c r="C689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</row>
    <row r="690" spans="1:71" x14ac:dyDescent="0.2">
      <c r="A690" s="40" t="str">
        <f t="shared" si="14"/>
        <v/>
      </c>
      <c r="B690" s="39"/>
      <c r="C690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</row>
    <row r="691" spans="1:71" x14ac:dyDescent="0.2">
      <c r="A691" s="40" t="str">
        <f t="shared" si="14"/>
        <v/>
      </c>
      <c r="B691" s="39"/>
      <c r="C691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</row>
    <row r="692" spans="1:71" x14ac:dyDescent="0.2">
      <c r="A692" s="40" t="str">
        <f t="shared" si="14"/>
        <v/>
      </c>
      <c r="B692" s="39"/>
      <c r="C692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</row>
    <row r="693" spans="1:71" x14ac:dyDescent="0.2">
      <c r="A693" s="40" t="str">
        <f t="shared" si="14"/>
        <v/>
      </c>
      <c r="B693" s="39"/>
      <c r="C693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</row>
    <row r="694" spans="1:71" x14ac:dyDescent="0.2">
      <c r="A694" s="40" t="str">
        <f t="shared" si="14"/>
        <v/>
      </c>
      <c r="B694" s="39"/>
      <c r="C69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</row>
    <row r="695" spans="1:71" x14ac:dyDescent="0.2">
      <c r="A695" s="40" t="str">
        <f t="shared" si="14"/>
        <v/>
      </c>
      <c r="B695" s="39"/>
      <c r="C695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</row>
    <row r="696" spans="1:71" x14ac:dyDescent="0.2">
      <c r="A696" s="40" t="str">
        <f t="shared" si="14"/>
        <v/>
      </c>
      <c r="B696" s="39"/>
      <c r="C696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</row>
    <row r="697" spans="1:71" x14ac:dyDescent="0.2">
      <c r="A697" s="40" t="str">
        <f t="shared" si="14"/>
        <v/>
      </c>
      <c r="B697" s="39"/>
      <c r="C69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</row>
    <row r="698" spans="1:71" x14ac:dyDescent="0.2">
      <c r="A698" s="40" t="str">
        <f t="shared" si="14"/>
        <v/>
      </c>
      <c r="B698" s="39"/>
      <c r="C698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</row>
    <row r="699" spans="1:71" x14ac:dyDescent="0.2">
      <c r="A699" s="40" t="str">
        <f t="shared" si="14"/>
        <v/>
      </c>
      <c r="B699" s="39"/>
      <c r="C699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</row>
    <row r="700" spans="1:71" x14ac:dyDescent="0.2">
      <c r="A700" s="40" t="str">
        <f t="shared" si="14"/>
        <v/>
      </c>
      <c r="B700" s="39"/>
      <c r="C700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</row>
    <row r="701" spans="1:71" x14ac:dyDescent="0.2">
      <c r="A701" s="40" t="str">
        <f t="shared" si="14"/>
        <v/>
      </c>
      <c r="B701" s="39"/>
      <c r="C701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</row>
    <row r="702" spans="1:71" x14ac:dyDescent="0.2">
      <c r="A702" s="40" t="str">
        <f t="shared" ref="A702:A765" si="15">B702&amp;C702</f>
        <v/>
      </c>
      <c r="B702" s="39"/>
      <c r="C702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</row>
    <row r="703" spans="1:71" x14ac:dyDescent="0.2">
      <c r="A703" s="40" t="str">
        <f t="shared" si="15"/>
        <v/>
      </c>
      <c r="B703" s="39"/>
      <c r="C703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</row>
    <row r="704" spans="1:71" x14ac:dyDescent="0.2">
      <c r="A704" s="40" t="str">
        <f t="shared" si="15"/>
        <v/>
      </c>
      <c r="B704" s="39"/>
      <c r="C70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</row>
    <row r="705" spans="1:71" x14ac:dyDescent="0.2">
      <c r="A705" s="40" t="str">
        <f t="shared" si="15"/>
        <v/>
      </c>
      <c r="B705" s="39"/>
      <c r="C705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</row>
    <row r="706" spans="1:71" x14ac:dyDescent="0.2">
      <c r="A706" s="40" t="str">
        <f t="shared" si="15"/>
        <v/>
      </c>
      <c r="B706" s="39"/>
      <c r="C706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</row>
    <row r="707" spans="1:71" x14ac:dyDescent="0.2">
      <c r="A707" s="40" t="str">
        <f t="shared" si="15"/>
        <v/>
      </c>
      <c r="B707" s="39"/>
      <c r="C70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</row>
    <row r="708" spans="1:71" x14ac:dyDescent="0.2">
      <c r="A708" s="40" t="str">
        <f t="shared" si="15"/>
        <v/>
      </c>
      <c r="B708" s="39"/>
      <c r="C708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</row>
    <row r="709" spans="1:71" x14ac:dyDescent="0.2">
      <c r="A709" s="40" t="str">
        <f t="shared" si="15"/>
        <v/>
      </c>
      <c r="B709" s="39"/>
      <c r="C709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</row>
    <row r="710" spans="1:71" x14ac:dyDescent="0.2">
      <c r="A710" s="40" t="str">
        <f t="shared" si="15"/>
        <v/>
      </c>
      <c r="B710" s="39"/>
      <c r="C710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</row>
    <row r="711" spans="1:71" x14ac:dyDescent="0.2">
      <c r="A711" s="40" t="str">
        <f t="shared" si="15"/>
        <v/>
      </c>
      <c r="B711" s="39"/>
      <c r="C711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</row>
    <row r="712" spans="1:71" x14ac:dyDescent="0.2">
      <c r="A712" s="40" t="str">
        <f t="shared" si="15"/>
        <v/>
      </c>
      <c r="B712" s="39"/>
      <c r="C712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</row>
    <row r="713" spans="1:71" x14ac:dyDescent="0.2">
      <c r="A713" s="40" t="str">
        <f t="shared" si="15"/>
        <v/>
      </c>
      <c r="B713" s="39"/>
      <c r="C713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</row>
    <row r="714" spans="1:71" x14ac:dyDescent="0.2">
      <c r="A714" s="40" t="str">
        <f t="shared" si="15"/>
        <v/>
      </c>
      <c r="B714" s="39"/>
      <c r="C7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</row>
    <row r="715" spans="1:71" x14ac:dyDescent="0.2">
      <c r="A715" s="40" t="str">
        <f t="shared" si="15"/>
        <v/>
      </c>
      <c r="B715" s="39"/>
      <c r="C715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</row>
    <row r="716" spans="1:71" x14ac:dyDescent="0.2">
      <c r="A716" s="40" t="str">
        <f t="shared" si="15"/>
        <v/>
      </c>
      <c r="B716" s="39"/>
      <c r="C716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</row>
    <row r="717" spans="1:71" x14ac:dyDescent="0.2">
      <c r="A717" s="40" t="str">
        <f t="shared" si="15"/>
        <v/>
      </c>
      <c r="B717" s="39"/>
      <c r="C71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</row>
    <row r="718" spans="1:71" x14ac:dyDescent="0.2">
      <c r="A718" s="40" t="str">
        <f t="shared" si="15"/>
        <v/>
      </c>
      <c r="B718" s="39"/>
      <c r="C718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</row>
    <row r="719" spans="1:71" x14ac:dyDescent="0.2">
      <c r="A719" s="40" t="str">
        <f t="shared" si="15"/>
        <v/>
      </c>
      <c r="B719" s="39"/>
      <c r="C719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</row>
    <row r="720" spans="1:71" x14ac:dyDescent="0.2">
      <c r="A720" s="40" t="str">
        <f t="shared" si="15"/>
        <v/>
      </c>
      <c r="B720" s="39"/>
      <c r="C720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</row>
    <row r="721" spans="1:71" x14ac:dyDescent="0.2">
      <c r="A721" s="40" t="str">
        <f t="shared" si="15"/>
        <v/>
      </c>
      <c r="B721" s="39"/>
      <c r="C721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</row>
    <row r="722" spans="1:71" x14ac:dyDescent="0.2">
      <c r="A722" s="40" t="str">
        <f t="shared" si="15"/>
        <v/>
      </c>
      <c r="B722" s="39"/>
      <c r="C722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</row>
    <row r="723" spans="1:71" x14ac:dyDescent="0.2">
      <c r="A723" s="40" t="str">
        <f t="shared" si="15"/>
        <v/>
      </c>
      <c r="B723" s="39"/>
      <c r="C723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</row>
    <row r="724" spans="1:71" x14ac:dyDescent="0.2">
      <c r="A724" s="40" t="str">
        <f t="shared" si="15"/>
        <v/>
      </c>
      <c r="B724" s="39"/>
      <c r="C72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</row>
    <row r="725" spans="1:71" x14ac:dyDescent="0.2">
      <c r="A725" s="40" t="str">
        <f t="shared" si="15"/>
        <v/>
      </c>
      <c r="B725" s="39"/>
      <c r="C725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</row>
    <row r="726" spans="1:71" x14ac:dyDescent="0.2">
      <c r="A726" s="40" t="str">
        <f t="shared" si="15"/>
        <v/>
      </c>
      <c r="B726" s="39"/>
      <c r="C726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</row>
    <row r="727" spans="1:71" x14ac:dyDescent="0.2">
      <c r="A727" s="40" t="str">
        <f t="shared" si="15"/>
        <v/>
      </c>
      <c r="B727" s="39"/>
      <c r="C72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</row>
    <row r="728" spans="1:71" x14ac:dyDescent="0.2">
      <c r="A728" s="40" t="str">
        <f t="shared" si="15"/>
        <v/>
      </c>
      <c r="B728" s="39"/>
      <c r="C728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</row>
    <row r="729" spans="1:71" x14ac:dyDescent="0.2">
      <c r="A729" s="40" t="str">
        <f t="shared" si="15"/>
        <v/>
      </c>
      <c r="B729" s="39"/>
      <c r="C729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</row>
    <row r="730" spans="1:71" x14ac:dyDescent="0.2">
      <c r="A730" s="40" t="str">
        <f t="shared" si="15"/>
        <v/>
      </c>
      <c r="B730" s="39"/>
      <c r="C730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</row>
    <row r="731" spans="1:71" x14ac:dyDescent="0.2">
      <c r="A731" s="40" t="str">
        <f t="shared" si="15"/>
        <v/>
      </c>
      <c r="B731" s="39"/>
      <c r="C731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</row>
    <row r="732" spans="1:71" x14ac:dyDescent="0.2">
      <c r="A732" s="40" t="str">
        <f t="shared" si="15"/>
        <v/>
      </c>
      <c r="B732" s="39"/>
      <c r="C732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</row>
    <row r="733" spans="1:71" x14ac:dyDescent="0.2">
      <c r="A733" s="40" t="str">
        <f t="shared" si="15"/>
        <v/>
      </c>
      <c r="B733" s="39"/>
      <c r="C733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</row>
    <row r="734" spans="1:71" x14ac:dyDescent="0.2">
      <c r="A734" s="40" t="str">
        <f t="shared" si="15"/>
        <v/>
      </c>
      <c r="B734" s="39"/>
      <c r="C73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</row>
    <row r="735" spans="1:71" x14ac:dyDescent="0.2">
      <c r="A735" s="40" t="str">
        <f t="shared" si="15"/>
        <v/>
      </c>
      <c r="B735" s="39"/>
      <c r="C735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</row>
    <row r="736" spans="1:71" x14ac:dyDescent="0.2">
      <c r="A736" s="40" t="str">
        <f t="shared" si="15"/>
        <v/>
      </c>
      <c r="B736" s="39"/>
      <c r="C736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</row>
    <row r="737" spans="1:71" x14ac:dyDescent="0.2">
      <c r="A737" s="40" t="str">
        <f t="shared" si="15"/>
        <v/>
      </c>
      <c r="B737" s="39"/>
      <c r="C7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</row>
    <row r="738" spans="1:71" x14ac:dyDescent="0.2">
      <c r="A738" s="40" t="str">
        <f t="shared" si="15"/>
        <v/>
      </c>
      <c r="B738" s="39"/>
      <c r="C738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</row>
    <row r="739" spans="1:71" x14ac:dyDescent="0.2">
      <c r="A739" s="40" t="str">
        <f t="shared" si="15"/>
        <v/>
      </c>
      <c r="B739" s="39"/>
      <c r="C739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</row>
    <row r="740" spans="1:71" x14ac:dyDescent="0.2">
      <c r="A740" s="40" t="str">
        <f t="shared" si="15"/>
        <v/>
      </c>
      <c r="B740" s="39"/>
      <c r="C740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</row>
    <row r="741" spans="1:71" x14ac:dyDescent="0.2">
      <c r="A741" s="40" t="str">
        <f t="shared" si="15"/>
        <v/>
      </c>
      <c r="B741" s="39"/>
      <c r="C741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</row>
    <row r="742" spans="1:71" x14ac:dyDescent="0.2">
      <c r="A742" s="40" t="str">
        <f t="shared" si="15"/>
        <v/>
      </c>
      <c r="B742" s="39"/>
      <c r="C742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</row>
    <row r="743" spans="1:71" x14ac:dyDescent="0.2">
      <c r="A743" s="40" t="str">
        <f t="shared" si="15"/>
        <v/>
      </c>
      <c r="B743" s="39"/>
      <c r="C743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</row>
    <row r="744" spans="1:71" x14ac:dyDescent="0.2">
      <c r="A744" s="40" t="str">
        <f t="shared" si="15"/>
        <v/>
      </c>
      <c r="B744" s="39"/>
      <c r="C74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</row>
    <row r="745" spans="1:71" x14ac:dyDescent="0.2">
      <c r="A745" s="40" t="str">
        <f t="shared" si="15"/>
        <v/>
      </c>
      <c r="B745" s="39"/>
      <c r="C745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</row>
    <row r="746" spans="1:71" x14ac:dyDescent="0.2">
      <c r="A746" s="40" t="str">
        <f t="shared" si="15"/>
        <v/>
      </c>
      <c r="B746" s="39"/>
      <c r="C746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</row>
    <row r="747" spans="1:71" x14ac:dyDescent="0.2">
      <c r="A747" s="40" t="str">
        <f t="shared" si="15"/>
        <v/>
      </c>
      <c r="B747" s="39"/>
      <c r="C74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</row>
    <row r="748" spans="1:71" x14ac:dyDescent="0.2">
      <c r="A748" s="40" t="str">
        <f t="shared" si="15"/>
        <v/>
      </c>
      <c r="B748" s="39"/>
      <c r="C748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</row>
    <row r="749" spans="1:71" x14ac:dyDescent="0.2">
      <c r="A749" s="40" t="str">
        <f t="shared" si="15"/>
        <v/>
      </c>
      <c r="B749" s="39"/>
      <c r="C749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</row>
    <row r="750" spans="1:71" x14ac:dyDescent="0.2">
      <c r="A750" s="40" t="str">
        <f t="shared" si="15"/>
        <v/>
      </c>
      <c r="B750" s="39"/>
      <c r="C750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</row>
    <row r="751" spans="1:71" x14ac:dyDescent="0.2">
      <c r="A751" s="40" t="str">
        <f t="shared" si="15"/>
        <v/>
      </c>
      <c r="B751" s="39"/>
      <c r="C751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</row>
    <row r="752" spans="1:71" x14ac:dyDescent="0.2">
      <c r="A752" s="40" t="str">
        <f t="shared" si="15"/>
        <v/>
      </c>
      <c r="B752" s="39"/>
      <c r="C752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</row>
    <row r="753" spans="1:71" x14ac:dyDescent="0.2">
      <c r="A753" s="40" t="str">
        <f t="shared" si="15"/>
        <v/>
      </c>
      <c r="B753" s="39"/>
      <c r="C753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</row>
    <row r="754" spans="1:71" x14ac:dyDescent="0.2">
      <c r="A754" s="40" t="str">
        <f t="shared" si="15"/>
        <v/>
      </c>
      <c r="B754" s="39"/>
      <c r="C75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</row>
    <row r="755" spans="1:71" x14ac:dyDescent="0.2">
      <c r="A755" s="40" t="str">
        <f t="shared" si="15"/>
        <v/>
      </c>
      <c r="B755" s="39"/>
      <c r="C755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</row>
    <row r="756" spans="1:71" x14ac:dyDescent="0.2">
      <c r="A756" s="40" t="str">
        <f t="shared" si="15"/>
        <v/>
      </c>
      <c r="B756" s="39"/>
      <c r="C756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</row>
    <row r="757" spans="1:71" x14ac:dyDescent="0.2">
      <c r="A757" s="40" t="str">
        <f t="shared" si="15"/>
        <v/>
      </c>
      <c r="B757" s="39"/>
      <c r="C75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</row>
    <row r="758" spans="1:71" x14ac:dyDescent="0.2">
      <c r="A758" s="40" t="str">
        <f t="shared" si="15"/>
        <v/>
      </c>
      <c r="B758" s="39"/>
      <c r="C758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</row>
    <row r="759" spans="1:71" x14ac:dyDescent="0.2">
      <c r="A759" s="40" t="str">
        <f t="shared" si="15"/>
        <v/>
      </c>
      <c r="B759" s="39"/>
      <c r="C759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</row>
    <row r="760" spans="1:71" x14ac:dyDescent="0.2">
      <c r="A760" s="40" t="str">
        <f t="shared" si="15"/>
        <v/>
      </c>
      <c r="B760" s="39"/>
      <c r="C760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</row>
    <row r="761" spans="1:71" x14ac:dyDescent="0.2">
      <c r="A761" s="40" t="str">
        <f t="shared" si="15"/>
        <v/>
      </c>
      <c r="B761" s="39"/>
      <c r="C761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</row>
    <row r="762" spans="1:71" x14ac:dyDescent="0.2">
      <c r="A762" s="40" t="str">
        <f t="shared" si="15"/>
        <v/>
      </c>
      <c r="B762" s="39"/>
      <c r="C762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</row>
    <row r="763" spans="1:71" x14ac:dyDescent="0.2">
      <c r="A763" s="40" t="str">
        <f t="shared" si="15"/>
        <v/>
      </c>
      <c r="B763" s="39"/>
      <c r="C763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</row>
    <row r="764" spans="1:71" x14ac:dyDescent="0.2">
      <c r="A764" s="40" t="str">
        <f t="shared" si="15"/>
        <v/>
      </c>
      <c r="B764" s="39"/>
      <c r="C76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</row>
    <row r="765" spans="1:71" x14ac:dyDescent="0.2">
      <c r="A765" s="40" t="str">
        <f t="shared" si="15"/>
        <v/>
      </c>
      <c r="B765" s="39"/>
      <c r="C765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</row>
    <row r="766" spans="1:71" x14ac:dyDescent="0.2">
      <c r="A766" s="40" t="str">
        <f t="shared" ref="A766:A829" si="16">B766&amp;C766</f>
        <v/>
      </c>
      <c r="B766" s="39"/>
      <c r="C766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</row>
    <row r="767" spans="1:71" x14ac:dyDescent="0.2">
      <c r="A767" s="40" t="str">
        <f t="shared" si="16"/>
        <v/>
      </c>
      <c r="B767" s="39"/>
      <c r="C76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</row>
    <row r="768" spans="1:71" x14ac:dyDescent="0.2">
      <c r="A768" s="40" t="str">
        <f t="shared" si="16"/>
        <v/>
      </c>
      <c r="B768" s="39"/>
      <c r="C768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</row>
    <row r="769" spans="1:71" x14ac:dyDescent="0.2">
      <c r="A769" s="40" t="str">
        <f t="shared" si="16"/>
        <v/>
      </c>
      <c r="B769" s="39"/>
      <c r="C769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</row>
    <row r="770" spans="1:71" x14ac:dyDescent="0.2">
      <c r="A770" s="40" t="str">
        <f t="shared" si="16"/>
        <v/>
      </c>
      <c r="B770" s="39"/>
      <c r="C770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</row>
    <row r="771" spans="1:71" x14ac:dyDescent="0.2">
      <c r="A771" s="40" t="str">
        <f t="shared" si="16"/>
        <v/>
      </c>
      <c r="B771" s="39"/>
      <c r="C771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</row>
    <row r="772" spans="1:71" x14ac:dyDescent="0.2">
      <c r="A772" s="40" t="str">
        <f t="shared" si="16"/>
        <v/>
      </c>
      <c r="B772" s="39"/>
      <c r="C772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</row>
    <row r="773" spans="1:71" x14ac:dyDescent="0.2">
      <c r="A773" s="40" t="str">
        <f t="shared" si="16"/>
        <v/>
      </c>
      <c r="B773" s="39"/>
      <c r="C773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</row>
    <row r="774" spans="1:71" x14ac:dyDescent="0.2">
      <c r="A774" s="40" t="str">
        <f t="shared" si="16"/>
        <v/>
      </c>
      <c r="B774" s="39"/>
      <c r="C77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</row>
    <row r="775" spans="1:71" x14ac:dyDescent="0.2">
      <c r="A775" s="40" t="str">
        <f t="shared" si="16"/>
        <v/>
      </c>
      <c r="B775" s="39"/>
      <c r="C775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</row>
    <row r="776" spans="1:71" x14ac:dyDescent="0.2">
      <c r="A776" s="40" t="str">
        <f t="shared" si="16"/>
        <v/>
      </c>
      <c r="B776" s="39"/>
      <c r="C776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</row>
    <row r="777" spans="1:71" x14ac:dyDescent="0.2">
      <c r="A777" s="40" t="str">
        <f t="shared" si="16"/>
        <v/>
      </c>
      <c r="B777" s="39"/>
      <c r="C77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</row>
    <row r="778" spans="1:71" x14ac:dyDescent="0.2">
      <c r="A778" s="40" t="str">
        <f t="shared" si="16"/>
        <v/>
      </c>
      <c r="B778" s="39"/>
      <c r="C778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</row>
    <row r="779" spans="1:71" x14ac:dyDescent="0.2">
      <c r="A779" s="40" t="str">
        <f t="shared" si="16"/>
        <v/>
      </c>
      <c r="B779" s="39"/>
      <c r="C779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</row>
    <row r="780" spans="1:71" x14ac:dyDescent="0.2">
      <c r="A780" s="40" t="str">
        <f t="shared" si="16"/>
        <v/>
      </c>
      <c r="B780" s="39"/>
      <c r="C780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</row>
    <row r="781" spans="1:71" x14ac:dyDescent="0.2">
      <c r="A781" s="40" t="str">
        <f t="shared" si="16"/>
        <v/>
      </c>
      <c r="B781" s="39"/>
      <c r="C781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</row>
    <row r="782" spans="1:71" x14ac:dyDescent="0.2">
      <c r="A782" s="40" t="str">
        <f t="shared" si="16"/>
        <v/>
      </c>
      <c r="B782" s="39"/>
      <c r="C782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</row>
    <row r="783" spans="1:71" x14ac:dyDescent="0.2">
      <c r="A783" s="40" t="str">
        <f t="shared" si="16"/>
        <v/>
      </c>
      <c r="B783" s="39"/>
      <c r="C783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</row>
    <row r="784" spans="1:71" x14ac:dyDescent="0.2">
      <c r="A784" s="40" t="str">
        <f t="shared" si="16"/>
        <v/>
      </c>
      <c r="B784" s="39"/>
      <c r="C78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</row>
    <row r="785" spans="1:71" x14ac:dyDescent="0.2">
      <c r="A785" s="40" t="str">
        <f t="shared" si="16"/>
        <v/>
      </c>
      <c r="B785" s="39"/>
      <c r="C785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</row>
    <row r="786" spans="1:71" x14ac:dyDescent="0.2">
      <c r="A786" s="40" t="str">
        <f t="shared" si="16"/>
        <v/>
      </c>
      <c r="B786" s="39"/>
      <c r="C786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</row>
    <row r="787" spans="1:71" x14ac:dyDescent="0.2">
      <c r="A787" s="40" t="str">
        <f t="shared" si="16"/>
        <v/>
      </c>
      <c r="B787" s="39"/>
      <c r="C78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</row>
    <row r="788" spans="1:71" x14ac:dyDescent="0.2">
      <c r="A788" s="40" t="str">
        <f t="shared" si="16"/>
        <v/>
      </c>
      <c r="B788" s="39"/>
      <c r="C788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</row>
    <row r="789" spans="1:71" x14ac:dyDescent="0.2">
      <c r="A789" s="40" t="str">
        <f t="shared" si="16"/>
        <v/>
      </c>
      <c r="B789" s="39"/>
      <c r="C789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</row>
    <row r="790" spans="1:71" x14ac:dyDescent="0.2">
      <c r="A790" s="40" t="str">
        <f t="shared" si="16"/>
        <v/>
      </c>
      <c r="B790" s="39"/>
      <c r="C790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</row>
    <row r="791" spans="1:71" x14ac:dyDescent="0.2">
      <c r="A791" s="40" t="str">
        <f t="shared" si="16"/>
        <v/>
      </c>
      <c r="B791" s="39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 s="37"/>
      <c r="BL791"/>
      <c r="BM791"/>
      <c r="BN791" s="37"/>
      <c r="BO791"/>
      <c r="BP791"/>
      <c r="BQ791"/>
      <c r="BR791"/>
      <c r="BS791" s="37"/>
    </row>
    <row r="792" spans="1:71" x14ac:dyDescent="0.2">
      <c r="A792" s="40" t="str">
        <f t="shared" si="16"/>
        <v/>
      </c>
      <c r="B792" s="39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 s="37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 s="37"/>
      <c r="BN792"/>
      <c r="BO792"/>
      <c r="BP792"/>
      <c r="BQ792"/>
      <c r="BR792"/>
      <c r="BS792" s="37"/>
    </row>
    <row r="793" spans="1:71" x14ac:dyDescent="0.2">
      <c r="A793" s="40" t="str">
        <f t="shared" si="16"/>
        <v/>
      </c>
      <c r="B793" s="39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 s="37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 s="37"/>
    </row>
    <row r="794" spans="1:71" x14ac:dyDescent="0.2">
      <c r="A794" s="40" t="str">
        <f t="shared" si="16"/>
        <v/>
      </c>
      <c r="B794" s="39"/>
      <c r="C794"/>
      <c r="D794"/>
      <c r="E794"/>
      <c r="F794"/>
      <c r="G794"/>
      <c r="H794"/>
      <c r="I794"/>
      <c r="J794"/>
      <c r="K794"/>
      <c r="L794" s="37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 s="37"/>
      <c r="AW794"/>
      <c r="AX794" s="37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 s="37"/>
    </row>
    <row r="795" spans="1:71" x14ac:dyDescent="0.2">
      <c r="A795" s="40" t="str">
        <f t="shared" si="16"/>
        <v/>
      </c>
      <c r="B795" s="39"/>
      <c r="C795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</row>
    <row r="796" spans="1:71" x14ac:dyDescent="0.2">
      <c r="A796" s="40" t="str">
        <f t="shared" si="16"/>
        <v/>
      </c>
      <c r="B796" s="39"/>
      <c r="C796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</row>
    <row r="797" spans="1:71" x14ac:dyDescent="0.2">
      <c r="A797" s="40" t="str">
        <f t="shared" si="16"/>
        <v/>
      </c>
      <c r="B797" s="39"/>
      <c r="C79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</row>
    <row r="798" spans="1:71" x14ac:dyDescent="0.2">
      <c r="A798" s="40" t="str">
        <f t="shared" si="16"/>
        <v/>
      </c>
      <c r="B798" s="39"/>
      <c r="C798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</row>
    <row r="799" spans="1:71" x14ac:dyDescent="0.2">
      <c r="A799" s="40" t="str">
        <f t="shared" si="16"/>
        <v/>
      </c>
      <c r="B799" s="39"/>
      <c r="C799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</row>
    <row r="800" spans="1:71" x14ac:dyDescent="0.2">
      <c r="A800" s="40" t="str">
        <f t="shared" si="16"/>
        <v/>
      </c>
      <c r="B800" s="39"/>
      <c r="C800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</row>
    <row r="801" spans="1:71" x14ac:dyDescent="0.2">
      <c r="A801" s="40" t="str">
        <f t="shared" si="16"/>
        <v/>
      </c>
      <c r="B801" s="39"/>
      <c r="C801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</row>
    <row r="802" spans="1:71" x14ac:dyDescent="0.2">
      <c r="A802" s="40" t="str">
        <f t="shared" si="16"/>
        <v/>
      </c>
      <c r="B802" s="39"/>
      <c r="C802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</row>
    <row r="803" spans="1:71" x14ac:dyDescent="0.2">
      <c r="A803" s="40" t="str">
        <f t="shared" si="16"/>
        <v/>
      </c>
      <c r="B803" s="39"/>
      <c r="C803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</row>
    <row r="804" spans="1:71" x14ac:dyDescent="0.2">
      <c r="A804" s="40" t="str">
        <f t="shared" si="16"/>
        <v/>
      </c>
      <c r="B804" s="39"/>
      <c r="C80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</row>
    <row r="805" spans="1:71" x14ac:dyDescent="0.2">
      <c r="A805" s="40" t="str">
        <f t="shared" si="16"/>
        <v/>
      </c>
      <c r="B805" s="39"/>
      <c r="C805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</row>
    <row r="806" spans="1:71" x14ac:dyDescent="0.2">
      <c r="A806" s="40" t="str">
        <f t="shared" si="16"/>
        <v/>
      </c>
      <c r="B806" s="39"/>
      <c r="C806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</row>
    <row r="807" spans="1:71" x14ac:dyDescent="0.2">
      <c r="A807" s="40" t="str">
        <f t="shared" si="16"/>
        <v/>
      </c>
      <c r="B807" s="39"/>
      <c r="C80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</row>
    <row r="808" spans="1:71" x14ac:dyDescent="0.2">
      <c r="A808" s="40" t="str">
        <f t="shared" si="16"/>
        <v/>
      </c>
      <c r="B808" s="39"/>
      <c r="C808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</row>
    <row r="809" spans="1:71" x14ac:dyDescent="0.2">
      <c r="A809" s="40" t="str">
        <f t="shared" si="16"/>
        <v/>
      </c>
      <c r="B809" s="39"/>
      <c r="C809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</row>
    <row r="810" spans="1:71" x14ac:dyDescent="0.2">
      <c r="A810" s="40" t="str">
        <f t="shared" si="16"/>
        <v/>
      </c>
      <c r="B810" s="39"/>
      <c r="C810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</row>
    <row r="811" spans="1:71" x14ac:dyDescent="0.2">
      <c r="A811" s="40" t="str">
        <f t="shared" si="16"/>
        <v/>
      </c>
      <c r="B811" s="39"/>
      <c r="C811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</row>
    <row r="812" spans="1:71" x14ac:dyDescent="0.2">
      <c r="A812" s="40" t="str">
        <f t="shared" si="16"/>
        <v/>
      </c>
      <c r="B812" s="39"/>
      <c r="C812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</row>
    <row r="813" spans="1:71" x14ac:dyDescent="0.2">
      <c r="A813" s="40" t="str">
        <f t="shared" si="16"/>
        <v/>
      </c>
      <c r="B813" s="39"/>
      <c r="C813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</row>
    <row r="814" spans="1:71" x14ac:dyDescent="0.2">
      <c r="A814" s="40" t="str">
        <f t="shared" si="16"/>
        <v/>
      </c>
      <c r="B814" s="39"/>
      <c r="C8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</row>
    <row r="815" spans="1:71" x14ac:dyDescent="0.2">
      <c r="A815" s="40" t="str">
        <f t="shared" si="16"/>
        <v/>
      </c>
      <c r="B815" s="39"/>
      <c r="C815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</row>
    <row r="816" spans="1:71" x14ac:dyDescent="0.2">
      <c r="A816" s="40" t="str">
        <f t="shared" si="16"/>
        <v/>
      </c>
      <c r="B816" s="39"/>
      <c r="C816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</row>
    <row r="817" spans="1:71" x14ac:dyDescent="0.2">
      <c r="A817" s="40" t="str">
        <f t="shared" si="16"/>
        <v/>
      </c>
      <c r="B817" s="39"/>
      <c r="C81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</row>
    <row r="818" spans="1:71" x14ac:dyDescent="0.2">
      <c r="A818" s="40" t="str">
        <f t="shared" si="16"/>
        <v/>
      </c>
      <c r="B818" s="39"/>
      <c r="C818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</row>
    <row r="819" spans="1:71" x14ac:dyDescent="0.2">
      <c r="A819" s="40" t="str">
        <f t="shared" si="16"/>
        <v/>
      </c>
      <c r="B819" s="39"/>
      <c r="C819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</row>
    <row r="820" spans="1:71" x14ac:dyDescent="0.2">
      <c r="A820" s="40" t="str">
        <f t="shared" si="16"/>
        <v/>
      </c>
      <c r="B820" s="39"/>
      <c r="C820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</row>
    <row r="821" spans="1:71" x14ac:dyDescent="0.2">
      <c r="A821" s="40" t="str">
        <f t="shared" si="16"/>
        <v/>
      </c>
      <c r="B821" s="39"/>
      <c r="C821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</row>
    <row r="822" spans="1:71" x14ac:dyDescent="0.2">
      <c r="A822" s="40" t="str">
        <f t="shared" si="16"/>
        <v/>
      </c>
      <c r="B822" s="39"/>
      <c r="C822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</row>
    <row r="823" spans="1:71" x14ac:dyDescent="0.2">
      <c r="A823" s="40" t="str">
        <f t="shared" si="16"/>
        <v/>
      </c>
      <c r="B823" s="39"/>
      <c r="C823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</row>
    <row r="824" spans="1:71" x14ac:dyDescent="0.2">
      <c r="A824" s="40" t="str">
        <f t="shared" si="16"/>
        <v/>
      </c>
      <c r="B824" s="39"/>
      <c r="C82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</row>
    <row r="825" spans="1:71" x14ac:dyDescent="0.2">
      <c r="A825" s="40" t="str">
        <f t="shared" si="16"/>
        <v/>
      </c>
      <c r="B825" s="39"/>
      <c r="C825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</row>
    <row r="826" spans="1:71" x14ac:dyDescent="0.2">
      <c r="A826" s="40" t="str">
        <f t="shared" si="16"/>
        <v/>
      </c>
      <c r="B826" s="39"/>
      <c r="C826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</row>
    <row r="827" spans="1:71" x14ac:dyDescent="0.2">
      <c r="A827" s="40" t="str">
        <f t="shared" si="16"/>
        <v/>
      </c>
      <c r="B827" s="39"/>
      <c r="C82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</row>
    <row r="828" spans="1:71" x14ac:dyDescent="0.2">
      <c r="A828" s="40" t="str">
        <f t="shared" si="16"/>
        <v/>
      </c>
      <c r="B828" s="39"/>
      <c r="C828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</row>
    <row r="829" spans="1:71" x14ac:dyDescent="0.2">
      <c r="A829" s="40" t="str">
        <f t="shared" si="16"/>
        <v/>
      </c>
      <c r="B829" s="39"/>
      <c r="C829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</row>
    <row r="830" spans="1:71" x14ac:dyDescent="0.2">
      <c r="A830" s="40" t="str">
        <f t="shared" ref="A830:A893" si="17">B830&amp;C830</f>
        <v/>
      </c>
      <c r="B830" s="39"/>
      <c r="C830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</row>
    <row r="831" spans="1:71" x14ac:dyDescent="0.2">
      <c r="A831" s="40" t="str">
        <f t="shared" si="17"/>
        <v/>
      </c>
      <c r="B831" s="39"/>
      <c r="C831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</row>
    <row r="832" spans="1:71" x14ac:dyDescent="0.2">
      <c r="A832" s="40" t="str">
        <f t="shared" si="17"/>
        <v/>
      </c>
      <c r="B832" s="39"/>
      <c r="C832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</row>
    <row r="833" spans="1:71" x14ac:dyDescent="0.2">
      <c r="A833" s="40" t="str">
        <f t="shared" si="17"/>
        <v/>
      </c>
      <c r="B833" s="39"/>
      <c r="C833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</row>
    <row r="834" spans="1:71" x14ac:dyDescent="0.2">
      <c r="A834" s="40" t="str">
        <f t="shared" si="17"/>
        <v/>
      </c>
      <c r="B834" s="39"/>
      <c r="C83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</row>
    <row r="835" spans="1:71" x14ac:dyDescent="0.2">
      <c r="A835" s="40" t="str">
        <f t="shared" si="17"/>
        <v/>
      </c>
      <c r="B835" s="39"/>
      <c r="C835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</row>
    <row r="836" spans="1:71" x14ac:dyDescent="0.2">
      <c r="A836" s="40" t="str">
        <f t="shared" si="17"/>
        <v/>
      </c>
      <c r="B836" s="39"/>
      <c r="C836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</row>
    <row r="837" spans="1:71" x14ac:dyDescent="0.2">
      <c r="A837" s="40" t="str">
        <f t="shared" si="17"/>
        <v/>
      </c>
      <c r="B837" s="39"/>
      <c r="C8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</row>
    <row r="838" spans="1:71" x14ac:dyDescent="0.2">
      <c r="A838" s="40" t="str">
        <f t="shared" si="17"/>
        <v/>
      </c>
      <c r="B838" s="39"/>
      <c r="C838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</row>
    <row r="839" spans="1:71" x14ac:dyDescent="0.2">
      <c r="A839" s="40" t="str">
        <f t="shared" si="17"/>
        <v/>
      </c>
      <c r="B839" s="39"/>
      <c r="C839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</row>
    <row r="840" spans="1:71" x14ac:dyDescent="0.2">
      <c r="A840" s="40" t="str">
        <f t="shared" si="17"/>
        <v/>
      </c>
      <c r="B840" s="39"/>
      <c r="C840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</row>
    <row r="841" spans="1:71" x14ac:dyDescent="0.2">
      <c r="A841" s="40" t="str">
        <f t="shared" si="17"/>
        <v/>
      </c>
      <c r="B841" s="39"/>
      <c r="C841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</row>
    <row r="842" spans="1:71" x14ac:dyDescent="0.2">
      <c r="A842" s="40" t="str">
        <f t="shared" si="17"/>
        <v/>
      </c>
      <c r="B842" s="39"/>
      <c r="C842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</row>
    <row r="843" spans="1:71" x14ac:dyDescent="0.2">
      <c r="A843" s="40" t="str">
        <f t="shared" si="17"/>
        <v/>
      </c>
      <c r="B843" s="39"/>
      <c r="C843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  <c r="BS843" s="37"/>
    </row>
    <row r="844" spans="1:71" x14ac:dyDescent="0.2">
      <c r="A844" s="40" t="str">
        <f t="shared" si="17"/>
        <v/>
      </c>
      <c r="B844" s="39"/>
      <c r="C84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</row>
    <row r="845" spans="1:71" x14ac:dyDescent="0.2">
      <c r="A845" s="40" t="str">
        <f t="shared" si="17"/>
        <v/>
      </c>
      <c r="B845" s="39"/>
      <c r="C845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</row>
    <row r="846" spans="1:71" x14ac:dyDescent="0.2">
      <c r="A846" s="40" t="str">
        <f t="shared" si="17"/>
        <v/>
      </c>
      <c r="B846" s="39"/>
      <c r="C846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</row>
    <row r="847" spans="1:71" x14ac:dyDescent="0.2">
      <c r="A847" s="40" t="str">
        <f t="shared" si="17"/>
        <v/>
      </c>
      <c r="B847" s="39"/>
      <c r="C84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</row>
    <row r="848" spans="1:71" x14ac:dyDescent="0.2">
      <c r="A848" s="40" t="str">
        <f t="shared" si="17"/>
        <v/>
      </c>
      <c r="B848" s="39"/>
      <c r="C848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</row>
    <row r="849" spans="1:71" x14ac:dyDescent="0.2">
      <c r="A849" s="40" t="str">
        <f t="shared" si="17"/>
        <v/>
      </c>
      <c r="B849" s="39"/>
      <c r="C849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</row>
    <row r="850" spans="1:71" x14ac:dyDescent="0.2">
      <c r="A850" s="40" t="str">
        <f t="shared" si="17"/>
        <v/>
      </c>
      <c r="B850" s="39"/>
      <c r="C850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</row>
    <row r="851" spans="1:71" x14ac:dyDescent="0.2">
      <c r="A851" s="40" t="str">
        <f t="shared" si="17"/>
        <v/>
      </c>
      <c r="B851" s="39"/>
      <c r="C851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</row>
    <row r="852" spans="1:71" x14ac:dyDescent="0.2">
      <c r="A852" s="40" t="str">
        <f t="shared" si="17"/>
        <v/>
      </c>
      <c r="B852" s="39"/>
      <c r="C852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</row>
    <row r="853" spans="1:71" x14ac:dyDescent="0.2">
      <c r="A853" s="40" t="str">
        <f t="shared" si="17"/>
        <v/>
      </c>
      <c r="B853" s="39"/>
      <c r="C853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</row>
    <row r="854" spans="1:71" x14ac:dyDescent="0.2">
      <c r="A854" s="40" t="str">
        <f t="shared" si="17"/>
        <v/>
      </c>
      <c r="B854" s="39"/>
      <c r="C85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</row>
    <row r="855" spans="1:71" x14ac:dyDescent="0.2">
      <c r="A855" s="40" t="str">
        <f t="shared" si="17"/>
        <v/>
      </c>
      <c r="B855" s="39"/>
      <c r="C855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</row>
    <row r="856" spans="1:71" x14ac:dyDescent="0.2">
      <c r="A856" s="40" t="str">
        <f t="shared" si="17"/>
        <v/>
      </c>
      <c r="B856" s="39"/>
      <c r="C856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</row>
    <row r="857" spans="1:71" x14ac:dyDescent="0.2">
      <c r="A857" s="40" t="str">
        <f t="shared" si="17"/>
        <v/>
      </c>
      <c r="B857" s="39"/>
      <c r="C85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</row>
    <row r="858" spans="1:71" x14ac:dyDescent="0.2">
      <c r="A858" s="40" t="str">
        <f t="shared" si="17"/>
        <v/>
      </c>
      <c r="B858" s="39"/>
      <c r="C858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</row>
    <row r="859" spans="1:71" x14ac:dyDescent="0.2">
      <c r="A859" s="40" t="str">
        <f t="shared" si="17"/>
        <v/>
      </c>
      <c r="B859" s="39"/>
      <c r="C859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</row>
    <row r="860" spans="1:71" x14ac:dyDescent="0.2">
      <c r="A860" s="40" t="str">
        <f t="shared" si="17"/>
        <v/>
      </c>
      <c r="B860" s="39"/>
      <c r="C860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</row>
    <row r="861" spans="1:71" x14ac:dyDescent="0.2">
      <c r="A861" s="40" t="str">
        <f t="shared" si="17"/>
        <v/>
      </c>
      <c r="B861" s="39"/>
      <c r="C861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</row>
    <row r="862" spans="1:71" x14ac:dyDescent="0.2">
      <c r="A862" s="40" t="str">
        <f t="shared" si="17"/>
        <v/>
      </c>
      <c r="B862" s="39"/>
      <c r="C862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</row>
    <row r="863" spans="1:71" x14ac:dyDescent="0.2">
      <c r="A863" s="40" t="str">
        <f t="shared" si="17"/>
        <v/>
      </c>
      <c r="B863" s="39"/>
      <c r="C863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</row>
    <row r="864" spans="1:71" x14ac:dyDescent="0.2">
      <c r="A864" s="40" t="str">
        <f t="shared" si="17"/>
        <v/>
      </c>
      <c r="B864" s="39"/>
      <c r="C86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</row>
    <row r="865" spans="1:71" x14ac:dyDescent="0.2">
      <c r="A865" s="40" t="str">
        <f t="shared" si="17"/>
        <v/>
      </c>
      <c r="B865" s="39"/>
      <c r="C865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</row>
    <row r="866" spans="1:71" x14ac:dyDescent="0.2">
      <c r="A866" s="40" t="str">
        <f t="shared" si="17"/>
        <v/>
      </c>
      <c r="B866" s="39"/>
      <c r="C866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</row>
    <row r="867" spans="1:71" x14ac:dyDescent="0.2">
      <c r="A867" s="40" t="str">
        <f t="shared" si="17"/>
        <v/>
      </c>
      <c r="B867" s="39"/>
      <c r="C86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</row>
    <row r="868" spans="1:71" x14ac:dyDescent="0.2">
      <c r="A868" s="40" t="str">
        <f t="shared" si="17"/>
        <v/>
      </c>
      <c r="B868" s="39"/>
      <c r="C868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</row>
    <row r="869" spans="1:71" x14ac:dyDescent="0.2">
      <c r="A869" s="40" t="str">
        <f t="shared" si="17"/>
        <v/>
      </c>
      <c r="B869" s="39"/>
      <c r="C869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</row>
    <row r="870" spans="1:71" x14ac:dyDescent="0.2">
      <c r="A870" s="40" t="str">
        <f t="shared" si="17"/>
        <v/>
      </c>
      <c r="B870" s="39"/>
      <c r="C870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</row>
    <row r="871" spans="1:71" x14ac:dyDescent="0.2">
      <c r="A871" s="40" t="str">
        <f t="shared" si="17"/>
        <v/>
      </c>
      <c r="B871" s="39"/>
      <c r="C871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</row>
    <row r="872" spans="1:71" x14ac:dyDescent="0.2">
      <c r="A872" s="40" t="str">
        <f t="shared" si="17"/>
        <v/>
      </c>
      <c r="B872" s="39"/>
      <c r="C872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</row>
    <row r="873" spans="1:71" x14ac:dyDescent="0.2">
      <c r="A873" s="40" t="str">
        <f t="shared" si="17"/>
        <v/>
      </c>
      <c r="B873" s="39"/>
      <c r="C873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</row>
    <row r="874" spans="1:71" x14ac:dyDescent="0.2">
      <c r="A874" s="40" t="str">
        <f t="shared" si="17"/>
        <v/>
      </c>
      <c r="B874" s="39"/>
      <c r="C87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</row>
    <row r="875" spans="1:71" x14ac:dyDescent="0.2">
      <c r="A875" s="40" t="str">
        <f t="shared" si="17"/>
        <v/>
      </c>
      <c r="B875" s="39"/>
      <c r="C875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</row>
    <row r="876" spans="1:71" x14ac:dyDescent="0.2">
      <c r="A876" s="40" t="str">
        <f t="shared" si="17"/>
        <v/>
      </c>
      <c r="B876" s="39"/>
      <c r="C876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</row>
    <row r="877" spans="1:71" x14ac:dyDescent="0.2">
      <c r="A877" s="40" t="str">
        <f t="shared" si="17"/>
        <v/>
      </c>
      <c r="B877" s="39"/>
      <c r="C87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</row>
    <row r="878" spans="1:71" x14ac:dyDescent="0.2">
      <c r="A878" s="40" t="str">
        <f t="shared" si="17"/>
        <v/>
      </c>
      <c r="B878" s="39"/>
      <c r="C878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  <c r="BS878" s="37"/>
    </row>
    <row r="879" spans="1:71" x14ac:dyDescent="0.2">
      <c r="A879" s="40" t="str">
        <f t="shared" si="17"/>
        <v/>
      </c>
      <c r="B879" s="39"/>
      <c r="C879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</row>
    <row r="880" spans="1:71" x14ac:dyDescent="0.2">
      <c r="A880" s="40" t="str">
        <f t="shared" si="17"/>
        <v/>
      </c>
      <c r="B880" s="39"/>
      <c r="C880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</row>
    <row r="881" spans="1:71" x14ac:dyDescent="0.2">
      <c r="A881" s="40" t="str">
        <f t="shared" si="17"/>
        <v/>
      </c>
      <c r="B881" s="39"/>
      <c r="C881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  <c r="BS881" s="37"/>
    </row>
    <row r="882" spans="1:71" x14ac:dyDescent="0.2">
      <c r="A882" s="40" t="str">
        <f t="shared" si="17"/>
        <v/>
      </c>
      <c r="B882" s="39"/>
      <c r="C882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</row>
    <row r="883" spans="1:71" x14ac:dyDescent="0.2">
      <c r="A883" s="40" t="str">
        <f t="shared" si="17"/>
        <v/>
      </c>
      <c r="B883" s="39"/>
      <c r="C883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  <c r="BS883" s="37"/>
    </row>
    <row r="884" spans="1:71" x14ac:dyDescent="0.2">
      <c r="A884" s="40" t="str">
        <f t="shared" si="17"/>
        <v/>
      </c>
      <c r="B884" s="39"/>
      <c r="C88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  <c r="BS884" s="37"/>
    </row>
    <row r="885" spans="1:71" x14ac:dyDescent="0.2">
      <c r="A885" s="40" t="str">
        <f t="shared" si="17"/>
        <v/>
      </c>
      <c r="B885" s="39"/>
      <c r="C885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</row>
    <row r="886" spans="1:71" x14ac:dyDescent="0.2">
      <c r="A886" s="40" t="str">
        <f t="shared" si="17"/>
        <v/>
      </c>
      <c r="B886" s="39"/>
      <c r="C886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</row>
    <row r="887" spans="1:71" x14ac:dyDescent="0.2">
      <c r="A887" s="40" t="str">
        <f t="shared" si="17"/>
        <v/>
      </c>
      <c r="B887" s="39"/>
      <c r="C88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  <c r="BS887" s="37"/>
    </row>
    <row r="888" spans="1:71" x14ac:dyDescent="0.2">
      <c r="A888" s="40" t="str">
        <f t="shared" si="17"/>
        <v/>
      </c>
      <c r="B888" s="39"/>
      <c r="C888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  <c r="BS888" s="37"/>
    </row>
    <row r="889" spans="1:71" x14ac:dyDescent="0.2">
      <c r="A889" s="40" t="str">
        <f t="shared" si="17"/>
        <v/>
      </c>
      <c r="B889" s="39"/>
      <c r="C889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  <c r="BS889" s="37"/>
    </row>
    <row r="890" spans="1:71" x14ac:dyDescent="0.2">
      <c r="A890" s="40" t="str">
        <f t="shared" si="17"/>
        <v/>
      </c>
      <c r="B890" s="39"/>
      <c r="C890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  <c r="BS890" s="37"/>
    </row>
    <row r="891" spans="1:71" x14ac:dyDescent="0.2">
      <c r="A891" s="40" t="str">
        <f t="shared" si="17"/>
        <v/>
      </c>
      <c r="B891" s="39"/>
      <c r="C891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  <c r="BS891" s="37"/>
    </row>
    <row r="892" spans="1:71" x14ac:dyDescent="0.2">
      <c r="A892" s="40" t="str">
        <f t="shared" si="17"/>
        <v/>
      </c>
      <c r="B892" s="39"/>
      <c r="C892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  <c r="BS892" s="37"/>
    </row>
    <row r="893" spans="1:71" x14ac:dyDescent="0.2">
      <c r="A893" s="40" t="str">
        <f t="shared" si="17"/>
        <v/>
      </c>
      <c r="B893" s="39"/>
      <c r="C893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  <c r="BS893" s="37"/>
    </row>
    <row r="894" spans="1:71" x14ac:dyDescent="0.2">
      <c r="A894" s="40" t="str">
        <f t="shared" ref="A894:A957" si="18">B894&amp;C894</f>
        <v/>
      </c>
      <c r="B894" s="39"/>
      <c r="C89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  <c r="BS894" s="37"/>
    </row>
    <row r="895" spans="1:71" x14ac:dyDescent="0.2">
      <c r="A895" s="40" t="str">
        <f t="shared" si="18"/>
        <v/>
      </c>
      <c r="B895" s="39"/>
      <c r="C895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  <c r="BS895" s="37"/>
    </row>
    <row r="896" spans="1:71" x14ac:dyDescent="0.2">
      <c r="A896" s="40" t="str">
        <f t="shared" si="18"/>
        <v/>
      </c>
      <c r="B896" s="39"/>
      <c r="C896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  <c r="BS896" s="37"/>
    </row>
    <row r="897" spans="1:71" x14ac:dyDescent="0.2">
      <c r="A897" s="40" t="str">
        <f t="shared" si="18"/>
        <v/>
      </c>
      <c r="B897" s="39"/>
      <c r="C89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  <c r="BS897" s="37"/>
    </row>
    <row r="898" spans="1:71" x14ac:dyDescent="0.2">
      <c r="A898" s="40" t="str">
        <f t="shared" si="18"/>
        <v/>
      </c>
      <c r="B898" s="39"/>
      <c r="C898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  <c r="BS898" s="37"/>
    </row>
    <row r="899" spans="1:71" x14ac:dyDescent="0.2">
      <c r="A899" s="40" t="str">
        <f t="shared" si="18"/>
        <v/>
      </c>
      <c r="B899" s="39"/>
      <c r="C899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  <c r="BS899" s="37"/>
    </row>
    <row r="900" spans="1:71" x14ac:dyDescent="0.2">
      <c r="A900" s="40" t="str">
        <f t="shared" si="18"/>
        <v/>
      </c>
      <c r="B900" s="39"/>
      <c r="C900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  <c r="BS900" s="37"/>
    </row>
    <row r="901" spans="1:71" x14ac:dyDescent="0.2">
      <c r="A901" s="40" t="str">
        <f t="shared" si="18"/>
        <v/>
      </c>
      <c r="B901" s="39"/>
      <c r="C901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</row>
    <row r="902" spans="1:71" x14ac:dyDescent="0.2">
      <c r="A902" s="40" t="str">
        <f t="shared" si="18"/>
        <v/>
      </c>
      <c r="B902" s="39"/>
      <c r="C902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  <c r="BS902" s="37"/>
    </row>
    <row r="903" spans="1:71" x14ac:dyDescent="0.2">
      <c r="A903" s="40" t="str">
        <f t="shared" si="18"/>
        <v/>
      </c>
      <c r="B903" s="39"/>
      <c r="C903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  <c r="BS903" s="37"/>
    </row>
    <row r="904" spans="1:71" x14ac:dyDescent="0.2">
      <c r="A904" s="40" t="str">
        <f t="shared" si="18"/>
        <v/>
      </c>
      <c r="B904" s="39"/>
      <c r="C90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  <c r="BS904" s="37"/>
    </row>
    <row r="905" spans="1:71" x14ac:dyDescent="0.2">
      <c r="A905" s="40" t="str">
        <f t="shared" si="18"/>
        <v/>
      </c>
      <c r="B905" s="39"/>
      <c r="C905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  <c r="BS905" s="37"/>
    </row>
    <row r="906" spans="1:71" x14ac:dyDescent="0.2">
      <c r="A906" s="40" t="str">
        <f t="shared" si="18"/>
        <v/>
      </c>
      <c r="B906" s="39"/>
      <c r="C906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  <c r="BS906" s="37"/>
    </row>
    <row r="907" spans="1:71" x14ac:dyDescent="0.2">
      <c r="A907" s="40" t="str">
        <f t="shared" si="18"/>
        <v/>
      </c>
      <c r="B907" s="39"/>
      <c r="C90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  <c r="BS907" s="37"/>
    </row>
    <row r="908" spans="1:71" x14ac:dyDescent="0.2">
      <c r="A908" s="40" t="str">
        <f t="shared" si="18"/>
        <v/>
      </c>
      <c r="B908" s="39"/>
      <c r="C908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</row>
    <row r="909" spans="1:71" x14ac:dyDescent="0.2">
      <c r="A909" s="40" t="str">
        <f t="shared" si="18"/>
        <v/>
      </c>
      <c r="B909" s="39"/>
      <c r="C909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</row>
    <row r="910" spans="1:71" x14ac:dyDescent="0.2">
      <c r="A910" s="40" t="str">
        <f t="shared" si="18"/>
        <v/>
      </c>
      <c r="B910" s="39"/>
      <c r="C910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</row>
    <row r="911" spans="1:71" x14ac:dyDescent="0.2">
      <c r="A911" s="40" t="str">
        <f t="shared" si="18"/>
        <v/>
      </c>
      <c r="B911" s="39"/>
      <c r="C911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</row>
    <row r="912" spans="1:71" x14ac:dyDescent="0.2">
      <c r="A912" s="40" t="str">
        <f t="shared" si="18"/>
        <v/>
      </c>
      <c r="B912" s="39"/>
      <c r="C912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</row>
    <row r="913" spans="1:71" x14ac:dyDescent="0.2">
      <c r="A913" s="40" t="str">
        <f t="shared" si="18"/>
        <v/>
      </c>
      <c r="B913" s="39"/>
      <c r="C913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</row>
    <row r="914" spans="1:71" x14ac:dyDescent="0.2">
      <c r="A914" s="40" t="str">
        <f t="shared" si="18"/>
        <v/>
      </c>
      <c r="B914" s="39"/>
      <c r="C9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</row>
    <row r="915" spans="1:71" x14ac:dyDescent="0.2">
      <c r="A915" s="40" t="str">
        <f t="shared" si="18"/>
        <v/>
      </c>
      <c r="B915" s="39"/>
      <c r="C915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</row>
    <row r="916" spans="1:71" x14ac:dyDescent="0.2">
      <c r="A916" s="40" t="str">
        <f t="shared" si="18"/>
        <v/>
      </c>
      <c r="B916" s="39"/>
      <c r="C916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</row>
    <row r="917" spans="1:71" x14ac:dyDescent="0.2">
      <c r="A917" s="40" t="str">
        <f t="shared" si="18"/>
        <v/>
      </c>
      <c r="B917" s="39"/>
      <c r="C91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  <c r="BS917" s="37"/>
    </row>
    <row r="918" spans="1:71" x14ac:dyDescent="0.2">
      <c r="A918" s="40" t="str">
        <f t="shared" si="18"/>
        <v/>
      </c>
      <c r="B918" s="39"/>
      <c r="C918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  <c r="BS918" s="37"/>
    </row>
    <row r="919" spans="1:71" x14ac:dyDescent="0.2">
      <c r="A919" s="40" t="str">
        <f t="shared" si="18"/>
        <v/>
      </c>
      <c r="B919" s="39"/>
      <c r="C919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  <c r="BS919" s="37"/>
    </row>
    <row r="920" spans="1:71" x14ac:dyDescent="0.2">
      <c r="A920" s="40" t="str">
        <f t="shared" si="18"/>
        <v/>
      </c>
      <c r="B920" s="39"/>
      <c r="C920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  <c r="BS920" s="37"/>
    </row>
    <row r="921" spans="1:71" x14ac:dyDescent="0.2">
      <c r="A921" s="40" t="str">
        <f t="shared" si="18"/>
        <v/>
      </c>
      <c r="B921" s="39"/>
      <c r="C921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  <c r="BS921" s="37"/>
    </row>
    <row r="922" spans="1:71" x14ac:dyDescent="0.2">
      <c r="A922" s="40" t="str">
        <f t="shared" si="18"/>
        <v/>
      </c>
      <c r="B922" s="39"/>
      <c r="C922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  <c r="BS922" s="37"/>
    </row>
    <row r="923" spans="1:71" x14ac:dyDescent="0.2">
      <c r="A923" s="40" t="str">
        <f t="shared" si="18"/>
        <v/>
      </c>
      <c r="B923" s="39"/>
      <c r="C923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</row>
    <row r="924" spans="1:71" x14ac:dyDescent="0.2">
      <c r="A924" s="40" t="str">
        <f t="shared" si="18"/>
        <v/>
      </c>
      <c r="B924" s="39"/>
      <c r="C92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</row>
    <row r="925" spans="1:71" x14ac:dyDescent="0.2">
      <c r="A925" s="40" t="str">
        <f t="shared" si="18"/>
        <v/>
      </c>
      <c r="B925" s="39"/>
      <c r="C925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</row>
    <row r="926" spans="1:71" x14ac:dyDescent="0.2">
      <c r="A926" s="40" t="str">
        <f t="shared" si="18"/>
        <v/>
      </c>
      <c r="B926" s="39"/>
      <c r="C926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</row>
    <row r="927" spans="1:71" x14ac:dyDescent="0.2">
      <c r="A927" s="40" t="str">
        <f t="shared" si="18"/>
        <v/>
      </c>
      <c r="B927" s="39"/>
      <c r="C92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  <c r="BS927" s="37"/>
    </row>
    <row r="928" spans="1:71" x14ac:dyDescent="0.2">
      <c r="A928" s="40" t="str">
        <f t="shared" si="18"/>
        <v/>
      </c>
      <c r="B928" s="39"/>
      <c r="C928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  <c r="BS928" s="37"/>
    </row>
    <row r="929" spans="1:71" x14ac:dyDescent="0.2">
      <c r="A929" s="40" t="str">
        <f t="shared" si="18"/>
        <v/>
      </c>
      <c r="B929" s="39"/>
      <c r="C929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  <c r="BS929" s="37"/>
    </row>
    <row r="930" spans="1:71" x14ac:dyDescent="0.2">
      <c r="A930" s="40" t="str">
        <f t="shared" si="18"/>
        <v/>
      </c>
      <c r="B930" s="39"/>
      <c r="C930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  <c r="BS930" s="37"/>
    </row>
    <row r="931" spans="1:71" x14ac:dyDescent="0.2">
      <c r="A931" s="40" t="str">
        <f t="shared" si="18"/>
        <v/>
      </c>
      <c r="B931" s="39"/>
      <c r="C931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  <c r="BS931" s="37"/>
    </row>
    <row r="932" spans="1:71" x14ac:dyDescent="0.2">
      <c r="A932" s="40" t="str">
        <f t="shared" si="18"/>
        <v/>
      </c>
      <c r="B932" s="39"/>
      <c r="C932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  <c r="BS932" s="37"/>
    </row>
    <row r="933" spans="1:71" x14ac:dyDescent="0.2">
      <c r="A933" s="40" t="str">
        <f t="shared" si="18"/>
        <v/>
      </c>
      <c r="B933" s="39"/>
      <c r="C933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  <c r="BS933" s="37"/>
    </row>
    <row r="934" spans="1:71" x14ac:dyDescent="0.2">
      <c r="A934" s="40" t="str">
        <f t="shared" si="18"/>
        <v/>
      </c>
      <c r="B934" s="39"/>
      <c r="C93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  <c r="BS934" s="37"/>
    </row>
    <row r="935" spans="1:71" x14ac:dyDescent="0.2">
      <c r="A935" s="40" t="str">
        <f t="shared" si="18"/>
        <v/>
      </c>
      <c r="B935" s="39"/>
      <c r="C935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  <c r="BS935" s="37"/>
    </row>
    <row r="936" spans="1:71" x14ac:dyDescent="0.2">
      <c r="A936" s="40" t="str">
        <f t="shared" si="18"/>
        <v/>
      </c>
      <c r="B936" s="39"/>
      <c r="C936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  <c r="BS936" s="37"/>
    </row>
    <row r="937" spans="1:71" x14ac:dyDescent="0.2">
      <c r="A937" s="40" t="str">
        <f t="shared" si="18"/>
        <v/>
      </c>
      <c r="B937" s="39"/>
      <c r="C9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  <c r="BS937" s="37"/>
    </row>
    <row r="938" spans="1:71" x14ac:dyDescent="0.2">
      <c r="A938" s="40" t="str">
        <f t="shared" si="18"/>
        <v/>
      </c>
      <c r="B938" s="39"/>
      <c r="C938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  <c r="BS938" s="37"/>
    </row>
    <row r="939" spans="1:71" x14ac:dyDescent="0.2">
      <c r="A939" s="40" t="str">
        <f t="shared" si="18"/>
        <v/>
      </c>
      <c r="B939" s="39"/>
      <c r="C939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  <c r="BS939" s="37"/>
    </row>
    <row r="940" spans="1:71" x14ac:dyDescent="0.2">
      <c r="A940" s="40" t="str">
        <f t="shared" si="18"/>
        <v/>
      </c>
      <c r="B940" s="39"/>
      <c r="C940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  <c r="BS940" s="37"/>
    </row>
    <row r="941" spans="1:71" x14ac:dyDescent="0.2">
      <c r="A941" s="40" t="str">
        <f t="shared" si="18"/>
        <v/>
      </c>
      <c r="B941" s="39"/>
      <c r="C941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  <c r="BS941" s="37"/>
    </row>
    <row r="942" spans="1:71" x14ac:dyDescent="0.2">
      <c r="A942" s="40" t="str">
        <f t="shared" si="18"/>
        <v/>
      </c>
      <c r="B942" s="39"/>
      <c r="C942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  <c r="BS942" s="37"/>
    </row>
    <row r="943" spans="1:71" x14ac:dyDescent="0.2">
      <c r="A943" s="40" t="str">
        <f t="shared" si="18"/>
        <v/>
      </c>
      <c r="B943" s="39"/>
      <c r="C943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  <c r="BS943" s="37"/>
    </row>
    <row r="944" spans="1:71" x14ac:dyDescent="0.2">
      <c r="A944" s="40" t="str">
        <f t="shared" si="18"/>
        <v/>
      </c>
      <c r="B944" s="39"/>
      <c r="C94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  <c r="BS944" s="37"/>
    </row>
    <row r="945" spans="1:71" x14ac:dyDescent="0.2">
      <c r="A945" s="40" t="str">
        <f t="shared" si="18"/>
        <v/>
      </c>
      <c r="B945" s="39"/>
      <c r="C945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  <c r="BS945" s="37"/>
    </row>
    <row r="946" spans="1:71" x14ac:dyDescent="0.2">
      <c r="A946" s="40" t="str">
        <f t="shared" si="18"/>
        <v/>
      </c>
      <c r="B946" s="39"/>
      <c r="C946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  <c r="BS946" s="37"/>
    </row>
    <row r="947" spans="1:71" x14ac:dyDescent="0.2">
      <c r="A947" s="40" t="str">
        <f t="shared" si="18"/>
        <v/>
      </c>
      <c r="B947" s="39"/>
      <c r="C94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  <c r="BS947" s="37"/>
    </row>
    <row r="948" spans="1:71" x14ac:dyDescent="0.2">
      <c r="A948" s="40" t="str">
        <f t="shared" si="18"/>
        <v/>
      </c>
      <c r="B948" s="39"/>
      <c r="C948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  <c r="BS948" s="37"/>
    </row>
    <row r="949" spans="1:71" x14ac:dyDescent="0.2">
      <c r="A949" s="40" t="str">
        <f t="shared" si="18"/>
        <v/>
      </c>
      <c r="B949" s="39"/>
      <c r="C949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  <c r="BS949" s="37"/>
    </row>
    <row r="950" spans="1:71" x14ac:dyDescent="0.2">
      <c r="A950" s="40" t="str">
        <f t="shared" si="18"/>
        <v/>
      </c>
      <c r="B950" s="39"/>
      <c r="C950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  <c r="BS950" s="37"/>
    </row>
    <row r="951" spans="1:71" x14ac:dyDescent="0.2">
      <c r="A951" s="40" t="str">
        <f t="shared" si="18"/>
        <v/>
      </c>
      <c r="B951" s="39"/>
      <c r="C951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  <c r="BS951" s="37"/>
    </row>
    <row r="952" spans="1:71" x14ac:dyDescent="0.2">
      <c r="A952" s="40" t="str">
        <f t="shared" si="18"/>
        <v/>
      </c>
      <c r="B952" s="39"/>
      <c r="C952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  <c r="BS952" s="37"/>
    </row>
    <row r="953" spans="1:71" x14ac:dyDescent="0.2">
      <c r="A953" s="40" t="str">
        <f t="shared" si="18"/>
        <v/>
      </c>
      <c r="B953" s="39"/>
      <c r="C953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  <c r="BS953" s="37"/>
    </row>
    <row r="954" spans="1:71" x14ac:dyDescent="0.2">
      <c r="A954" s="40" t="str">
        <f t="shared" si="18"/>
        <v/>
      </c>
      <c r="B954" s="39"/>
      <c r="C95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  <c r="BS954" s="37"/>
    </row>
    <row r="955" spans="1:71" x14ac:dyDescent="0.2">
      <c r="A955" s="40" t="str">
        <f t="shared" si="18"/>
        <v/>
      </c>
      <c r="B955" s="39"/>
      <c r="C955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  <c r="BS955" s="37"/>
    </row>
    <row r="956" spans="1:71" x14ac:dyDescent="0.2">
      <c r="A956" s="40" t="str">
        <f t="shared" si="18"/>
        <v/>
      </c>
      <c r="B956" s="39"/>
      <c r="C956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  <c r="BS956" s="37"/>
    </row>
    <row r="957" spans="1:71" x14ac:dyDescent="0.2">
      <c r="A957" s="40" t="str">
        <f t="shared" si="18"/>
        <v/>
      </c>
      <c r="B957" s="39"/>
      <c r="C95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  <c r="BS957" s="37"/>
    </row>
    <row r="958" spans="1:71" x14ac:dyDescent="0.2">
      <c r="A958" s="40" t="str">
        <f t="shared" ref="A958:A989" si="19">B958&amp;C958</f>
        <v/>
      </c>
      <c r="B958" s="39"/>
      <c r="C958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  <c r="BS958" s="37"/>
    </row>
    <row r="959" spans="1:71" x14ac:dyDescent="0.2">
      <c r="A959" s="40" t="str">
        <f t="shared" si="19"/>
        <v/>
      </c>
      <c r="B959" s="39"/>
      <c r="C959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  <c r="BS959" s="37"/>
    </row>
    <row r="960" spans="1:71" x14ac:dyDescent="0.2">
      <c r="A960" s="40" t="str">
        <f t="shared" si="19"/>
        <v/>
      </c>
      <c r="B960" s="39"/>
      <c r="C960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</row>
    <row r="961" spans="1:71" x14ac:dyDescent="0.2">
      <c r="A961" s="40" t="str">
        <f t="shared" si="19"/>
        <v/>
      </c>
      <c r="B961" s="39"/>
      <c r="C961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</row>
    <row r="962" spans="1:71" x14ac:dyDescent="0.2">
      <c r="A962" s="40" t="str">
        <f t="shared" si="19"/>
        <v/>
      </c>
      <c r="B962" s="39"/>
      <c r="C962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</row>
    <row r="963" spans="1:71" x14ac:dyDescent="0.2">
      <c r="A963" s="40" t="str">
        <f t="shared" si="19"/>
        <v/>
      </c>
      <c r="B963" s="39"/>
      <c r="C963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</row>
    <row r="964" spans="1:71" x14ac:dyDescent="0.2">
      <c r="A964" s="40" t="str">
        <f t="shared" si="19"/>
        <v/>
      </c>
      <c r="B964" s="39"/>
      <c r="C96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  <c r="BS964" s="37"/>
    </row>
    <row r="965" spans="1:71" x14ac:dyDescent="0.2">
      <c r="A965" s="40" t="str">
        <f t="shared" si="19"/>
        <v/>
      </c>
      <c r="B965" s="39"/>
      <c r="C965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</row>
    <row r="966" spans="1:71" x14ac:dyDescent="0.2">
      <c r="A966" s="40" t="str">
        <f t="shared" si="19"/>
        <v/>
      </c>
      <c r="B966" s="39"/>
      <c r="C966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  <c r="BS966" s="37"/>
    </row>
    <row r="967" spans="1:71" x14ac:dyDescent="0.2">
      <c r="A967" s="40" t="str">
        <f t="shared" si="19"/>
        <v/>
      </c>
      <c r="B967" s="39"/>
      <c r="C96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  <c r="BS967" s="37"/>
    </row>
    <row r="968" spans="1:71" x14ac:dyDescent="0.2">
      <c r="A968" s="40" t="str">
        <f t="shared" si="19"/>
        <v/>
      </c>
      <c r="B968" s="39"/>
      <c r="C968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  <c r="BS968" s="37"/>
    </row>
    <row r="969" spans="1:71" x14ac:dyDescent="0.2">
      <c r="A969" s="40" t="str">
        <f t="shared" si="19"/>
        <v/>
      </c>
      <c r="B969" s="39"/>
      <c r="C969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  <c r="BS969" s="37"/>
    </row>
    <row r="970" spans="1:71" x14ac:dyDescent="0.2">
      <c r="A970" s="40" t="str">
        <f t="shared" si="19"/>
        <v/>
      </c>
      <c r="B970" s="39"/>
      <c r="C970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  <c r="BS970" s="37"/>
    </row>
    <row r="971" spans="1:71" x14ac:dyDescent="0.2">
      <c r="A971" s="40" t="str">
        <f t="shared" si="19"/>
        <v/>
      </c>
      <c r="B971" s="39"/>
      <c r="C971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  <c r="BS971" s="37"/>
    </row>
    <row r="972" spans="1:71" x14ac:dyDescent="0.2">
      <c r="A972" s="40" t="str">
        <f t="shared" si="19"/>
        <v/>
      </c>
      <c r="B972" s="39"/>
      <c r="C972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  <c r="BS972" s="37"/>
    </row>
    <row r="973" spans="1:71" x14ac:dyDescent="0.2">
      <c r="A973" s="40" t="str">
        <f t="shared" si="19"/>
        <v/>
      </c>
      <c r="B973" s="39"/>
      <c r="C973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  <c r="BS973" s="37"/>
    </row>
    <row r="974" spans="1:71" x14ac:dyDescent="0.2">
      <c r="A974" s="40" t="str">
        <f t="shared" si="19"/>
        <v/>
      </c>
      <c r="B974" s="39"/>
      <c r="C97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  <c r="BS974" s="37"/>
    </row>
    <row r="975" spans="1:71" x14ac:dyDescent="0.2">
      <c r="A975" s="40" t="str">
        <f t="shared" si="19"/>
        <v/>
      </c>
      <c r="B975" s="39"/>
      <c r="C975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  <c r="BS975" s="37"/>
    </row>
    <row r="976" spans="1:71" x14ac:dyDescent="0.2">
      <c r="A976" s="40" t="str">
        <f t="shared" si="19"/>
        <v/>
      </c>
      <c r="B976" s="39"/>
      <c r="C976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  <c r="BS976" s="37"/>
    </row>
    <row r="977" spans="1:71" x14ac:dyDescent="0.2">
      <c r="A977" s="40" t="str">
        <f t="shared" si="19"/>
        <v/>
      </c>
      <c r="B977" s="39"/>
      <c r="C97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  <c r="BS977" s="37"/>
    </row>
    <row r="978" spans="1:71" x14ac:dyDescent="0.2">
      <c r="A978" s="40" t="str">
        <f t="shared" si="19"/>
        <v/>
      </c>
      <c r="B978" s="39"/>
      <c r="C978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</row>
    <row r="979" spans="1:71" x14ac:dyDescent="0.2">
      <c r="A979" s="40" t="str">
        <f t="shared" si="19"/>
        <v/>
      </c>
      <c r="B979" s="39"/>
      <c r="C979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  <c r="BS979" s="37"/>
    </row>
    <row r="980" spans="1:71" x14ac:dyDescent="0.2">
      <c r="A980" s="40" t="str">
        <f t="shared" si="19"/>
        <v/>
      </c>
      <c r="B980" s="39"/>
      <c r="C980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  <c r="BS980" s="37"/>
    </row>
    <row r="981" spans="1:71" x14ac:dyDescent="0.2">
      <c r="A981" s="40" t="str">
        <f t="shared" si="19"/>
        <v/>
      </c>
      <c r="B981" s="39"/>
      <c r="C981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  <c r="BS981" s="37"/>
    </row>
    <row r="982" spans="1:71" x14ac:dyDescent="0.2">
      <c r="A982" s="40" t="str">
        <f t="shared" si="19"/>
        <v/>
      </c>
      <c r="B982" s="39"/>
      <c r="C982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  <c r="BS982" s="37"/>
    </row>
    <row r="983" spans="1:71" x14ac:dyDescent="0.2">
      <c r="A983" s="40" t="str">
        <f t="shared" si="19"/>
        <v/>
      </c>
      <c r="B983" s="39"/>
      <c r="C983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  <c r="BS983" s="37"/>
    </row>
    <row r="984" spans="1:71" x14ac:dyDescent="0.2">
      <c r="A984" s="40" t="str">
        <f t="shared" si="19"/>
        <v/>
      </c>
      <c r="B984" s="39"/>
      <c r="C98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  <c r="BS984" s="37"/>
    </row>
    <row r="985" spans="1:71" x14ac:dyDescent="0.2">
      <c r="A985" s="40" t="str">
        <f t="shared" si="19"/>
        <v/>
      </c>
      <c r="B985" s="39"/>
      <c r="C985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  <c r="BS985" s="37"/>
    </row>
    <row r="986" spans="1:71" x14ac:dyDescent="0.2">
      <c r="A986" s="40" t="str">
        <f t="shared" si="19"/>
        <v/>
      </c>
      <c r="B986" s="39"/>
      <c r="C986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  <c r="BS986" s="37"/>
    </row>
    <row r="987" spans="1:71" x14ac:dyDescent="0.2">
      <c r="A987" s="40" t="str">
        <f t="shared" si="19"/>
        <v/>
      </c>
      <c r="B987" s="39"/>
      <c r="C98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  <c r="BS987" s="37"/>
    </row>
    <row r="988" spans="1:71" x14ac:dyDescent="0.2">
      <c r="A988" s="40" t="str">
        <f t="shared" si="19"/>
        <v/>
      </c>
      <c r="B988" s="39"/>
      <c r="C988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  <c r="BS988" s="37"/>
    </row>
    <row r="989" spans="1:71" x14ac:dyDescent="0.2">
      <c r="A989" s="40" t="str">
        <f t="shared" si="19"/>
        <v/>
      </c>
      <c r="B989" s="39"/>
      <c r="C989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  <c r="BS989" s="37"/>
    </row>
    <row r="990" spans="1:71" x14ac:dyDescent="0.2">
      <c r="A990" s="40" t="str">
        <f>B990&amp;C990</f>
        <v/>
      </c>
      <c r="B990" s="39"/>
      <c r="C990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  <c r="BS990" s="37"/>
    </row>
    <row r="991" spans="1:71" x14ac:dyDescent="0.2">
      <c r="A991" s="40" t="str">
        <f t="shared" ref="A991:A1021" si="20">B991&amp;C991</f>
        <v/>
      </c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</row>
    <row r="992" spans="1:71" x14ac:dyDescent="0.2">
      <c r="A992" s="40" t="str">
        <f t="shared" si="20"/>
        <v/>
      </c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</row>
    <row r="993" spans="1:71" x14ac:dyDescent="0.2">
      <c r="A993" s="40" t="str">
        <f t="shared" si="20"/>
        <v/>
      </c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</row>
    <row r="994" spans="1:71" x14ac:dyDescent="0.2">
      <c r="A994" s="40" t="str">
        <f t="shared" si="20"/>
        <v/>
      </c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</row>
    <row r="995" spans="1:71" x14ac:dyDescent="0.2">
      <c r="A995" s="40" t="str">
        <f t="shared" si="20"/>
        <v/>
      </c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</row>
    <row r="996" spans="1:71" x14ac:dyDescent="0.2">
      <c r="A996" s="40" t="str">
        <f t="shared" si="20"/>
        <v/>
      </c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</row>
    <row r="997" spans="1:71" x14ac:dyDescent="0.2">
      <c r="A997" s="40" t="str">
        <f t="shared" si="20"/>
        <v/>
      </c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</row>
    <row r="998" spans="1:71" x14ac:dyDescent="0.2">
      <c r="A998" s="40" t="str">
        <f t="shared" si="20"/>
        <v/>
      </c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</row>
    <row r="999" spans="1:71" x14ac:dyDescent="0.2">
      <c r="A999" s="40" t="str">
        <f t="shared" si="20"/>
        <v/>
      </c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</row>
    <row r="1000" spans="1:71" x14ac:dyDescent="0.2">
      <c r="A1000" s="40" t="str">
        <f t="shared" si="20"/>
        <v/>
      </c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</row>
    <row r="1001" spans="1:71" x14ac:dyDescent="0.2">
      <c r="A1001" s="40" t="str">
        <f t="shared" si="20"/>
        <v/>
      </c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</row>
    <row r="1002" spans="1:71" x14ac:dyDescent="0.2">
      <c r="A1002" s="40" t="str">
        <f t="shared" si="20"/>
        <v/>
      </c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</row>
    <row r="1003" spans="1:71" x14ac:dyDescent="0.2">
      <c r="A1003" s="40" t="str">
        <f t="shared" si="20"/>
        <v/>
      </c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</row>
    <row r="1004" spans="1:71" x14ac:dyDescent="0.2">
      <c r="A1004" s="40" t="str">
        <f t="shared" si="20"/>
        <v/>
      </c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</row>
    <row r="1005" spans="1:71" x14ac:dyDescent="0.2">
      <c r="A1005" s="40" t="str">
        <f t="shared" si="20"/>
        <v/>
      </c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</row>
    <row r="1006" spans="1:71" x14ac:dyDescent="0.2">
      <c r="A1006" s="40" t="str">
        <f t="shared" si="20"/>
        <v/>
      </c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</row>
    <row r="1007" spans="1:71" x14ac:dyDescent="0.2">
      <c r="A1007" s="40" t="str">
        <f t="shared" si="20"/>
        <v/>
      </c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</row>
    <row r="1008" spans="1:71" x14ac:dyDescent="0.2">
      <c r="A1008" s="40" t="str">
        <f t="shared" si="20"/>
        <v/>
      </c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</row>
    <row r="1009" spans="1:71" x14ac:dyDescent="0.2">
      <c r="A1009" s="40" t="str">
        <f t="shared" si="20"/>
        <v/>
      </c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</row>
    <row r="1010" spans="1:71" x14ac:dyDescent="0.2">
      <c r="A1010" s="40" t="str">
        <f t="shared" si="20"/>
        <v/>
      </c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</row>
    <row r="1011" spans="1:71" x14ac:dyDescent="0.2">
      <c r="A1011" s="40" t="str">
        <f t="shared" si="20"/>
        <v/>
      </c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</row>
    <row r="1012" spans="1:71" x14ac:dyDescent="0.2">
      <c r="A1012" s="40" t="str">
        <f t="shared" si="20"/>
        <v/>
      </c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</row>
    <row r="1013" spans="1:71" x14ac:dyDescent="0.2">
      <c r="A1013" s="40" t="str">
        <f t="shared" si="20"/>
        <v/>
      </c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</row>
    <row r="1014" spans="1:71" x14ac:dyDescent="0.2">
      <c r="A1014" s="40" t="str">
        <f t="shared" si="20"/>
        <v/>
      </c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</row>
    <row r="1015" spans="1:71" x14ac:dyDescent="0.2">
      <c r="A1015" s="40" t="str">
        <f t="shared" si="20"/>
        <v/>
      </c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</row>
    <row r="1016" spans="1:71" x14ac:dyDescent="0.2">
      <c r="A1016" s="40" t="str">
        <f t="shared" si="20"/>
        <v/>
      </c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</row>
    <row r="1017" spans="1:71" x14ac:dyDescent="0.2">
      <c r="A1017" s="40" t="str">
        <f t="shared" si="20"/>
        <v/>
      </c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</row>
    <row r="1018" spans="1:71" x14ac:dyDescent="0.2">
      <c r="A1018" s="40" t="str">
        <f t="shared" si="20"/>
        <v/>
      </c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</row>
    <row r="1019" spans="1:71" x14ac:dyDescent="0.2">
      <c r="A1019" s="40" t="str">
        <f t="shared" si="20"/>
        <v/>
      </c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</row>
    <row r="1020" spans="1:71" x14ac:dyDescent="0.2">
      <c r="A1020" s="40" t="str">
        <f t="shared" si="20"/>
        <v/>
      </c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</row>
    <row r="1021" spans="1:71" x14ac:dyDescent="0.2">
      <c r="A1021" s="40" t="str">
        <f t="shared" si="20"/>
        <v/>
      </c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</row>
    <row r="1022" spans="1:71" x14ac:dyDescent="0.2">
      <c r="A1022" s="40" t="str">
        <f t="shared" ref="A1022:A1085" si="21">B1022&amp;C1022</f>
        <v/>
      </c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</row>
    <row r="1023" spans="1:71" x14ac:dyDescent="0.2">
      <c r="A1023" s="40" t="str">
        <f t="shared" si="21"/>
        <v/>
      </c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</row>
    <row r="1024" spans="1:71" x14ac:dyDescent="0.2">
      <c r="A1024" s="40" t="str">
        <f t="shared" si="21"/>
        <v/>
      </c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</row>
    <row r="1025" spans="1:71" x14ac:dyDescent="0.2">
      <c r="A1025" s="40" t="str">
        <f t="shared" si="21"/>
        <v/>
      </c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</row>
    <row r="1026" spans="1:71" x14ac:dyDescent="0.2">
      <c r="A1026" s="40" t="str">
        <f t="shared" si="21"/>
        <v/>
      </c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</row>
    <row r="1027" spans="1:71" x14ac:dyDescent="0.2">
      <c r="A1027" s="40" t="str">
        <f t="shared" si="21"/>
        <v/>
      </c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</row>
    <row r="1028" spans="1:71" x14ac:dyDescent="0.2">
      <c r="A1028" s="40" t="str">
        <f t="shared" si="21"/>
        <v/>
      </c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</row>
    <row r="1029" spans="1:71" x14ac:dyDescent="0.2">
      <c r="A1029" s="40" t="str">
        <f t="shared" si="21"/>
        <v/>
      </c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</row>
    <row r="1030" spans="1:71" x14ac:dyDescent="0.2">
      <c r="A1030" s="40" t="str">
        <f t="shared" si="21"/>
        <v/>
      </c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</row>
    <row r="1031" spans="1:71" x14ac:dyDescent="0.2">
      <c r="A1031" s="40" t="str">
        <f t="shared" si="21"/>
        <v/>
      </c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</row>
    <row r="1032" spans="1:71" x14ac:dyDescent="0.2">
      <c r="A1032" s="40" t="str">
        <f t="shared" si="21"/>
        <v/>
      </c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</row>
    <row r="1033" spans="1:71" x14ac:dyDescent="0.2">
      <c r="A1033" s="40" t="str">
        <f t="shared" si="21"/>
        <v/>
      </c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</row>
    <row r="1034" spans="1:71" x14ac:dyDescent="0.2">
      <c r="A1034" s="40" t="str">
        <f t="shared" si="21"/>
        <v/>
      </c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</row>
    <row r="1035" spans="1:71" x14ac:dyDescent="0.2">
      <c r="A1035" s="40" t="str">
        <f t="shared" si="21"/>
        <v/>
      </c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</row>
    <row r="1036" spans="1:71" x14ac:dyDescent="0.2">
      <c r="A1036" s="40" t="str">
        <f t="shared" si="21"/>
        <v/>
      </c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</row>
    <row r="1037" spans="1:71" x14ac:dyDescent="0.2">
      <c r="A1037" s="40" t="str">
        <f t="shared" si="21"/>
        <v/>
      </c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</row>
    <row r="1038" spans="1:71" x14ac:dyDescent="0.2">
      <c r="A1038" s="40" t="str">
        <f t="shared" si="21"/>
        <v/>
      </c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</row>
    <row r="1039" spans="1:71" x14ac:dyDescent="0.2">
      <c r="A1039" s="40" t="str">
        <f t="shared" si="21"/>
        <v/>
      </c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</row>
    <row r="1040" spans="1:71" x14ac:dyDescent="0.2">
      <c r="A1040" s="40" t="str">
        <f t="shared" si="21"/>
        <v/>
      </c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</row>
    <row r="1041" spans="1:71" x14ac:dyDescent="0.2">
      <c r="A1041" s="40" t="str">
        <f t="shared" si="21"/>
        <v/>
      </c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</row>
    <row r="1042" spans="1:71" x14ac:dyDescent="0.2">
      <c r="A1042" s="40" t="str">
        <f t="shared" si="21"/>
        <v/>
      </c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</row>
    <row r="1043" spans="1:71" x14ac:dyDescent="0.2">
      <c r="A1043" s="40" t="str">
        <f t="shared" si="21"/>
        <v/>
      </c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</row>
    <row r="1044" spans="1:71" x14ac:dyDescent="0.2">
      <c r="A1044" s="40" t="str">
        <f t="shared" si="21"/>
        <v/>
      </c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</row>
    <row r="1045" spans="1:71" x14ac:dyDescent="0.2">
      <c r="A1045" s="40" t="str">
        <f t="shared" si="21"/>
        <v/>
      </c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</row>
    <row r="1046" spans="1:71" x14ac:dyDescent="0.2">
      <c r="A1046" s="40" t="str">
        <f t="shared" si="21"/>
        <v/>
      </c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</row>
    <row r="1047" spans="1:71" x14ac:dyDescent="0.2">
      <c r="A1047" s="40" t="str">
        <f t="shared" si="21"/>
        <v/>
      </c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</row>
    <row r="1048" spans="1:71" x14ac:dyDescent="0.2">
      <c r="A1048" s="40" t="str">
        <f t="shared" si="21"/>
        <v/>
      </c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</row>
    <row r="1049" spans="1:71" x14ac:dyDescent="0.2">
      <c r="A1049" s="40" t="str">
        <f t="shared" si="21"/>
        <v/>
      </c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</row>
    <row r="1050" spans="1:71" x14ac:dyDescent="0.2">
      <c r="A1050" s="40" t="str">
        <f t="shared" si="21"/>
        <v/>
      </c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</row>
    <row r="1051" spans="1:71" x14ac:dyDescent="0.2">
      <c r="A1051" s="40" t="str">
        <f t="shared" si="21"/>
        <v/>
      </c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</row>
    <row r="1052" spans="1:71" x14ac:dyDescent="0.2">
      <c r="A1052" s="40" t="str">
        <f t="shared" si="21"/>
        <v/>
      </c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</row>
    <row r="1053" spans="1:71" x14ac:dyDescent="0.2">
      <c r="A1053" s="40" t="str">
        <f t="shared" si="21"/>
        <v/>
      </c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</row>
    <row r="1054" spans="1:71" x14ac:dyDescent="0.2">
      <c r="A1054" s="40" t="str">
        <f t="shared" si="21"/>
        <v/>
      </c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</row>
    <row r="1055" spans="1:71" x14ac:dyDescent="0.2">
      <c r="A1055" s="40" t="str">
        <f t="shared" si="21"/>
        <v/>
      </c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</row>
    <row r="1056" spans="1:71" x14ac:dyDescent="0.2">
      <c r="A1056" s="40" t="str">
        <f t="shared" si="21"/>
        <v/>
      </c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</row>
    <row r="1057" spans="1:71" x14ac:dyDescent="0.2">
      <c r="A1057" s="40" t="str">
        <f t="shared" si="21"/>
        <v/>
      </c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</row>
    <row r="1058" spans="1:71" x14ac:dyDescent="0.2">
      <c r="A1058" s="40" t="str">
        <f t="shared" si="21"/>
        <v/>
      </c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</row>
    <row r="1059" spans="1:71" x14ac:dyDescent="0.2">
      <c r="A1059" s="40" t="str">
        <f t="shared" si="21"/>
        <v/>
      </c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</row>
    <row r="1060" spans="1:71" x14ac:dyDescent="0.2">
      <c r="A1060" s="40" t="str">
        <f t="shared" si="21"/>
        <v/>
      </c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</row>
    <row r="1061" spans="1:71" x14ac:dyDescent="0.2">
      <c r="A1061" s="40" t="str">
        <f t="shared" si="21"/>
        <v/>
      </c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</row>
    <row r="1062" spans="1:71" x14ac:dyDescent="0.2">
      <c r="A1062" s="40" t="str">
        <f t="shared" si="21"/>
        <v/>
      </c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</row>
    <row r="1063" spans="1:71" x14ac:dyDescent="0.2">
      <c r="A1063" s="40" t="str">
        <f t="shared" si="21"/>
        <v/>
      </c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</row>
    <row r="1064" spans="1:71" x14ac:dyDescent="0.2">
      <c r="A1064" s="40" t="str">
        <f t="shared" si="21"/>
        <v/>
      </c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</row>
    <row r="1065" spans="1:71" x14ac:dyDescent="0.2">
      <c r="A1065" s="40" t="str">
        <f t="shared" si="21"/>
        <v/>
      </c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</row>
    <row r="1066" spans="1:71" x14ac:dyDescent="0.2">
      <c r="A1066" s="40" t="str">
        <f t="shared" si="21"/>
        <v/>
      </c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</row>
    <row r="1067" spans="1:71" x14ac:dyDescent="0.2">
      <c r="A1067" s="40" t="str">
        <f t="shared" si="21"/>
        <v/>
      </c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</row>
    <row r="1068" spans="1:71" x14ac:dyDescent="0.2">
      <c r="A1068" s="40" t="str">
        <f t="shared" si="21"/>
        <v/>
      </c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</row>
    <row r="1069" spans="1:71" x14ac:dyDescent="0.2">
      <c r="A1069" s="40" t="str">
        <f t="shared" si="21"/>
        <v/>
      </c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</row>
    <row r="1070" spans="1:71" x14ac:dyDescent="0.2">
      <c r="A1070" s="40" t="str">
        <f t="shared" si="21"/>
        <v/>
      </c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</row>
    <row r="1071" spans="1:71" x14ac:dyDescent="0.2">
      <c r="A1071" s="40" t="str">
        <f t="shared" si="21"/>
        <v/>
      </c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</row>
    <row r="1072" spans="1:71" x14ac:dyDescent="0.2">
      <c r="A1072" s="40" t="str">
        <f t="shared" si="21"/>
        <v/>
      </c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</row>
    <row r="1073" spans="1:71" x14ac:dyDescent="0.2">
      <c r="A1073" s="40" t="str">
        <f t="shared" si="21"/>
        <v/>
      </c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</row>
    <row r="1074" spans="1:71" x14ac:dyDescent="0.2">
      <c r="A1074" s="40" t="str">
        <f t="shared" si="21"/>
        <v/>
      </c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</row>
    <row r="1075" spans="1:71" x14ac:dyDescent="0.2">
      <c r="A1075" s="40" t="str">
        <f t="shared" si="21"/>
        <v/>
      </c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</row>
    <row r="1076" spans="1:71" x14ac:dyDescent="0.2">
      <c r="A1076" s="40" t="str">
        <f t="shared" si="21"/>
        <v/>
      </c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</row>
    <row r="1077" spans="1:71" x14ac:dyDescent="0.2">
      <c r="A1077" s="40" t="str">
        <f t="shared" si="21"/>
        <v/>
      </c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</row>
    <row r="1078" spans="1:71" x14ac:dyDescent="0.2">
      <c r="A1078" s="40" t="str">
        <f t="shared" si="21"/>
        <v/>
      </c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</row>
    <row r="1079" spans="1:71" x14ac:dyDescent="0.2">
      <c r="A1079" s="40" t="str">
        <f t="shared" si="21"/>
        <v/>
      </c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</row>
    <row r="1080" spans="1:71" x14ac:dyDescent="0.2">
      <c r="A1080" s="40" t="str">
        <f t="shared" si="21"/>
        <v/>
      </c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</row>
    <row r="1081" spans="1:71" x14ac:dyDescent="0.2">
      <c r="A1081" s="40" t="str">
        <f t="shared" si="21"/>
        <v/>
      </c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</row>
    <row r="1082" spans="1:71" x14ac:dyDescent="0.2">
      <c r="A1082" s="40" t="str">
        <f t="shared" si="21"/>
        <v/>
      </c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</row>
    <row r="1083" spans="1:71" x14ac:dyDescent="0.2">
      <c r="A1083" s="40" t="str">
        <f t="shared" si="21"/>
        <v/>
      </c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</row>
    <row r="1084" spans="1:71" x14ac:dyDescent="0.2">
      <c r="A1084" s="40" t="str">
        <f t="shared" si="21"/>
        <v/>
      </c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</row>
    <row r="1085" spans="1:71" x14ac:dyDescent="0.2">
      <c r="A1085" s="40" t="str">
        <f t="shared" si="21"/>
        <v/>
      </c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</row>
    <row r="1086" spans="1:71" x14ac:dyDescent="0.2">
      <c r="A1086" s="40" t="str">
        <f t="shared" ref="A1086:A1149" si="22">B1086&amp;C1086</f>
        <v/>
      </c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</row>
    <row r="1087" spans="1:71" x14ac:dyDescent="0.2">
      <c r="A1087" s="40" t="str">
        <f t="shared" si="22"/>
        <v/>
      </c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</row>
    <row r="1088" spans="1:71" x14ac:dyDescent="0.2">
      <c r="A1088" s="40" t="str">
        <f t="shared" si="22"/>
        <v/>
      </c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</row>
    <row r="1089" spans="1:71" x14ac:dyDescent="0.2">
      <c r="A1089" s="40" t="str">
        <f t="shared" si="22"/>
        <v/>
      </c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</row>
    <row r="1090" spans="1:71" x14ac:dyDescent="0.2">
      <c r="A1090" s="40" t="str">
        <f t="shared" si="22"/>
        <v/>
      </c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</row>
    <row r="1091" spans="1:71" x14ac:dyDescent="0.2">
      <c r="A1091" s="40" t="str">
        <f t="shared" si="22"/>
        <v/>
      </c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</row>
    <row r="1092" spans="1:71" x14ac:dyDescent="0.2">
      <c r="A1092" s="40" t="str">
        <f t="shared" si="22"/>
        <v/>
      </c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</row>
    <row r="1093" spans="1:71" x14ac:dyDescent="0.2">
      <c r="A1093" s="40" t="str">
        <f t="shared" si="22"/>
        <v/>
      </c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</row>
    <row r="1094" spans="1:71" x14ac:dyDescent="0.2">
      <c r="A1094" s="40" t="str">
        <f t="shared" si="22"/>
        <v/>
      </c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</row>
    <row r="1095" spans="1:71" x14ac:dyDescent="0.2">
      <c r="A1095" s="40" t="str">
        <f t="shared" si="22"/>
        <v/>
      </c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</row>
    <row r="1096" spans="1:71" x14ac:dyDescent="0.2">
      <c r="A1096" s="40" t="str">
        <f t="shared" si="22"/>
        <v/>
      </c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</row>
    <row r="1097" spans="1:71" x14ac:dyDescent="0.2">
      <c r="A1097" s="40" t="str">
        <f t="shared" si="22"/>
        <v/>
      </c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</row>
    <row r="1098" spans="1:71" x14ac:dyDescent="0.2">
      <c r="A1098" s="40" t="str">
        <f t="shared" si="22"/>
        <v/>
      </c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</row>
    <row r="1099" spans="1:71" x14ac:dyDescent="0.2">
      <c r="A1099" s="40" t="str">
        <f t="shared" si="22"/>
        <v/>
      </c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</row>
    <row r="1100" spans="1:71" x14ac:dyDescent="0.2">
      <c r="A1100" s="40" t="str">
        <f t="shared" si="22"/>
        <v/>
      </c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</row>
    <row r="1101" spans="1:71" x14ac:dyDescent="0.2">
      <c r="A1101" s="40" t="str">
        <f t="shared" si="22"/>
        <v/>
      </c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</row>
    <row r="1102" spans="1:71" x14ac:dyDescent="0.2">
      <c r="A1102" s="40" t="str">
        <f t="shared" si="22"/>
        <v/>
      </c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</row>
    <row r="1103" spans="1:71" x14ac:dyDescent="0.2">
      <c r="A1103" s="40" t="str">
        <f t="shared" si="22"/>
        <v/>
      </c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</row>
    <row r="1104" spans="1:71" x14ac:dyDescent="0.2">
      <c r="A1104" s="40" t="str">
        <f t="shared" si="22"/>
        <v/>
      </c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</row>
    <row r="1105" spans="1:71" x14ac:dyDescent="0.2">
      <c r="A1105" s="40" t="str">
        <f t="shared" si="22"/>
        <v/>
      </c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</row>
    <row r="1106" spans="1:71" x14ac:dyDescent="0.2">
      <c r="A1106" s="40" t="str">
        <f t="shared" si="22"/>
        <v/>
      </c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</row>
    <row r="1107" spans="1:71" x14ac:dyDescent="0.2">
      <c r="A1107" s="40" t="str">
        <f t="shared" si="22"/>
        <v/>
      </c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</row>
    <row r="1108" spans="1:71" x14ac:dyDescent="0.2">
      <c r="A1108" s="40" t="str">
        <f t="shared" si="22"/>
        <v/>
      </c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</row>
    <row r="1109" spans="1:71" x14ac:dyDescent="0.2">
      <c r="A1109" s="40" t="str">
        <f t="shared" si="22"/>
        <v/>
      </c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</row>
    <row r="1110" spans="1:71" x14ac:dyDescent="0.2">
      <c r="A1110" s="40" t="str">
        <f t="shared" si="22"/>
        <v/>
      </c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</row>
    <row r="1111" spans="1:71" x14ac:dyDescent="0.2">
      <c r="A1111" s="40" t="str">
        <f t="shared" si="22"/>
        <v/>
      </c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</row>
    <row r="1112" spans="1:71" x14ac:dyDescent="0.2">
      <c r="A1112" s="40" t="str">
        <f t="shared" si="22"/>
        <v/>
      </c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</row>
    <row r="1113" spans="1:71" x14ac:dyDescent="0.2">
      <c r="A1113" s="40" t="str">
        <f t="shared" si="22"/>
        <v/>
      </c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</row>
    <row r="1114" spans="1:71" x14ac:dyDescent="0.2">
      <c r="A1114" s="40" t="str">
        <f t="shared" si="22"/>
        <v/>
      </c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</row>
    <row r="1115" spans="1:71" x14ac:dyDescent="0.2">
      <c r="A1115" s="40" t="str">
        <f t="shared" si="22"/>
        <v/>
      </c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</row>
    <row r="1116" spans="1:71" x14ac:dyDescent="0.2">
      <c r="A1116" s="40" t="str">
        <f t="shared" si="22"/>
        <v/>
      </c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</row>
    <row r="1117" spans="1:71" x14ac:dyDescent="0.2">
      <c r="A1117" s="40" t="str">
        <f t="shared" si="22"/>
        <v/>
      </c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</row>
    <row r="1118" spans="1:71" x14ac:dyDescent="0.2">
      <c r="A1118" s="40" t="str">
        <f t="shared" si="22"/>
        <v/>
      </c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</row>
    <row r="1119" spans="1:71" x14ac:dyDescent="0.2">
      <c r="A1119" s="40" t="str">
        <f t="shared" si="22"/>
        <v/>
      </c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</row>
    <row r="1120" spans="1:71" x14ac:dyDescent="0.2">
      <c r="A1120" s="40" t="str">
        <f t="shared" si="22"/>
        <v/>
      </c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</row>
    <row r="1121" spans="1:71" x14ac:dyDescent="0.2">
      <c r="A1121" s="40" t="str">
        <f t="shared" si="22"/>
        <v/>
      </c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</row>
    <row r="1122" spans="1:71" x14ac:dyDescent="0.2">
      <c r="A1122" s="40" t="str">
        <f t="shared" si="22"/>
        <v/>
      </c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</row>
    <row r="1123" spans="1:71" x14ac:dyDescent="0.2">
      <c r="A1123" s="40" t="str">
        <f t="shared" si="22"/>
        <v/>
      </c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</row>
    <row r="1124" spans="1:71" x14ac:dyDescent="0.2">
      <c r="A1124" s="40" t="str">
        <f t="shared" si="22"/>
        <v/>
      </c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</row>
    <row r="1125" spans="1:71" x14ac:dyDescent="0.2">
      <c r="A1125" s="40" t="str">
        <f t="shared" si="22"/>
        <v/>
      </c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</row>
    <row r="1126" spans="1:71" x14ac:dyDescent="0.2">
      <c r="A1126" s="40" t="str">
        <f t="shared" si="22"/>
        <v/>
      </c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</row>
    <row r="1127" spans="1:71" x14ac:dyDescent="0.2">
      <c r="A1127" s="40" t="str">
        <f t="shared" si="22"/>
        <v/>
      </c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</row>
    <row r="1128" spans="1:71" x14ac:dyDescent="0.2">
      <c r="A1128" s="40" t="str">
        <f t="shared" si="22"/>
        <v/>
      </c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</row>
    <row r="1129" spans="1:71" x14ac:dyDescent="0.2">
      <c r="A1129" s="40" t="str">
        <f t="shared" si="22"/>
        <v/>
      </c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</row>
    <row r="1130" spans="1:71" x14ac:dyDescent="0.2">
      <c r="A1130" s="40" t="str">
        <f t="shared" si="22"/>
        <v/>
      </c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</row>
    <row r="1131" spans="1:71" x14ac:dyDescent="0.2">
      <c r="A1131" s="40" t="str">
        <f t="shared" si="22"/>
        <v/>
      </c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</row>
    <row r="1132" spans="1:71" x14ac:dyDescent="0.2">
      <c r="A1132" s="40" t="str">
        <f t="shared" si="22"/>
        <v/>
      </c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</row>
    <row r="1133" spans="1:71" x14ac:dyDescent="0.2">
      <c r="A1133" s="40" t="str">
        <f t="shared" si="22"/>
        <v/>
      </c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</row>
    <row r="1134" spans="1:71" x14ac:dyDescent="0.2">
      <c r="A1134" s="40" t="str">
        <f t="shared" si="22"/>
        <v/>
      </c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</row>
    <row r="1135" spans="1:71" x14ac:dyDescent="0.2">
      <c r="A1135" s="40" t="str">
        <f t="shared" si="22"/>
        <v/>
      </c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</row>
    <row r="1136" spans="1:71" x14ac:dyDescent="0.2">
      <c r="A1136" s="40" t="str">
        <f t="shared" si="22"/>
        <v/>
      </c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</row>
    <row r="1137" spans="1:71" x14ac:dyDescent="0.2">
      <c r="A1137" s="40" t="str">
        <f t="shared" si="22"/>
        <v/>
      </c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</row>
    <row r="1138" spans="1:71" x14ac:dyDescent="0.2">
      <c r="A1138" s="40" t="str">
        <f t="shared" si="22"/>
        <v/>
      </c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</row>
    <row r="1139" spans="1:71" x14ac:dyDescent="0.2">
      <c r="A1139" s="40" t="str">
        <f t="shared" si="22"/>
        <v/>
      </c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</row>
    <row r="1140" spans="1:71" x14ac:dyDescent="0.2">
      <c r="A1140" s="40" t="str">
        <f t="shared" si="22"/>
        <v/>
      </c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</row>
    <row r="1141" spans="1:71" x14ac:dyDescent="0.2">
      <c r="A1141" s="40" t="str">
        <f t="shared" si="22"/>
        <v/>
      </c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</row>
    <row r="1142" spans="1:71" x14ac:dyDescent="0.2">
      <c r="A1142" s="40" t="str">
        <f t="shared" si="22"/>
        <v/>
      </c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</row>
    <row r="1143" spans="1:71" x14ac:dyDescent="0.2">
      <c r="A1143" s="40" t="str">
        <f t="shared" si="22"/>
        <v/>
      </c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</row>
    <row r="1144" spans="1:71" x14ac:dyDescent="0.2">
      <c r="A1144" s="40" t="str">
        <f t="shared" si="22"/>
        <v/>
      </c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</row>
    <row r="1145" spans="1:71" x14ac:dyDescent="0.2">
      <c r="A1145" s="40" t="str">
        <f t="shared" si="22"/>
        <v/>
      </c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</row>
    <row r="1146" spans="1:71" x14ac:dyDescent="0.2">
      <c r="A1146" s="40" t="str">
        <f t="shared" si="22"/>
        <v/>
      </c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</row>
    <row r="1147" spans="1:71" x14ac:dyDescent="0.2">
      <c r="A1147" s="40" t="str">
        <f t="shared" si="22"/>
        <v/>
      </c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</row>
    <row r="1148" spans="1:71" x14ac:dyDescent="0.2">
      <c r="A1148" s="40" t="str">
        <f t="shared" si="22"/>
        <v/>
      </c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</row>
    <row r="1149" spans="1:71" x14ac:dyDescent="0.2">
      <c r="A1149" s="40" t="str">
        <f t="shared" si="22"/>
        <v/>
      </c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</row>
    <row r="1150" spans="1:71" x14ac:dyDescent="0.2">
      <c r="A1150" s="40" t="str">
        <f t="shared" ref="A1150:A1189" si="23">B1150&amp;C1150</f>
        <v/>
      </c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</row>
    <row r="1151" spans="1:71" x14ac:dyDescent="0.2">
      <c r="A1151" s="40" t="str">
        <f t="shared" si="23"/>
        <v/>
      </c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</row>
    <row r="1152" spans="1:71" x14ac:dyDescent="0.2">
      <c r="A1152" s="40" t="str">
        <f t="shared" si="23"/>
        <v/>
      </c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</row>
    <row r="1153" spans="1:71" x14ac:dyDescent="0.2">
      <c r="A1153" s="40" t="str">
        <f t="shared" si="23"/>
        <v/>
      </c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</row>
    <row r="1154" spans="1:71" x14ac:dyDescent="0.2">
      <c r="A1154" s="40" t="str">
        <f t="shared" si="23"/>
        <v/>
      </c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</row>
    <row r="1155" spans="1:71" x14ac:dyDescent="0.2">
      <c r="A1155" s="40" t="str">
        <f t="shared" si="23"/>
        <v/>
      </c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</row>
    <row r="1156" spans="1:71" x14ac:dyDescent="0.2">
      <c r="A1156" s="40" t="str">
        <f t="shared" si="23"/>
        <v/>
      </c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</row>
    <row r="1157" spans="1:71" x14ac:dyDescent="0.2">
      <c r="A1157" s="40" t="str">
        <f t="shared" si="23"/>
        <v/>
      </c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</row>
    <row r="1158" spans="1:71" x14ac:dyDescent="0.2">
      <c r="A1158" s="40" t="str">
        <f t="shared" si="23"/>
        <v/>
      </c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</row>
    <row r="1159" spans="1:71" x14ac:dyDescent="0.2">
      <c r="A1159" s="40" t="str">
        <f t="shared" si="23"/>
        <v/>
      </c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</row>
    <row r="1160" spans="1:71" x14ac:dyDescent="0.2">
      <c r="A1160" s="40" t="str">
        <f t="shared" si="23"/>
        <v/>
      </c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</row>
    <row r="1161" spans="1:71" x14ac:dyDescent="0.2">
      <c r="A1161" s="40" t="str">
        <f t="shared" si="23"/>
        <v/>
      </c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</row>
    <row r="1162" spans="1:71" x14ac:dyDescent="0.2">
      <c r="A1162" s="40" t="str">
        <f t="shared" si="23"/>
        <v/>
      </c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</row>
    <row r="1163" spans="1:71" x14ac:dyDescent="0.2">
      <c r="A1163" s="40" t="str">
        <f t="shared" si="23"/>
        <v/>
      </c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</row>
    <row r="1164" spans="1:71" x14ac:dyDescent="0.2">
      <c r="A1164" s="40" t="str">
        <f t="shared" si="23"/>
        <v/>
      </c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</row>
    <row r="1165" spans="1:71" x14ac:dyDescent="0.2">
      <c r="A1165" s="40" t="str">
        <f t="shared" si="23"/>
        <v/>
      </c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</row>
    <row r="1166" spans="1:71" x14ac:dyDescent="0.2">
      <c r="A1166" s="40" t="str">
        <f t="shared" si="23"/>
        <v/>
      </c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</row>
    <row r="1167" spans="1:71" x14ac:dyDescent="0.2">
      <c r="A1167" s="40" t="str">
        <f t="shared" si="23"/>
        <v/>
      </c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</row>
    <row r="1168" spans="1:71" x14ac:dyDescent="0.2">
      <c r="A1168" s="40" t="str">
        <f t="shared" si="23"/>
        <v/>
      </c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</row>
    <row r="1169" spans="1:71" x14ac:dyDescent="0.2">
      <c r="A1169" s="40" t="str">
        <f t="shared" si="23"/>
        <v/>
      </c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</row>
    <row r="1170" spans="1:71" x14ac:dyDescent="0.2">
      <c r="A1170" s="40" t="str">
        <f t="shared" si="23"/>
        <v/>
      </c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</row>
    <row r="1171" spans="1:71" x14ac:dyDescent="0.2">
      <c r="A1171" s="40" t="str">
        <f t="shared" si="23"/>
        <v/>
      </c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</row>
    <row r="1172" spans="1:71" x14ac:dyDescent="0.2">
      <c r="A1172" s="40" t="str">
        <f t="shared" si="23"/>
        <v/>
      </c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</row>
    <row r="1173" spans="1:71" x14ac:dyDescent="0.2">
      <c r="A1173" s="40" t="str">
        <f t="shared" si="23"/>
        <v/>
      </c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</row>
    <row r="1174" spans="1:71" x14ac:dyDescent="0.2">
      <c r="A1174" s="40" t="str">
        <f t="shared" si="23"/>
        <v/>
      </c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</row>
    <row r="1175" spans="1:71" x14ac:dyDescent="0.2">
      <c r="A1175" s="40" t="str">
        <f t="shared" si="23"/>
        <v/>
      </c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</row>
    <row r="1176" spans="1:71" x14ac:dyDescent="0.2">
      <c r="A1176" s="40" t="str">
        <f t="shared" si="23"/>
        <v/>
      </c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</row>
    <row r="1177" spans="1:71" x14ac:dyDescent="0.2">
      <c r="A1177" s="40" t="str">
        <f t="shared" si="23"/>
        <v/>
      </c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</row>
    <row r="1178" spans="1:71" x14ac:dyDescent="0.2">
      <c r="A1178" s="40" t="str">
        <f t="shared" si="23"/>
        <v/>
      </c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</row>
    <row r="1179" spans="1:71" x14ac:dyDescent="0.2">
      <c r="A1179" s="40" t="str">
        <f t="shared" si="23"/>
        <v/>
      </c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</row>
    <row r="1180" spans="1:71" x14ac:dyDescent="0.2">
      <c r="A1180" s="40" t="str">
        <f t="shared" si="23"/>
        <v/>
      </c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</row>
    <row r="1181" spans="1:71" x14ac:dyDescent="0.2">
      <c r="A1181" s="40" t="str">
        <f t="shared" si="23"/>
        <v/>
      </c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</row>
    <row r="1182" spans="1:71" x14ac:dyDescent="0.2">
      <c r="A1182" s="40" t="str">
        <f t="shared" si="23"/>
        <v/>
      </c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</row>
    <row r="1183" spans="1:71" x14ac:dyDescent="0.2">
      <c r="A1183" s="40" t="str">
        <f t="shared" si="23"/>
        <v/>
      </c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</row>
    <row r="1184" spans="1:71" x14ac:dyDescent="0.2">
      <c r="A1184" s="40" t="str">
        <f t="shared" si="23"/>
        <v/>
      </c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</row>
    <row r="1185" spans="1:71" x14ac:dyDescent="0.2">
      <c r="A1185" s="40" t="str">
        <f t="shared" si="23"/>
        <v/>
      </c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</row>
    <row r="1186" spans="1:71" x14ac:dyDescent="0.2">
      <c r="A1186" s="40" t="str">
        <f t="shared" si="23"/>
        <v/>
      </c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</row>
    <row r="1187" spans="1:71" x14ac:dyDescent="0.2">
      <c r="A1187" s="40" t="str">
        <f t="shared" si="23"/>
        <v/>
      </c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</row>
    <row r="1188" spans="1:71" x14ac:dyDescent="0.2">
      <c r="A1188" s="40" t="str">
        <f t="shared" si="23"/>
        <v/>
      </c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</row>
    <row r="1189" spans="1:71" x14ac:dyDescent="0.2">
      <c r="A1189" s="40" t="str">
        <f t="shared" si="23"/>
        <v/>
      </c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92D050"/>
  </sheetPr>
  <dimension ref="A1:O2886"/>
  <sheetViews>
    <sheetView workbookViewId="0"/>
  </sheetViews>
  <sheetFormatPr defaultColWidth="9.140625" defaultRowHeight="12" customHeight="1" x14ac:dyDescent="0.2"/>
  <cols>
    <col min="1" max="1" width="15.140625" style="28" bestFit="1" customWidth="1"/>
    <col min="2" max="2" width="9.7109375" style="28" bestFit="1" customWidth="1"/>
    <col min="3" max="3" width="14.140625" style="28" customWidth="1"/>
    <col min="4" max="4" width="17" style="28" customWidth="1"/>
    <col min="5" max="5" width="5.7109375" style="28" customWidth="1"/>
    <col min="6" max="6" width="15.28515625" style="28" customWidth="1"/>
    <col min="7" max="7" width="12.42578125" style="28" customWidth="1"/>
    <col min="8" max="8" width="13.28515625" style="28" bestFit="1" customWidth="1"/>
    <col min="9" max="11" width="12.42578125" style="28" customWidth="1"/>
    <col min="12" max="12" width="2.140625" style="28" customWidth="1"/>
    <col min="13" max="13" width="11" style="28" customWidth="1"/>
    <col min="14" max="15" width="13.85546875" style="30" customWidth="1"/>
    <col min="16" max="16384" width="9.140625" style="28"/>
  </cols>
  <sheetData>
    <row r="1" spans="1:15" ht="12" customHeight="1" x14ac:dyDescent="0.2">
      <c r="A1" s="44" t="s">
        <v>96</v>
      </c>
      <c r="B1" s="44" t="s">
        <v>97</v>
      </c>
      <c r="C1" s="44" t="s">
        <v>22</v>
      </c>
      <c r="D1" s="44" t="s">
        <v>23</v>
      </c>
      <c r="E1" s="44"/>
      <c r="F1" s="43" t="s">
        <v>319</v>
      </c>
      <c r="G1" s="43" t="s">
        <v>320</v>
      </c>
      <c r="H1" s="43" t="s">
        <v>321</v>
      </c>
      <c r="I1" s="43" t="s">
        <v>97</v>
      </c>
      <c r="J1" s="43" t="s">
        <v>322</v>
      </c>
      <c r="K1" s="43" t="s">
        <v>323</v>
      </c>
      <c r="L1" s="44"/>
      <c r="M1" s="44" t="s">
        <v>324</v>
      </c>
      <c r="N1" s="45" t="s">
        <v>325</v>
      </c>
      <c r="O1" s="45" t="s">
        <v>326</v>
      </c>
    </row>
    <row r="2" spans="1:15" ht="12" customHeight="1" x14ac:dyDescent="0.2">
      <c r="A2" s="39" t="s">
        <v>312</v>
      </c>
      <c r="B2" t="s">
        <v>100</v>
      </c>
      <c r="C2">
        <v>448201</v>
      </c>
      <c r="D2">
        <v>903547</v>
      </c>
      <c r="E2" s="46"/>
      <c r="F2" s="46" t="str">
        <f>A2&amp;" "&amp;B2</f>
        <v>2019–20 AFGH</v>
      </c>
      <c r="G2" s="46" t="str">
        <f t="array" ref="G2">A2&amp;" "&amp;SUM(IF(A2=FinyearEx,IF(C2&lt;=QldEx,1,0),0))</f>
        <v>2019–20 132</v>
      </c>
      <c r="H2" s="46" t="str">
        <f t="array" ref="H2">A2&amp;" "&amp;SUM(IF(A2=FinyearEx,IF(D2&lt;=AustraliaEx,1,0),0))</f>
        <v>2019–20 178</v>
      </c>
      <c r="I2" s="46" t="str">
        <f>B2</f>
        <v>AFGH</v>
      </c>
      <c r="J2" s="47">
        <f>C2/1000000</f>
        <v>0.44820100000000002</v>
      </c>
      <c r="K2" s="47">
        <f>D2/1000000</f>
        <v>0.90354699999999999</v>
      </c>
      <c r="L2" s="47"/>
      <c r="M2" s="40" t="str">
        <f>country_lookup!$G3</f>
        <v>2019–20</v>
      </c>
      <c r="N2" s="48" cm="1">
        <f t="array" ref="N2">SUM(IF(FinyearEx=$M2,QldEx))/1000000</f>
        <v>76248.235560000001</v>
      </c>
      <c r="O2" s="48" cm="1">
        <f t="array" ref="O2">SUM(IF(FinyearEx=$M2,AustraliaEx))/1000000</f>
        <v>381987.614956</v>
      </c>
    </row>
    <row r="3" spans="1:15" ht="12" customHeight="1" x14ac:dyDescent="0.2">
      <c r="A3" s="39" t="s">
        <v>312</v>
      </c>
      <c r="B3" t="s">
        <v>101</v>
      </c>
      <c r="C3">
        <v>5393</v>
      </c>
      <c r="D3">
        <v>1031893</v>
      </c>
      <c r="E3" s="46"/>
      <c r="F3" s="46" t="str">
        <f t="shared" ref="F3:F66" si="0">A3&amp;" "&amp;B3</f>
        <v>2019–20 AGUA</v>
      </c>
      <c r="G3" s="46" t="str">
        <f t="array" ref="G3">A3&amp;" "&amp;SUM(IF(A3=FinyearEx,IF(C3&lt;=QldEx,1,0),0))</f>
        <v>2019–20 188</v>
      </c>
      <c r="H3" s="46" t="str">
        <f t="array" ref="H3">A3&amp;" "&amp;SUM(IF(A3=FinyearEx,IF(D3&lt;=AustraliaEx,1,0),0))</f>
        <v>2019–20 176</v>
      </c>
      <c r="I3" s="46" t="str">
        <f t="shared" ref="I3:I66" si="1">B3</f>
        <v>AGUA</v>
      </c>
      <c r="J3" s="47">
        <f t="shared" ref="J3:J66" si="2">C3/1000000</f>
        <v>5.3930000000000002E-3</v>
      </c>
      <c r="K3" s="47">
        <f t="shared" ref="K3:K66" si="3">D3/1000000</f>
        <v>1.0318929999999999</v>
      </c>
      <c r="L3" s="47"/>
      <c r="M3" s="40" t="str">
        <f>country_lookup!$G4</f>
        <v>2020–21</v>
      </c>
      <c r="N3" s="48">
        <f t="array" ref="N3">SUM(IF(FinyearEx=$M3,QldEx))/1000000</f>
        <v>57890.414077000001</v>
      </c>
      <c r="O3" s="48">
        <f t="array" ref="O3">SUM(IF(FinyearEx=$M3,AustraliaEx))/1000000</f>
        <v>395025.02761500003</v>
      </c>
    </row>
    <row r="4" spans="1:15" ht="12" customHeight="1" x14ac:dyDescent="0.2">
      <c r="A4" s="39" t="s">
        <v>312</v>
      </c>
      <c r="B4" t="s">
        <v>102</v>
      </c>
      <c r="C4">
        <v>11261</v>
      </c>
      <c r="D4">
        <v>1253642</v>
      </c>
      <c r="E4" s="46"/>
      <c r="F4" s="46" t="str">
        <f t="shared" si="0"/>
        <v>2019–20 ALBA</v>
      </c>
      <c r="G4" s="46" t="str">
        <f t="array" ref="G4">A4&amp;" "&amp;SUM(IF(A4=FinyearEx,IF(C4&lt;=QldEx,1,0),0))</f>
        <v>2019–20 182</v>
      </c>
      <c r="H4" s="46" t="str">
        <f t="array" ref="H4">A4&amp;" "&amp;SUM(IF(A4=FinyearEx,IF(D4&lt;=AustraliaEx,1,0),0))</f>
        <v>2019–20 171</v>
      </c>
      <c r="I4" s="46" t="str">
        <f t="shared" si="1"/>
        <v>ALBA</v>
      </c>
      <c r="J4" s="47">
        <f t="shared" si="2"/>
        <v>1.1261E-2</v>
      </c>
      <c r="K4" s="47">
        <f t="shared" si="3"/>
        <v>1.2536419999999999</v>
      </c>
      <c r="L4" s="47"/>
      <c r="M4" s="40" t="str">
        <f>country_lookup!$G5</f>
        <v>2021–22</v>
      </c>
      <c r="N4" s="48">
        <f t="array" ref="N4">SUM(IF(FinyearEx=$M4,QldEx))/1000000</f>
        <v>119975.297297</v>
      </c>
      <c r="O4" s="48">
        <f t="array" ref="O4">SUM(IF(FinyearEx=$M4,AustraliaEx))/1000000</f>
        <v>531125.65259399998</v>
      </c>
    </row>
    <row r="5" spans="1:15" ht="12" customHeight="1" x14ac:dyDescent="0.2">
      <c r="A5" s="39" t="s">
        <v>312</v>
      </c>
      <c r="B5" t="s">
        <v>103</v>
      </c>
      <c r="C5">
        <v>782444</v>
      </c>
      <c r="D5">
        <v>4060328</v>
      </c>
      <c r="E5" s="46"/>
      <c r="F5" s="46" t="str">
        <f t="shared" si="0"/>
        <v>2019–20 ALGR</v>
      </c>
      <c r="G5" s="46" t="str">
        <f t="array" ref="G5">A5&amp;" "&amp;SUM(IF(A5=FinyearEx,IF(C5&lt;=QldEx,1,0),0))</f>
        <v>2019–20 125</v>
      </c>
      <c r="H5" s="46" t="str">
        <f t="array" ref="H5">A5&amp;" "&amp;SUM(IF(A5=FinyearEx,IF(D5&lt;=AustraliaEx,1,0),0))</f>
        <v>2019–20 145</v>
      </c>
      <c r="I5" s="46" t="str">
        <f t="shared" si="1"/>
        <v>ALGR</v>
      </c>
      <c r="J5" s="47">
        <f t="shared" si="2"/>
        <v>0.78244400000000003</v>
      </c>
      <c r="K5" s="47">
        <f t="shared" si="3"/>
        <v>4.0603280000000002</v>
      </c>
      <c r="L5" s="47"/>
      <c r="M5" s="40" t="str">
        <f>country_lookup!$G6</f>
        <v>2022–23</v>
      </c>
      <c r="N5" s="48">
        <f t="array" ref="N5">SUM(IF(FinyearEx=$M5,QldEx))/1000000</f>
        <v>128760.329341</v>
      </c>
      <c r="O5" s="48">
        <f t="array" ref="O5">SUM(IF(FinyearEx=$M5,AustraliaEx))/1000000</f>
        <v>590439.626835</v>
      </c>
    </row>
    <row r="6" spans="1:15" ht="12" customHeight="1" x14ac:dyDescent="0.2">
      <c r="A6" s="39" t="s">
        <v>312</v>
      </c>
      <c r="B6" t="s">
        <v>104</v>
      </c>
      <c r="C6">
        <v>1745841</v>
      </c>
      <c r="D6">
        <v>5466900</v>
      </c>
      <c r="E6" s="44"/>
      <c r="F6" s="46" t="str">
        <f t="shared" si="0"/>
        <v>2019–20 ANGO</v>
      </c>
      <c r="G6" s="46" t="str">
        <f t="array" ref="G6">A6&amp;" "&amp;SUM(IF(A6=FinyearEx,IF(C6&lt;=QldEx,1,0),0))</f>
        <v>2019–20 103</v>
      </c>
      <c r="H6" s="46" t="str">
        <f t="array" ref="H6">A6&amp;" "&amp;SUM(IF(A6=FinyearEx,IF(D6&lt;=AustraliaEx,1,0),0))</f>
        <v>2019–20 137</v>
      </c>
      <c r="I6" s="46" t="str">
        <f t="shared" si="1"/>
        <v>ANGO</v>
      </c>
      <c r="J6" s="47">
        <f t="shared" si="2"/>
        <v>1.745841</v>
      </c>
      <c r="K6" s="47">
        <f t="shared" si="3"/>
        <v>5.4668999999999999</v>
      </c>
      <c r="L6" s="47"/>
      <c r="M6" s="40" t="str">
        <f>country_lookup!$G7</f>
        <v>2023–24</v>
      </c>
      <c r="N6" s="48" cm="1">
        <f t="array" ref="N6">SUM(IF(FinyearEx=$M6,QldEx))/1000000</f>
        <v>112774.866593</v>
      </c>
      <c r="O6" s="48">
        <f t="array" ref="O6">SUM(IF(FinyearEx=$M6,AustraliaEx))/1000000</f>
        <v>534824.99225899996</v>
      </c>
    </row>
    <row r="7" spans="1:15" ht="12" customHeight="1" x14ac:dyDescent="0.2">
      <c r="A7" s="39" t="s">
        <v>312</v>
      </c>
      <c r="B7" t="s">
        <v>105</v>
      </c>
      <c r="C7">
        <v>1265416</v>
      </c>
      <c r="D7">
        <v>7212623</v>
      </c>
      <c r="E7" s="46"/>
      <c r="F7" s="46" t="str">
        <f t="shared" si="0"/>
        <v>2019–20 ANTC</v>
      </c>
      <c r="G7" s="46" t="str">
        <f t="array" ref="G7">A7&amp;" "&amp;SUM(IF(A7=FinyearEx,IF(C7&lt;=QldEx,1,0),0))</f>
        <v>2019–20 113</v>
      </c>
      <c r="H7" s="46" t="str">
        <f t="array" ref="H7">A7&amp;" "&amp;SUM(IF(A7=FinyearEx,IF(D7&lt;=AustraliaEx,1,0),0))</f>
        <v>2019–20 129</v>
      </c>
      <c r="I7" s="46" t="str">
        <f t="shared" si="1"/>
        <v>ANTC</v>
      </c>
      <c r="J7" s="47">
        <f t="shared" si="2"/>
        <v>1.2654160000000001</v>
      </c>
      <c r="K7" s="47">
        <f t="shared" si="3"/>
        <v>7.2126229999999998</v>
      </c>
      <c r="L7" s="47"/>
      <c r="M7" s="40"/>
      <c r="N7" s="48"/>
      <c r="O7" s="48"/>
    </row>
    <row r="8" spans="1:15" ht="12" customHeight="1" x14ac:dyDescent="0.2">
      <c r="A8" s="39" t="s">
        <v>312</v>
      </c>
      <c r="B8" t="s">
        <v>106</v>
      </c>
      <c r="C8">
        <v>100520</v>
      </c>
      <c r="D8">
        <v>358270</v>
      </c>
      <c r="E8" s="46"/>
      <c r="F8" s="46" t="str">
        <f t="shared" si="0"/>
        <v>2019–20 ANTI</v>
      </c>
      <c r="G8" s="46" t="str">
        <f t="array" ref="G8">A8&amp;" "&amp;SUM(IF(A8=FinyearEx,IF(C8&lt;=QldEx,1,0),0))</f>
        <v>2019–20 155</v>
      </c>
      <c r="H8" s="46" t="str">
        <f t="array" ref="H8">A8&amp;" "&amp;SUM(IF(A8=FinyearEx,IF(D8&lt;=AustraliaEx,1,0),0))</f>
        <v>2019–20 192</v>
      </c>
      <c r="I8" s="46" t="str">
        <f t="shared" si="1"/>
        <v>ANTI</v>
      </c>
      <c r="J8" s="47">
        <f t="shared" si="2"/>
        <v>0.10052</v>
      </c>
      <c r="K8" s="47">
        <f t="shared" si="3"/>
        <v>0.35826999999999998</v>
      </c>
      <c r="L8" s="47"/>
      <c r="M8" s="40"/>
      <c r="N8" s="49"/>
      <c r="O8" s="49"/>
    </row>
    <row r="9" spans="1:15" ht="12" customHeight="1" x14ac:dyDescent="0.2">
      <c r="A9" s="39" t="s">
        <v>312</v>
      </c>
      <c r="B9" t="s">
        <v>107</v>
      </c>
      <c r="C9">
        <v>41597279</v>
      </c>
      <c r="D9">
        <v>215281181</v>
      </c>
      <c r="E9" s="46"/>
      <c r="F9" s="46" t="str">
        <f t="shared" si="0"/>
        <v>2019–20 ARGE</v>
      </c>
      <c r="G9" s="46" t="str">
        <f t="array" ref="G9">A9&amp;" "&amp;SUM(IF(A9=FinyearEx,IF(C9&lt;=QldEx,1,0),0))</f>
        <v>2019–20 44</v>
      </c>
      <c r="H9" s="46" t="str">
        <f t="array" ref="H9">A9&amp;" "&amp;SUM(IF(A9=FinyearEx,IF(D9&lt;=AustraliaEx,1,0),0))</f>
        <v>2019–20 50</v>
      </c>
      <c r="I9" s="46" t="str">
        <f t="shared" si="1"/>
        <v>ARGE</v>
      </c>
      <c r="J9" s="47">
        <f t="shared" si="2"/>
        <v>41.597279</v>
      </c>
      <c r="K9" s="47">
        <f t="shared" si="3"/>
        <v>215.281181</v>
      </c>
      <c r="L9" s="47"/>
      <c r="M9" s="40"/>
      <c r="N9" s="49"/>
      <c r="O9" s="49"/>
    </row>
    <row r="10" spans="1:15" ht="12" customHeight="1" x14ac:dyDescent="0.2">
      <c r="A10" s="39" t="s">
        <v>312</v>
      </c>
      <c r="B10" t="s">
        <v>108</v>
      </c>
      <c r="C10">
        <v>122595</v>
      </c>
      <c r="D10">
        <v>1277649</v>
      </c>
      <c r="E10" s="46"/>
      <c r="F10" s="46" t="str">
        <f t="shared" si="0"/>
        <v>2019–20 ARMN</v>
      </c>
      <c r="G10" s="46" t="str">
        <f t="array" ref="G10">A10&amp;" "&amp;SUM(IF(A10=FinyearEx,IF(C10&lt;=QldEx,1,0),0))</f>
        <v>2019–20 151</v>
      </c>
      <c r="H10" s="46" t="str">
        <f t="array" ref="H10">A10&amp;" "&amp;SUM(IF(A10=FinyearEx,IF(D10&lt;=AustraliaEx,1,0),0))</f>
        <v>2019–20 170</v>
      </c>
      <c r="I10" s="46" t="str">
        <f t="shared" si="1"/>
        <v>ARMN</v>
      </c>
      <c r="J10" s="47">
        <f t="shared" si="2"/>
        <v>0.122595</v>
      </c>
      <c r="K10" s="47">
        <f t="shared" si="3"/>
        <v>1.277649</v>
      </c>
      <c r="L10" s="47"/>
      <c r="M10" s="40"/>
      <c r="N10" s="49"/>
      <c r="O10" s="49"/>
    </row>
    <row r="11" spans="1:15" ht="12" customHeight="1" x14ac:dyDescent="0.2">
      <c r="A11" s="39" t="s">
        <v>312</v>
      </c>
      <c r="B11" t="s">
        <v>109</v>
      </c>
      <c r="C11">
        <v>3452179</v>
      </c>
      <c r="D11">
        <v>37872325</v>
      </c>
      <c r="E11" s="46"/>
      <c r="F11" s="46" t="str">
        <f t="shared" si="0"/>
        <v>2019–20 ASTA</v>
      </c>
      <c r="G11" s="46" t="str">
        <f t="array" ref="G11">A11&amp;" "&amp;SUM(IF(A11=FinyearEx,IF(C11&lt;=QldEx,1,0),0))</f>
        <v>2019–20 87</v>
      </c>
      <c r="H11" s="46" t="str">
        <f t="array" ref="H11">A11&amp;" "&amp;SUM(IF(A11=FinyearEx,IF(D11&lt;=AustraliaEx,1,0),0))</f>
        <v>2019–20 83</v>
      </c>
      <c r="I11" s="46" t="str">
        <f t="shared" si="1"/>
        <v>ASTA</v>
      </c>
      <c r="J11" s="47">
        <f t="shared" si="2"/>
        <v>3.4521790000000001</v>
      </c>
      <c r="K11" s="47">
        <f t="shared" si="3"/>
        <v>37.872324999999996</v>
      </c>
      <c r="L11" s="47"/>
      <c r="M11" s="40"/>
      <c r="N11" s="49"/>
      <c r="O11" s="49"/>
    </row>
    <row r="12" spans="1:15" ht="12" customHeight="1" x14ac:dyDescent="0.2">
      <c r="A12" s="39" t="s">
        <v>312</v>
      </c>
      <c r="B12" t="s">
        <v>110</v>
      </c>
      <c r="C12">
        <v>49014</v>
      </c>
      <c r="D12">
        <v>1928023</v>
      </c>
      <c r="E12" s="46"/>
      <c r="F12" s="46" t="str">
        <f t="shared" si="0"/>
        <v>2019–20 AZBJ</v>
      </c>
      <c r="G12" s="46" t="str">
        <f t="array" ref="G12">A12&amp;" "&amp;SUM(IF(A12=FinyearEx,IF(C12&lt;=QldEx,1,0),0))</f>
        <v>2019–20 167</v>
      </c>
      <c r="H12" s="46" t="str">
        <f t="array" ref="H12">A12&amp;" "&amp;SUM(IF(A12=FinyearEx,IF(D12&lt;=AustraliaEx,1,0),0))</f>
        <v>2019–20 160</v>
      </c>
      <c r="I12" s="46" t="str">
        <f t="shared" si="1"/>
        <v>AZBJ</v>
      </c>
      <c r="J12" s="47">
        <f t="shared" si="2"/>
        <v>4.9014000000000002E-2</v>
      </c>
      <c r="K12" s="47">
        <f t="shared" si="3"/>
        <v>1.928023</v>
      </c>
      <c r="L12" s="47"/>
      <c r="M12" s="40"/>
      <c r="N12" s="49"/>
      <c r="O12" s="49"/>
    </row>
    <row r="13" spans="1:15" ht="12" customHeight="1" x14ac:dyDescent="0.2">
      <c r="A13" s="39" t="s">
        <v>312</v>
      </c>
      <c r="B13" t="s">
        <v>111</v>
      </c>
      <c r="C13">
        <v>416349525</v>
      </c>
      <c r="D13">
        <v>940698195</v>
      </c>
      <c r="E13" s="46"/>
      <c r="F13" s="46" t="str">
        <f t="shared" si="0"/>
        <v>2019–20 BADE</v>
      </c>
      <c r="G13" s="46" t="str">
        <f t="array" ref="G13">A13&amp;" "&amp;SUM(IF(A13=FinyearEx,IF(C13&lt;=QldEx,1,0),0))</f>
        <v>2019–20 19</v>
      </c>
      <c r="H13" s="46" t="str">
        <f t="array" ref="H13">A13&amp;" "&amp;SUM(IF(A13=FinyearEx,IF(D13&lt;=AustraliaEx,1,0),0))</f>
        <v>2019–20 27</v>
      </c>
      <c r="I13" s="46" t="str">
        <f t="shared" si="1"/>
        <v>BADE</v>
      </c>
      <c r="J13" s="47">
        <f t="shared" si="2"/>
        <v>416.34952500000003</v>
      </c>
      <c r="K13" s="47">
        <f t="shared" si="3"/>
        <v>940.69819500000006</v>
      </c>
      <c r="L13" s="47"/>
      <c r="M13" s="40"/>
      <c r="N13" s="49"/>
      <c r="O13" s="49"/>
    </row>
    <row r="14" spans="1:15" ht="12" customHeight="1" x14ac:dyDescent="0.2">
      <c r="A14" s="39" t="s">
        <v>312</v>
      </c>
      <c r="B14" t="s">
        <v>294</v>
      </c>
      <c r="C14">
        <v>39882</v>
      </c>
      <c r="D14">
        <v>4546268</v>
      </c>
      <c r="E14" s="46"/>
      <c r="F14" s="46" t="str">
        <f t="shared" si="0"/>
        <v>2019–20 BAHA</v>
      </c>
      <c r="G14" s="46" t="str">
        <f t="array" ref="G14">A14&amp;" "&amp;SUM(IF(A14=FinyearEx,IF(C14&lt;=QldEx,1,0),0))</f>
        <v>2019–20 169</v>
      </c>
      <c r="H14" s="46" t="str">
        <f t="array" ref="H14">A14&amp;" "&amp;SUM(IF(A14=FinyearEx,IF(D14&lt;=AustraliaEx,1,0),0))</f>
        <v>2019–20 142</v>
      </c>
      <c r="I14" s="46" t="str">
        <f t="shared" si="1"/>
        <v>BAHA</v>
      </c>
      <c r="J14" s="47">
        <f t="shared" si="2"/>
        <v>3.9882000000000001E-2</v>
      </c>
      <c r="K14" s="47">
        <f t="shared" si="3"/>
        <v>4.5462680000000004</v>
      </c>
      <c r="L14" s="47"/>
      <c r="M14" s="40"/>
      <c r="N14" s="49"/>
      <c r="O14" s="49"/>
    </row>
    <row r="15" spans="1:15" ht="12" customHeight="1" x14ac:dyDescent="0.2">
      <c r="A15" s="39" t="s">
        <v>312</v>
      </c>
      <c r="B15" t="s">
        <v>112</v>
      </c>
      <c r="C15">
        <v>2485</v>
      </c>
      <c r="D15">
        <v>4075124</v>
      </c>
      <c r="E15" s="46"/>
      <c r="F15" s="46" t="str">
        <f t="shared" si="0"/>
        <v>2019–20 BARB</v>
      </c>
      <c r="G15" s="46" t="str">
        <f t="array" ref="G15">A15&amp;" "&amp;SUM(IF(A15=FinyearEx,IF(C15&lt;=QldEx,1,0),0))</f>
        <v>2019–20 196</v>
      </c>
      <c r="H15" s="46" t="str">
        <f t="array" ref="H15">A15&amp;" "&amp;SUM(IF(A15=FinyearEx,IF(D15&lt;=AustraliaEx,1,0),0))</f>
        <v>2019–20 144</v>
      </c>
      <c r="I15" s="46" t="str">
        <f t="shared" si="1"/>
        <v>BARB</v>
      </c>
      <c r="J15" s="47">
        <f t="shared" si="2"/>
        <v>2.4849999999999998E-3</v>
      </c>
      <c r="K15" s="47">
        <f t="shared" si="3"/>
        <v>4.0751239999999997</v>
      </c>
      <c r="L15" s="47"/>
      <c r="M15" s="40"/>
      <c r="N15" s="49"/>
      <c r="O15" s="49"/>
    </row>
    <row r="16" spans="1:15" ht="12" customHeight="1" x14ac:dyDescent="0.2">
      <c r="A16" s="39" t="s">
        <v>312</v>
      </c>
      <c r="B16" t="s">
        <v>295</v>
      </c>
      <c r="C16">
        <v>20425</v>
      </c>
      <c r="D16">
        <v>7514551</v>
      </c>
      <c r="E16" s="46"/>
      <c r="F16" s="46" t="str">
        <f t="shared" si="0"/>
        <v>2019–20 BELA</v>
      </c>
      <c r="G16" s="46" t="str">
        <f t="array" ref="G16">A16&amp;" "&amp;SUM(IF(A16=FinyearEx,IF(C16&lt;=QldEx,1,0),0))</f>
        <v>2019–20 176</v>
      </c>
      <c r="H16" s="46" t="str">
        <f t="array" ref="H16">A16&amp;" "&amp;SUM(IF(A16=FinyearEx,IF(D16&lt;=AustraliaEx,1,0),0))</f>
        <v>2019–20 126</v>
      </c>
      <c r="I16" s="46" t="str">
        <f t="shared" si="1"/>
        <v>BELA</v>
      </c>
      <c r="J16" s="47">
        <f t="shared" si="2"/>
        <v>2.0424999999999999E-2</v>
      </c>
      <c r="K16" s="47">
        <f t="shared" si="3"/>
        <v>7.514551</v>
      </c>
      <c r="L16" s="47"/>
      <c r="M16" s="40"/>
      <c r="N16" s="49"/>
      <c r="O16" s="49"/>
    </row>
    <row r="17" spans="1:12" ht="12" customHeight="1" x14ac:dyDescent="0.2">
      <c r="A17" s="39" t="s">
        <v>312</v>
      </c>
      <c r="B17" t="s">
        <v>113</v>
      </c>
      <c r="C17">
        <v>13694</v>
      </c>
      <c r="D17">
        <v>352721</v>
      </c>
      <c r="E17" s="46"/>
      <c r="F17" s="46" t="str">
        <f t="shared" si="0"/>
        <v>2019–20 BELE</v>
      </c>
      <c r="G17" s="46" t="str">
        <f t="array" ref="G17">A17&amp;" "&amp;SUM(IF(A17=FinyearEx,IF(C17&lt;=QldEx,1,0),0))</f>
        <v>2019–20 181</v>
      </c>
      <c r="H17" s="46" t="str">
        <f t="array" ref="H17">A17&amp;" "&amp;SUM(IF(A17=FinyearEx,IF(D17&lt;=AustraliaEx,1,0),0))</f>
        <v>2019–20 193</v>
      </c>
      <c r="I17" s="46" t="str">
        <f t="shared" si="1"/>
        <v>BELE</v>
      </c>
      <c r="J17" s="47">
        <f t="shared" si="2"/>
        <v>1.3694E-2</v>
      </c>
      <c r="K17" s="47">
        <f t="shared" si="3"/>
        <v>0.35272100000000001</v>
      </c>
      <c r="L17" s="47"/>
    </row>
    <row r="18" spans="1:12" ht="12" customHeight="1" x14ac:dyDescent="0.2">
      <c r="A18" s="39" t="s">
        <v>312</v>
      </c>
      <c r="B18" t="s">
        <v>114</v>
      </c>
      <c r="C18">
        <v>232605200</v>
      </c>
      <c r="D18">
        <v>1019539535</v>
      </c>
      <c r="E18" s="46"/>
      <c r="F18" s="46" t="str">
        <f t="shared" si="0"/>
        <v>2019–20 BELG</v>
      </c>
      <c r="G18" s="46" t="str">
        <f t="array" ref="G18">A18&amp;" "&amp;SUM(IF(A18=FinyearEx,IF(C18&lt;=QldEx,1,0),0))</f>
        <v>2019–20 28</v>
      </c>
      <c r="H18" s="46" t="str">
        <f t="array" ref="H18">A18&amp;" "&amp;SUM(IF(A18=FinyearEx,IF(D18&lt;=AustraliaEx,1,0),0))</f>
        <v>2019–20 26</v>
      </c>
      <c r="I18" s="46" t="str">
        <f t="shared" si="1"/>
        <v>BELG</v>
      </c>
      <c r="J18" s="47">
        <f t="shared" si="2"/>
        <v>232.6052</v>
      </c>
      <c r="K18" s="47">
        <f t="shared" si="3"/>
        <v>1019.539535</v>
      </c>
      <c r="L18" s="47"/>
    </row>
    <row r="19" spans="1:12" ht="12" customHeight="1" x14ac:dyDescent="0.2">
      <c r="A19" s="39" t="s">
        <v>312</v>
      </c>
      <c r="B19" t="s">
        <v>115</v>
      </c>
      <c r="C19">
        <v>25672</v>
      </c>
      <c r="D19">
        <v>308606</v>
      </c>
      <c r="E19" s="46"/>
      <c r="F19" s="46" t="str">
        <f t="shared" si="0"/>
        <v>2019–20 BENR</v>
      </c>
      <c r="G19" s="46" t="str">
        <f t="array" ref="G19">A19&amp;" "&amp;SUM(IF(A19=FinyearEx,IF(C19&lt;=QldEx,1,0),0))</f>
        <v>2019–20 174</v>
      </c>
      <c r="H19" s="46" t="str">
        <f t="array" ref="H19">A19&amp;" "&amp;SUM(IF(A19=FinyearEx,IF(D19&lt;=AustraliaEx,1,0),0))</f>
        <v>2019–20 194</v>
      </c>
      <c r="I19" s="46" t="str">
        <f t="shared" si="1"/>
        <v>BENR</v>
      </c>
      <c r="J19" s="47">
        <f t="shared" si="2"/>
        <v>2.5672E-2</v>
      </c>
      <c r="K19" s="47">
        <f t="shared" si="3"/>
        <v>0.30860599999999999</v>
      </c>
      <c r="L19" s="47"/>
    </row>
    <row r="20" spans="1:12" ht="12" customHeight="1" x14ac:dyDescent="0.2">
      <c r="A20" s="39" t="s">
        <v>312</v>
      </c>
      <c r="B20" t="s">
        <v>116</v>
      </c>
      <c r="C20">
        <v>84971789</v>
      </c>
      <c r="D20">
        <v>834379051</v>
      </c>
      <c r="E20" s="46"/>
      <c r="F20" s="46" t="str">
        <f t="shared" si="0"/>
        <v>2019–20 BHRN</v>
      </c>
      <c r="G20" s="46" t="str">
        <f t="array" ref="G20">A20&amp;" "&amp;SUM(IF(A20=FinyearEx,IF(C20&lt;=QldEx,1,0),0))</f>
        <v>2019–20 36</v>
      </c>
      <c r="H20" s="46" t="str">
        <f t="array" ref="H20">A20&amp;" "&amp;SUM(IF(A20=FinyearEx,IF(D20&lt;=AustraliaEx,1,0),0))</f>
        <v>2019–20 28</v>
      </c>
      <c r="I20" s="46" t="str">
        <f t="shared" si="1"/>
        <v>BHRN</v>
      </c>
      <c r="J20" s="47">
        <f t="shared" si="2"/>
        <v>84.971789000000001</v>
      </c>
      <c r="K20" s="47">
        <f t="shared" si="3"/>
        <v>834.379051</v>
      </c>
      <c r="L20" s="47"/>
    </row>
    <row r="21" spans="1:12" ht="12" customHeight="1" x14ac:dyDescent="0.2">
      <c r="A21" s="39" t="s">
        <v>312</v>
      </c>
      <c r="B21" t="s">
        <v>117</v>
      </c>
      <c r="C21">
        <v>37365</v>
      </c>
      <c r="D21">
        <v>648353</v>
      </c>
      <c r="E21" s="46"/>
      <c r="F21" s="46" t="str">
        <f t="shared" si="0"/>
        <v>2019–20 BHUT</v>
      </c>
      <c r="G21" s="46" t="str">
        <f t="array" ref="G21">A21&amp;" "&amp;SUM(IF(A21=FinyearEx,IF(C21&lt;=QldEx,1,0),0))</f>
        <v>2019–20 170</v>
      </c>
      <c r="H21" s="46" t="str">
        <f t="array" ref="H21">A21&amp;" "&amp;SUM(IF(A21=FinyearEx,IF(D21&lt;=AustraliaEx,1,0),0))</f>
        <v>2019–20 185</v>
      </c>
      <c r="I21" s="46" t="str">
        <f t="shared" si="1"/>
        <v>BHUT</v>
      </c>
      <c r="J21" s="47">
        <f t="shared" si="2"/>
        <v>3.7365000000000002E-2</v>
      </c>
      <c r="K21" s="47">
        <f t="shared" si="3"/>
        <v>0.64835299999999996</v>
      </c>
      <c r="L21" s="47"/>
    </row>
    <row r="22" spans="1:12" ht="12" customHeight="1" x14ac:dyDescent="0.2">
      <c r="A22" s="39" t="s">
        <v>312</v>
      </c>
      <c r="B22" t="s">
        <v>118</v>
      </c>
      <c r="C22">
        <v>17765</v>
      </c>
      <c r="D22">
        <v>2910267</v>
      </c>
      <c r="E22" s="46"/>
      <c r="F22" s="46" t="str">
        <f t="shared" si="0"/>
        <v>2019–20 BMDA</v>
      </c>
      <c r="G22" s="46" t="str">
        <f t="array" ref="G22">A22&amp;" "&amp;SUM(IF(A22=FinyearEx,IF(C22&lt;=QldEx,1,0),0))</f>
        <v>2019–20 178</v>
      </c>
      <c r="H22" s="46" t="str">
        <f t="array" ref="H22">A22&amp;" "&amp;SUM(IF(A22=FinyearEx,IF(D22&lt;=AustraliaEx,1,0),0))</f>
        <v>2019–20 151</v>
      </c>
      <c r="I22" s="46" t="str">
        <f t="shared" si="1"/>
        <v>BMDA</v>
      </c>
      <c r="J22" s="47">
        <f t="shared" si="2"/>
        <v>1.7765E-2</v>
      </c>
      <c r="K22" s="47">
        <f t="shared" si="3"/>
        <v>2.9102670000000002</v>
      </c>
      <c r="L22" s="47"/>
    </row>
    <row r="23" spans="1:12" ht="12" customHeight="1" x14ac:dyDescent="0.2">
      <c r="A23" s="39" t="s">
        <v>312</v>
      </c>
      <c r="B23" t="s">
        <v>119</v>
      </c>
      <c r="C23">
        <v>28428</v>
      </c>
      <c r="D23">
        <v>256037</v>
      </c>
      <c r="E23" s="46"/>
      <c r="F23" s="46" t="str">
        <f t="shared" si="0"/>
        <v>2019–20 BOHR</v>
      </c>
      <c r="G23" s="46" t="str">
        <f t="array" ref="G23">A23&amp;" "&amp;SUM(IF(A23=FinyearEx,IF(C23&lt;=QldEx,1,0),0))</f>
        <v>2019–20 172</v>
      </c>
      <c r="H23" s="46" t="str">
        <f t="array" ref="H23">A23&amp;" "&amp;SUM(IF(A23=FinyearEx,IF(D23&lt;=AustraliaEx,1,0),0))</f>
        <v>2019–20 195</v>
      </c>
      <c r="I23" s="46" t="str">
        <f t="shared" si="1"/>
        <v>BOHR</v>
      </c>
      <c r="J23" s="47">
        <f t="shared" si="2"/>
        <v>2.8427999999999998E-2</v>
      </c>
      <c r="K23" s="47">
        <f t="shared" si="3"/>
        <v>0.25603700000000001</v>
      </c>
      <c r="L23" s="47"/>
    </row>
    <row r="24" spans="1:12" ht="12" customHeight="1" x14ac:dyDescent="0.2">
      <c r="A24" s="39" t="s">
        <v>312</v>
      </c>
      <c r="B24" t="s">
        <v>120</v>
      </c>
      <c r="C24">
        <v>49375</v>
      </c>
      <c r="D24">
        <v>889150</v>
      </c>
      <c r="E24" s="46"/>
      <c r="F24" s="46" t="str">
        <f t="shared" si="0"/>
        <v>2019–20 BOLI</v>
      </c>
      <c r="G24" s="46" t="str">
        <f t="array" ref="G24">A24&amp;" "&amp;SUM(IF(A24=FinyearEx,IF(C24&lt;=QldEx,1,0),0))</f>
        <v>2019–20 166</v>
      </c>
      <c r="H24" s="46" t="str">
        <f t="array" ref="H24">A24&amp;" "&amp;SUM(IF(A24=FinyearEx,IF(D24&lt;=AustraliaEx,1,0),0))</f>
        <v>2019–20 179</v>
      </c>
      <c r="I24" s="46" t="str">
        <f t="shared" si="1"/>
        <v>BOLI</v>
      </c>
      <c r="J24" s="47">
        <f t="shared" si="2"/>
        <v>4.9375000000000002E-2</v>
      </c>
      <c r="K24" s="47">
        <f t="shared" si="3"/>
        <v>0.88915</v>
      </c>
      <c r="L24" s="47"/>
    </row>
    <row r="25" spans="1:12" ht="12" customHeight="1" x14ac:dyDescent="0.2">
      <c r="A25" s="39" t="s">
        <v>312</v>
      </c>
      <c r="B25" t="s">
        <v>121</v>
      </c>
      <c r="C25">
        <v>1069201</v>
      </c>
      <c r="D25">
        <v>25550451</v>
      </c>
      <c r="E25" s="46"/>
      <c r="F25" s="46" t="str">
        <f t="shared" si="0"/>
        <v>2019–20 BOTS</v>
      </c>
      <c r="G25" s="46" t="str">
        <f t="array" ref="G25">A25&amp;" "&amp;SUM(IF(A25=FinyearEx,IF(C25&lt;=QldEx,1,0),0))</f>
        <v>2019–20 119</v>
      </c>
      <c r="H25" s="46" t="str">
        <f t="array" ref="H25">A25&amp;" "&amp;SUM(IF(A25=FinyearEx,IF(D25&lt;=AustraliaEx,1,0),0))</f>
        <v>2019–20 97</v>
      </c>
      <c r="I25" s="46" t="str">
        <f t="shared" si="1"/>
        <v>BOTS</v>
      </c>
      <c r="J25" s="47">
        <f t="shared" si="2"/>
        <v>1.0692010000000001</v>
      </c>
      <c r="K25" s="47">
        <f t="shared" si="3"/>
        <v>25.550450999999999</v>
      </c>
      <c r="L25" s="47"/>
    </row>
    <row r="26" spans="1:12" ht="12" customHeight="1" x14ac:dyDescent="0.2">
      <c r="A26" s="39" t="s">
        <v>312</v>
      </c>
      <c r="B26" t="s">
        <v>122</v>
      </c>
      <c r="C26">
        <v>597018098</v>
      </c>
      <c r="D26">
        <v>819390155</v>
      </c>
      <c r="E26" s="46"/>
      <c r="F26" s="46" t="str">
        <f t="shared" si="0"/>
        <v>2019–20 BRAZ</v>
      </c>
      <c r="G26" s="46" t="str">
        <f t="array" ref="G26">A26&amp;" "&amp;SUM(IF(A26=FinyearEx,IF(C26&lt;=QldEx,1,0),0))</f>
        <v>2019–20 15</v>
      </c>
      <c r="H26" s="46" t="str">
        <f t="array" ref="H26">A26&amp;" "&amp;SUM(IF(A26=FinyearEx,IF(D26&lt;=AustraliaEx,1,0),0))</f>
        <v>2019–20 30</v>
      </c>
      <c r="I26" s="46" t="str">
        <f t="shared" si="1"/>
        <v>BRAZ</v>
      </c>
      <c r="J26" s="47">
        <f t="shared" si="2"/>
        <v>597.01809800000001</v>
      </c>
      <c r="K26" s="47">
        <f t="shared" si="3"/>
        <v>819.39015500000005</v>
      </c>
      <c r="L26" s="47"/>
    </row>
    <row r="27" spans="1:12" ht="12" customHeight="1" x14ac:dyDescent="0.2">
      <c r="A27" s="39" t="s">
        <v>312</v>
      </c>
      <c r="B27" t="s">
        <v>123</v>
      </c>
      <c r="C27">
        <v>5757598</v>
      </c>
      <c r="D27">
        <v>50541854</v>
      </c>
      <c r="E27" s="46"/>
      <c r="F27" s="46" t="str">
        <f t="shared" si="0"/>
        <v>2019–20 BRUN</v>
      </c>
      <c r="G27" s="46" t="str">
        <f t="array" ref="G27">A27&amp;" "&amp;SUM(IF(A27=FinyearEx,IF(C27&lt;=QldEx,1,0),0))</f>
        <v>2019–20 70</v>
      </c>
      <c r="H27" s="46" t="str">
        <f t="array" ref="H27">A27&amp;" "&amp;SUM(IF(A27=FinyearEx,IF(D27&lt;=AustraliaEx,1,0),0))</f>
        <v>2019–20 75</v>
      </c>
      <c r="I27" s="46" t="str">
        <f t="shared" si="1"/>
        <v>BRUN</v>
      </c>
      <c r="J27" s="47">
        <f t="shared" si="2"/>
        <v>5.7575979999999998</v>
      </c>
      <c r="K27" s="47">
        <f t="shared" si="3"/>
        <v>50.541854000000001</v>
      </c>
      <c r="L27" s="47"/>
    </row>
    <row r="28" spans="1:12" ht="12" customHeight="1" x14ac:dyDescent="0.2">
      <c r="A28" s="39" t="s">
        <v>312</v>
      </c>
      <c r="B28" t="s">
        <v>124</v>
      </c>
      <c r="C28">
        <v>3507112</v>
      </c>
      <c r="D28">
        <v>36239407</v>
      </c>
      <c r="E28" s="46"/>
      <c r="F28" s="46" t="str">
        <f t="shared" si="0"/>
        <v>2019–20 BULG</v>
      </c>
      <c r="G28" s="46" t="str">
        <f t="array" ref="G28">A28&amp;" "&amp;SUM(IF(A28=FinyearEx,IF(C28&lt;=QldEx,1,0),0))</f>
        <v>2019–20 85</v>
      </c>
      <c r="H28" s="46" t="str">
        <f t="array" ref="H28">A28&amp;" "&amp;SUM(IF(A28=FinyearEx,IF(D28&lt;=AustraliaEx,1,0),0))</f>
        <v>2019–20 84</v>
      </c>
      <c r="I28" s="46" t="str">
        <f t="shared" si="1"/>
        <v>BULG</v>
      </c>
      <c r="J28" s="47">
        <f t="shared" si="2"/>
        <v>3.5071119999999998</v>
      </c>
      <c r="K28" s="47">
        <f t="shared" si="3"/>
        <v>36.239407</v>
      </c>
      <c r="L28" s="47"/>
    </row>
    <row r="29" spans="1:12" ht="12" customHeight="1" x14ac:dyDescent="0.2">
      <c r="A29" s="39" t="s">
        <v>312</v>
      </c>
      <c r="B29" t="s">
        <v>125</v>
      </c>
      <c r="C29">
        <v>1486759</v>
      </c>
      <c r="D29">
        <v>10372401</v>
      </c>
      <c r="E29" s="46"/>
      <c r="F29" s="46" t="str">
        <f t="shared" si="0"/>
        <v>2019–20 BURK</v>
      </c>
      <c r="G29" s="46" t="str">
        <f t="array" ref="G29">A29&amp;" "&amp;SUM(IF(A29=FinyearEx,IF(C29&lt;=QldEx,1,0),0))</f>
        <v>2019–20 108</v>
      </c>
      <c r="H29" s="46" t="str">
        <f t="array" ref="H29">A29&amp;" "&amp;SUM(IF(A29=FinyearEx,IF(D29&lt;=AustraliaEx,1,0),0))</f>
        <v>2019–20 116</v>
      </c>
      <c r="I29" s="46" t="str">
        <f t="shared" si="1"/>
        <v>BURK</v>
      </c>
      <c r="J29" s="47">
        <f t="shared" si="2"/>
        <v>1.4867589999999999</v>
      </c>
      <c r="K29" s="47">
        <f t="shared" si="3"/>
        <v>10.372401</v>
      </c>
      <c r="L29" s="47"/>
    </row>
    <row r="30" spans="1:12" ht="12" customHeight="1" x14ac:dyDescent="0.2">
      <c r="A30" s="39" t="s">
        <v>312</v>
      </c>
      <c r="B30" t="s">
        <v>126</v>
      </c>
      <c r="C30">
        <v>4999859</v>
      </c>
      <c r="D30">
        <v>168179888</v>
      </c>
      <c r="E30" s="46"/>
      <c r="F30" s="46" t="str">
        <f t="shared" si="0"/>
        <v>2019–20 BURM</v>
      </c>
      <c r="G30" s="46" t="str">
        <f t="array" ref="G30">A30&amp;" "&amp;SUM(IF(A30=FinyearEx,IF(C30&lt;=QldEx,1,0),0))</f>
        <v>2019–20 72</v>
      </c>
      <c r="H30" s="46" t="str">
        <f t="array" ref="H30">A30&amp;" "&amp;SUM(IF(A30=FinyearEx,IF(D30&lt;=AustraliaEx,1,0),0))</f>
        <v>2019–20 51</v>
      </c>
      <c r="I30" s="46" t="str">
        <f t="shared" si="1"/>
        <v>BURM</v>
      </c>
      <c r="J30" s="47">
        <f t="shared" si="2"/>
        <v>4.9998589999999998</v>
      </c>
      <c r="K30" s="47">
        <f t="shared" si="3"/>
        <v>168.17988800000001</v>
      </c>
      <c r="L30" s="47"/>
    </row>
    <row r="31" spans="1:12" ht="12" customHeight="1" x14ac:dyDescent="0.2">
      <c r="A31" s="39" t="s">
        <v>312</v>
      </c>
      <c r="B31" t="s">
        <v>127</v>
      </c>
      <c r="C31">
        <v>5634</v>
      </c>
      <c r="D31">
        <v>185751</v>
      </c>
      <c r="E31" s="46"/>
      <c r="F31" s="46" t="str">
        <f t="shared" si="0"/>
        <v>2019–20 BVIR</v>
      </c>
      <c r="G31" s="46" t="str">
        <f t="array" ref="G31">A31&amp;" "&amp;SUM(IF(A31=FinyearEx,IF(C31&lt;=QldEx,1,0),0))</f>
        <v>2019–20 187</v>
      </c>
      <c r="H31" s="46" t="str">
        <f t="array" ref="H31">A31&amp;" "&amp;SUM(IF(A31=FinyearEx,IF(D31&lt;=AustraliaEx,1,0),0))</f>
        <v>2019–20 199</v>
      </c>
      <c r="I31" s="46" t="str">
        <f t="shared" si="1"/>
        <v>BVIR</v>
      </c>
      <c r="J31" s="47">
        <f t="shared" si="2"/>
        <v>5.6340000000000001E-3</v>
      </c>
      <c r="K31" s="47">
        <f t="shared" si="3"/>
        <v>0.185751</v>
      </c>
      <c r="L31" s="47"/>
    </row>
    <row r="32" spans="1:12" ht="12" customHeight="1" x14ac:dyDescent="0.2">
      <c r="A32" s="39" t="s">
        <v>312</v>
      </c>
      <c r="B32" t="s">
        <v>128</v>
      </c>
      <c r="C32">
        <v>532204082</v>
      </c>
      <c r="D32">
        <v>2092148716</v>
      </c>
      <c r="E32" s="46"/>
      <c r="F32" s="46" t="str">
        <f t="shared" si="0"/>
        <v>2019–20 CAN</v>
      </c>
      <c r="G32" s="46" t="str">
        <f t="array" ref="G32">A32&amp;" "&amp;SUM(IF(A32=FinyearEx,IF(C32&lt;=QldEx,1,0),0))</f>
        <v>2019–20 16</v>
      </c>
      <c r="H32" s="46" t="str">
        <f t="array" ref="H32">A32&amp;" "&amp;SUM(IF(A32=FinyearEx,IF(D32&lt;=AustraliaEx,1,0),0))</f>
        <v>2019–20 22</v>
      </c>
      <c r="I32" s="46" t="str">
        <f t="shared" si="1"/>
        <v>CAN</v>
      </c>
      <c r="J32" s="47">
        <f t="shared" si="2"/>
        <v>532.20408199999997</v>
      </c>
      <c r="K32" s="47">
        <f t="shared" si="3"/>
        <v>2092.1487160000001</v>
      </c>
      <c r="L32" s="47"/>
    </row>
    <row r="33" spans="1:12" ht="12" customHeight="1" x14ac:dyDescent="0.2">
      <c r="A33" s="39" t="s">
        <v>312</v>
      </c>
      <c r="B33" t="s">
        <v>129</v>
      </c>
      <c r="C33">
        <v>14905</v>
      </c>
      <c r="D33">
        <v>1077218</v>
      </c>
      <c r="E33" s="46"/>
      <c r="F33" s="46" t="str">
        <f t="shared" si="0"/>
        <v>2019–20 CAYM</v>
      </c>
      <c r="G33" s="46" t="str">
        <f t="array" ref="G33">A33&amp;" "&amp;SUM(IF(A33=FinyearEx,IF(C33&lt;=QldEx,1,0),0))</f>
        <v>2019–20 180</v>
      </c>
      <c r="H33" s="46" t="str">
        <f t="array" ref="H33">A33&amp;" "&amp;SUM(IF(A33=FinyearEx,IF(D33&lt;=AustraliaEx,1,0),0))</f>
        <v>2019–20 175</v>
      </c>
      <c r="I33" s="46" t="str">
        <f t="shared" si="1"/>
        <v>CAYM</v>
      </c>
      <c r="J33" s="47">
        <f t="shared" si="2"/>
        <v>1.4905E-2</v>
      </c>
      <c r="K33" s="47">
        <f t="shared" si="3"/>
        <v>1.077218</v>
      </c>
      <c r="L33" s="47"/>
    </row>
    <row r="34" spans="1:12" ht="12" customHeight="1" x14ac:dyDescent="0.2">
      <c r="A34" s="39" t="s">
        <v>312</v>
      </c>
      <c r="B34" t="s">
        <v>131</v>
      </c>
      <c r="C34">
        <v>27552240334</v>
      </c>
      <c r="D34">
        <v>150377840910</v>
      </c>
      <c r="E34" s="46"/>
      <c r="F34" s="46" t="str">
        <f t="shared" si="0"/>
        <v>2019–20 CHIN</v>
      </c>
      <c r="G34" s="46" t="str">
        <f t="array" ref="G34">A34&amp;" "&amp;SUM(IF(A34=FinyearEx,IF(C34&lt;=QldEx,1,0),0))</f>
        <v>2019–20 1</v>
      </c>
      <c r="H34" s="46" t="str">
        <f t="array" ref="H34">A34&amp;" "&amp;SUM(IF(A34=FinyearEx,IF(D34&lt;=AustraliaEx,1,0),0))</f>
        <v>2019–20 1</v>
      </c>
      <c r="I34" s="46" t="str">
        <f t="shared" si="1"/>
        <v>CHIN</v>
      </c>
      <c r="J34" s="47">
        <f t="shared" si="2"/>
        <v>27552.240333999998</v>
      </c>
      <c r="K34" s="47">
        <f t="shared" si="3"/>
        <v>150377.84091</v>
      </c>
      <c r="L34" s="47"/>
    </row>
    <row r="35" spans="1:12" ht="12" customHeight="1" x14ac:dyDescent="0.2">
      <c r="A35" s="39" t="s">
        <v>312</v>
      </c>
      <c r="B35" t="s">
        <v>132</v>
      </c>
      <c r="C35">
        <v>187763502</v>
      </c>
      <c r="D35">
        <v>348465495</v>
      </c>
      <c r="E35" s="44"/>
      <c r="F35" s="46" t="str">
        <f t="shared" si="0"/>
        <v>2019–20 CHLE</v>
      </c>
      <c r="G35" s="46" t="str">
        <f t="array" ref="G35">A35&amp;" "&amp;SUM(IF(A35=FinyearEx,IF(C35&lt;=QldEx,1,0),0))</f>
        <v>2019–20 30</v>
      </c>
      <c r="H35" s="46" t="str">
        <f t="array" ref="H35">A35&amp;" "&amp;SUM(IF(A35=FinyearEx,IF(D35&lt;=AustraliaEx,1,0),0))</f>
        <v>2019–20 45</v>
      </c>
      <c r="I35" s="46" t="str">
        <f t="shared" si="1"/>
        <v>CHLE</v>
      </c>
      <c r="J35" s="47">
        <f t="shared" si="2"/>
        <v>187.76350199999999</v>
      </c>
      <c r="K35" s="47">
        <f t="shared" si="3"/>
        <v>348.46549499999998</v>
      </c>
      <c r="L35" s="47"/>
    </row>
    <row r="36" spans="1:12" ht="12" customHeight="1" x14ac:dyDescent="0.2">
      <c r="A36" s="39" t="s">
        <v>312</v>
      </c>
      <c r="B36" t="s">
        <v>133</v>
      </c>
      <c r="C36">
        <v>244291</v>
      </c>
      <c r="D36">
        <v>27463493</v>
      </c>
      <c r="E36" s="46"/>
      <c r="F36" s="46" t="str">
        <f t="shared" si="0"/>
        <v>2019–20 CHRI</v>
      </c>
      <c r="G36" s="46" t="str">
        <f t="array" ref="G36">A36&amp;" "&amp;SUM(IF(A36=FinyearEx,IF(C36&lt;=QldEx,1,0),0))</f>
        <v>2019–20 142</v>
      </c>
      <c r="H36" s="46" t="str">
        <f t="array" ref="H36">A36&amp;" "&amp;SUM(IF(A36=FinyearEx,IF(D36&lt;=AustraliaEx,1,0),0))</f>
        <v>2019–20 94</v>
      </c>
      <c r="I36" s="46" t="str">
        <f t="shared" si="1"/>
        <v>CHRI</v>
      </c>
      <c r="J36" s="47">
        <f t="shared" si="2"/>
        <v>0.24429100000000001</v>
      </c>
      <c r="K36" s="47">
        <f t="shared" si="3"/>
        <v>27.463493</v>
      </c>
      <c r="L36" s="47"/>
    </row>
    <row r="37" spans="1:12" ht="12" customHeight="1" x14ac:dyDescent="0.2">
      <c r="A37" s="39" t="s">
        <v>312</v>
      </c>
      <c r="B37" t="s">
        <v>134</v>
      </c>
      <c r="C37">
        <v>10473685</v>
      </c>
      <c r="D37">
        <v>109207466</v>
      </c>
      <c r="E37" s="46"/>
      <c r="F37" s="46" t="str">
        <f t="shared" si="0"/>
        <v>2019–20 CMBD</v>
      </c>
      <c r="G37" s="46" t="str">
        <f t="array" ref="G37">A37&amp;" "&amp;SUM(IF(A37=FinyearEx,IF(C37&lt;=QldEx,1,0),0))</f>
        <v>2019–20 60</v>
      </c>
      <c r="H37" s="46" t="str">
        <f t="array" ref="H37">A37&amp;" "&amp;SUM(IF(A37=FinyearEx,IF(D37&lt;=AustraliaEx,1,0),0))</f>
        <v>2019–20 55</v>
      </c>
      <c r="I37" s="46" t="str">
        <f t="shared" si="1"/>
        <v>CMBD</v>
      </c>
      <c r="J37" s="47">
        <f t="shared" si="2"/>
        <v>10.473685</v>
      </c>
      <c r="K37" s="47">
        <f t="shared" si="3"/>
        <v>109.207466</v>
      </c>
      <c r="L37" s="47"/>
    </row>
    <row r="38" spans="1:12" ht="12" customHeight="1" x14ac:dyDescent="0.2">
      <c r="A38" s="39" t="s">
        <v>312</v>
      </c>
      <c r="B38" t="s">
        <v>135</v>
      </c>
      <c r="C38">
        <v>20586</v>
      </c>
      <c r="D38">
        <v>18244301</v>
      </c>
      <c r="E38" s="46"/>
      <c r="F38" s="46" t="str">
        <f t="shared" si="0"/>
        <v>2019–20 COBR</v>
      </c>
      <c r="G38" s="46" t="str">
        <f t="array" ref="G38">A38&amp;" "&amp;SUM(IF(A38=FinyearEx,IF(C38&lt;=QldEx,1,0),0))</f>
        <v>2019–20 175</v>
      </c>
      <c r="H38" s="46" t="str">
        <f t="array" ref="H38">A38&amp;" "&amp;SUM(IF(A38=FinyearEx,IF(D38&lt;=AustraliaEx,1,0),0))</f>
        <v>2019–20 106</v>
      </c>
      <c r="I38" s="46" t="str">
        <f t="shared" si="1"/>
        <v>COBR</v>
      </c>
      <c r="J38" s="47">
        <f t="shared" si="2"/>
        <v>2.0586E-2</v>
      </c>
      <c r="K38" s="47">
        <f t="shared" si="3"/>
        <v>18.244301</v>
      </c>
      <c r="L38" s="47"/>
    </row>
    <row r="39" spans="1:12" ht="12" customHeight="1" x14ac:dyDescent="0.2">
      <c r="A39" s="39" t="s">
        <v>312</v>
      </c>
      <c r="B39" t="s">
        <v>136</v>
      </c>
      <c r="C39">
        <v>249047</v>
      </c>
      <c r="D39">
        <v>7316892</v>
      </c>
      <c r="E39" s="46"/>
      <c r="F39" s="46" t="str">
        <f t="shared" si="0"/>
        <v>2019–20 COCO</v>
      </c>
      <c r="G39" s="46" t="str">
        <f t="array" ref="G39">A39&amp;" "&amp;SUM(IF(A39=FinyearEx,IF(C39&lt;=QldEx,1,0),0))</f>
        <v>2019–20 141</v>
      </c>
      <c r="H39" s="46" t="str">
        <f t="array" ref="H39">A39&amp;" "&amp;SUM(IF(A39=FinyearEx,IF(D39&lt;=AustraliaEx,1,0),0))</f>
        <v>2019–20 128</v>
      </c>
      <c r="I39" s="46" t="str">
        <f t="shared" si="1"/>
        <v>COCO</v>
      </c>
      <c r="J39" s="47">
        <f t="shared" si="2"/>
        <v>0.24904699999999999</v>
      </c>
      <c r="K39" s="47">
        <f t="shared" si="3"/>
        <v>7.3168920000000002</v>
      </c>
      <c r="L39" s="47"/>
    </row>
    <row r="40" spans="1:12" ht="12" customHeight="1" x14ac:dyDescent="0.2">
      <c r="A40" s="39" t="s">
        <v>312</v>
      </c>
      <c r="B40" t="s">
        <v>137</v>
      </c>
      <c r="C40">
        <v>14216522</v>
      </c>
      <c r="D40">
        <v>31095485</v>
      </c>
      <c r="E40" s="46"/>
      <c r="F40" s="46" t="str">
        <f t="shared" si="0"/>
        <v>2019–20 COMB</v>
      </c>
      <c r="G40" s="46" t="str">
        <f t="array" ref="G40">A40&amp;" "&amp;SUM(IF(A40=FinyearEx,IF(C40&lt;=QldEx,1,0),0))</f>
        <v>2019–20 56</v>
      </c>
      <c r="H40" s="46" t="str">
        <f t="array" ref="H40">A40&amp;" "&amp;SUM(IF(A40=FinyearEx,IF(D40&lt;=AustraliaEx,1,0),0))</f>
        <v>2019–20 89</v>
      </c>
      <c r="I40" s="46" t="str">
        <f t="shared" si="1"/>
        <v>COMB</v>
      </c>
      <c r="J40" s="47">
        <f t="shared" si="2"/>
        <v>14.216521999999999</v>
      </c>
      <c r="K40" s="47">
        <f t="shared" si="3"/>
        <v>31.095485</v>
      </c>
      <c r="L40" s="47"/>
    </row>
    <row r="41" spans="1:12" ht="12" customHeight="1" x14ac:dyDescent="0.2">
      <c r="A41" s="39" t="s">
        <v>312</v>
      </c>
      <c r="B41" t="s">
        <v>138</v>
      </c>
      <c r="C41">
        <v>1277640</v>
      </c>
      <c r="D41">
        <v>10349381</v>
      </c>
      <c r="E41" s="46"/>
      <c r="F41" s="46" t="str">
        <f t="shared" si="0"/>
        <v>2019–20 COOK</v>
      </c>
      <c r="G41" s="46" t="str">
        <f t="array" ref="G41">A41&amp;" "&amp;SUM(IF(A41=FinyearEx,IF(C41&lt;=QldEx,1,0),0))</f>
        <v>2019–20 112</v>
      </c>
      <c r="H41" s="46" t="str">
        <f t="array" ref="H41">A41&amp;" "&amp;SUM(IF(A41=FinyearEx,IF(D41&lt;=AustraliaEx,1,0),0))</f>
        <v>2019–20 117</v>
      </c>
      <c r="I41" s="46" t="str">
        <f t="shared" si="1"/>
        <v>COOK</v>
      </c>
      <c r="J41" s="47">
        <f t="shared" si="2"/>
        <v>1.2776400000000001</v>
      </c>
      <c r="K41" s="47">
        <f t="shared" si="3"/>
        <v>10.349380999999999</v>
      </c>
      <c r="L41" s="47"/>
    </row>
    <row r="42" spans="1:12" ht="12" customHeight="1" x14ac:dyDescent="0.2">
      <c r="A42" s="39" t="s">
        <v>312</v>
      </c>
      <c r="B42" t="s">
        <v>139</v>
      </c>
      <c r="C42">
        <v>1603234</v>
      </c>
      <c r="D42">
        <v>4358181</v>
      </c>
      <c r="E42" s="46"/>
      <c r="F42" s="46" t="str">
        <f t="shared" si="0"/>
        <v>2019–20 COST</v>
      </c>
      <c r="G42" s="46" t="str">
        <f t="array" ref="G42">A42&amp;" "&amp;SUM(IF(A42=FinyearEx,IF(C42&lt;=QldEx,1,0),0))</f>
        <v>2019–20 106</v>
      </c>
      <c r="H42" s="46" t="str">
        <f t="array" ref="H42">A42&amp;" "&amp;SUM(IF(A42=FinyearEx,IF(D42&lt;=AustraliaEx,1,0),0))</f>
        <v>2019–20 143</v>
      </c>
      <c r="I42" s="46" t="str">
        <f t="shared" si="1"/>
        <v>COST</v>
      </c>
      <c r="J42" s="47">
        <f t="shared" si="2"/>
        <v>1.603234</v>
      </c>
      <c r="K42" s="47">
        <f t="shared" si="3"/>
        <v>4.3581810000000001</v>
      </c>
      <c r="L42" s="47"/>
    </row>
    <row r="43" spans="1:12" ht="12" customHeight="1" x14ac:dyDescent="0.2">
      <c r="A43" s="39" t="s">
        <v>312</v>
      </c>
      <c r="B43" t="s">
        <v>140</v>
      </c>
      <c r="C43">
        <v>190753</v>
      </c>
      <c r="D43">
        <v>3763235</v>
      </c>
      <c r="E43" s="46"/>
      <c r="F43" s="46" t="str">
        <f t="shared" si="0"/>
        <v>2019–20 CROA</v>
      </c>
      <c r="G43" s="46" t="str">
        <f t="array" ref="G43">A43&amp;" "&amp;SUM(IF(A43=FinyearEx,IF(C43&lt;=QldEx,1,0),0))</f>
        <v>2019–20 144</v>
      </c>
      <c r="H43" s="46" t="str">
        <f t="array" ref="H43">A43&amp;" "&amp;SUM(IF(A43=FinyearEx,IF(D43&lt;=AustraliaEx,1,0),0))</f>
        <v>2019–20 147</v>
      </c>
      <c r="I43" s="46" t="str">
        <f t="shared" si="1"/>
        <v>CROA</v>
      </c>
      <c r="J43" s="47">
        <f t="shared" si="2"/>
        <v>0.19075300000000001</v>
      </c>
      <c r="K43" s="47">
        <f t="shared" si="3"/>
        <v>3.7632349999999999</v>
      </c>
      <c r="L43" s="47"/>
    </row>
    <row r="44" spans="1:12" ht="12" customHeight="1" x14ac:dyDescent="0.2">
      <c r="A44" s="39" t="s">
        <v>312</v>
      </c>
      <c r="B44" t="s">
        <v>141</v>
      </c>
      <c r="C44">
        <v>0</v>
      </c>
      <c r="D44">
        <v>600641</v>
      </c>
      <c r="E44" s="46"/>
      <c r="F44" s="46" t="str">
        <f t="shared" si="0"/>
        <v>2019–20 CUBA</v>
      </c>
      <c r="G44" s="46" t="str">
        <f t="array" ref="G44">A44&amp;" "&amp;SUM(IF(A44=FinyearEx,IF(C44&lt;=QldEx,1,0),0))</f>
        <v>2019–20 218</v>
      </c>
      <c r="H44" s="46" t="str">
        <f t="array" ref="H44">A44&amp;" "&amp;SUM(IF(A44=FinyearEx,IF(D44&lt;=AustraliaEx,1,0),0))</f>
        <v>2019–20 186</v>
      </c>
      <c r="I44" s="46" t="str">
        <f t="shared" si="1"/>
        <v>CUBA</v>
      </c>
      <c r="J44" s="47">
        <f t="shared" si="2"/>
        <v>0</v>
      </c>
      <c r="K44" s="47">
        <f t="shared" si="3"/>
        <v>0.60064099999999998</v>
      </c>
      <c r="L44" s="47"/>
    </row>
    <row r="45" spans="1:12" ht="12" customHeight="1" x14ac:dyDescent="0.2">
      <c r="A45" s="39" t="s">
        <v>312</v>
      </c>
      <c r="B45" t="s">
        <v>142</v>
      </c>
      <c r="C45">
        <v>105910</v>
      </c>
      <c r="D45">
        <v>6145572</v>
      </c>
      <c r="E45" s="46"/>
      <c r="F45" s="46" t="str">
        <f t="shared" si="0"/>
        <v>2019–20 CYPR</v>
      </c>
      <c r="G45" s="46" t="str">
        <f t="array" ref="G45">A45&amp;" "&amp;SUM(IF(A45=FinyearEx,IF(C45&lt;=QldEx,1,0),0))</f>
        <v>2019–20 154</v>
      </c>
      <c r="H45" s="46" t="str">
        <f t="array" ref="H45">A45&amp;" "&amp;SUM(IF(A45=FinyearEx,IF(D45&lt;=AustraliaEx,1,0),0))</f>
        <v>2019–20 133</v>
      </c>
      <c r="I45" s="46" t="str">
        <f t="shared" si="1"/>
        <v>CYPR</v>
      </c>
      <c r="J45" s="47">
        <f t="shared" si="2"/>
        <v>0.10591</v>
      </c>
      <c r="K45" s="47">
        <f t="shared" si="3"/>
        <v>6.1455719999999996</v>
      </c>
      <c r="L45" s="47"/>
    </row>
    <row r="46" spans="1:12" ht="12" customHeight="1" x14ac:dyDescent="0.2">
      <c r="A46" s="39" t="s">
        <v>312</v>
      </c>
      <c r="B46" t="s">
        <v>143</v>
      </c>
      <c r="C46">
        <v>4894175</v>
      </c>
      <c r="D46">
        <v>116644116</v>
      </c>
      <c r="E46" s="46"/>
      <c r="F46" s="46" t="str">
        <f t="shared" si="0"/>
        <v>2019–20 CZEH</v>
      </c>
      <c r="G46" s="46" t="str">
        <f t="array" ref="G46">A46&amp;" "&amp;SUM(IF(A46=FinyearEx,IF(C46&lt;=QldEx,1,0),0))</f>
        <v>2019–20 73</v>
      </c>
      <c r="H46" s="46" t="str">
        <f t="array" ref="H46">A46&amp;" "&amp;SUM(IF(A46=FinyearEx,IF(D46&lt;=AustraliaEx,1,0),0))</f>
        <v>2019–20 54</v>
      </c>
      <c r="I46" s="46" t="str">
        <f t="shared" si="1"/>
        <v>CZEH</v>
      </c>
      <c r="J46" s="47">
        <f t="shared" si="2"/>
        <v>4.8941749999999997</v>
      </c>
      <c r="K46" s="47">
        <f t="shared" si="3"/>
        <v>116.644116</v>
      </c>
      <c r="L46" s="47"/>
    </row>
    <row r="47" spans="1:12" ht="12" customHeight="1" x14ac:dyDescent="0.2">
      <c r="A47" s="39" t="s">
        <v>312</v>
      </c>
      <c r="B47" t="s">
        <v>144</v>
      </c>
      <c r="C47">
        <v>14724608</v>
      </c>
      <c r="D47">
        <v>122165946</v>
      </c>
      <c r="E47" s="46"/>
      <c r="F47" s="46" t="str">
        <f t="shared" si="0"/>
        <v>2019–20 DENM</v>
      </c>
      <c r="G47" s="46" t="str">
        <f t="array" ref="G47">A47&amp;" "&amp;SUM(IF(A47=FinyearEx,IF(C47&lt;=QldEx,1,0),0))</f>
        <v>2019–20 55</v>
      </c>
      <c r="H47" s="46" t="str">
        <f t="array" ref="H47">A47&amp;" "&amp;SUM(IF(A47=FinyearEx,IF(D47&lt;=AustraliaEx,1,0),0))</f>
        <v>2019–20 53</v>
      </c>
      <c r="I47" s="46" t="str">
        <f t="shared" si="1"/>
        <v>DENM</v>
      </c>
      <c r="J47" s="47">
        <f t="shared" si="2"/>
        <v>14.724608</v>
      </c>
      <c r="K47" s="47">
        <f t="shared" si="3"/>
        <v>122.16594600000001</v>
      </c>
      <c r="L47" s="47"/>
    </row>
    <row r="48" spans="1:12" ht="12" customHeight="1" x14ac:dyDescent="0.2">
      <c r="A48" s="39" t="s">
        <v>312</v>
      </c>
      <c r="B48" t="s">
        <v>297</v>
      </c>
      <c r="C48">
        <v>474138</v>
      </c>
      <c r="D48">
        <v>2104092</v>
      </c>
      <c r="E48" s="46"/>
      <c r="F48" s="46" t="str">
        <f t="shared" si="0"/>
        <v>2019–20 DJIB</v>
      </c>
      <c r="G48" s="46" t="str">
        <f t="array" ref="G48">A48&amp;" "&amp;SUM(IF(A48=FinyearEx,IF(C48&lt;=QldEx,1,0),0))</f>
        <v>2019–20 131</v>
      </c>
      <c r="H48" s="46" t="str">
        <f t="array" ref="H48">A48&amp;" "&amp;SUM(IF(A48=FinyearEx,IF(D48&lt;=AustraliaEx,1,0),0))</f>
        <v>2019–20 158</v>
      </c>
      <c r="I48" s="46" t="str">
        <f t="shared" si="1"/>
        <v>DJIB</v>
      </c>
      <c r="J48" s="47">
        <f t="shared" si="2"/>
        <v>0.474138</v>
      </c>
      <c r="K48" s="47">
        <f t="shared" si="3"/>
        <v>2.1040920000000001</v>
      </c>
      <c r="L48" s="47"/>
    </row>
    <row r="49" spans="1:12" ht="12" customHeight="1" x14ac:dyDescent="0.2">
      <c r="A49" s="39" t="s">
        <v>312</v>
      </c>
      <c r="B49" t="s">
        <v>302</v>
      </c>
      <c r="C49">
        <v>0</v>
      </c>
      <c r="D49">
        <v>188725</v>
      </c>
      <c r="E49" s="46"/>
      <c r="F49" s="46" t="str">
        <f t="shared" si="0"/>
        <v>2019–20 DMCA</v>
      </c>
      <c r="G49" s="46" t="str">
        <f t="array" ref="G49">A49&amp;" "&amp;SUM(IF(A49=FinyearEx,IF(C49&lt;=QldEx,1,0),0))</f>
        <v>2019–20 218</v>
      </c>
      <c r="H49" s="46" t="str">
        <f t="array" ref="H49">A49&amp;" "&amp;SUM(IF(A49=FinyearEx,IF(D49&lt;=AustraliaEx,1,0),0))</f>
        <v>2019–20 198</v>
      </c>
      <c r="I49" s="46" t="str">
        <f t="shared" si="1"/>
        <v>DMCA</v>
      </c>
      <c r="J49" s="47">
        <f t="shared" si="2"/>
        <v>0</v>
      </c>
      <c r="K49" s="47">
        <f t="shared" si="3"/>
        <v>0.188725</v>
      </c>
      <c r="L49" s="47"/>
    </row>
    <row r="50" spans="1:12" ht="12" customHeight="1" x14ac:dyDescent="0.2">
      <c r="A50" s="39" t="s">
        <v>312</v>
      </c>
      <c r="B50" t="s">
        <v>145</v>
      </c>
      <c r="C50">
        <v>838573</v>
      </c>
      <c r="D50">
        <v>14596502</v>
      </c>
      <c r="E50" s="46"/>
      <c r="F50" s="46" t="str">
        <f t="shared" si="0"/>
        <v>2019–20 DOMI</v>
      </c>
      <c r="G50" s="46" t="str">
        <f t="array" ref="G50">A50&amp;" "&amp;SUM(IF(A50=FinyearEx,IF(C50&lt;=QldEx,1,0),0))</f>
        <v>2019–20 123</v>
      </c>
      <c r="H50" s="46" t="str">
        <f t="array" ref="H50">A50&amp;" "&amp;SUM(IF(A50=FinyearEx,IF(D50&lt;=AustraliaEx,1,0),0))</f>
        <v>2019–20 109</v>
      </c>
      <c r="I50" s="46" t="str">
        <f t="shared" si="1"/>
        <v>DOMI</v>
      </c>
      <c r="J50" s="47">
        <f t="shared" si="2"/>
        <v>0.83857300000000001</v>
      </c>
      <c r="K50" s="47">
        <f t="shared" si="3"/>
        <v>14.596501999999999</v>
      </c>
      <c r="L50" s="47"/>
    </row>
    <row r="51" spans="1:12" ht="12" customHeight="1" x14ac:dyDescent="0.2">
      <c r="A51" s="39" t="s">
        <v>312</v>
      </c>
      <c r="B51" t="s">
        <v>146</v>
      </c>
      <c r="C51">
        <v>1262367</v>
      </c>
      <c r="D51">
        <v>11826535</v>
      </c>
      <c r="E51" s="46"/>
      <c r="F51" s="46" t="str">
        <f t="shared" si="0"/>
        <v>2019–20 ECUA</v>
      </c>
      <c r="G51" s="46" t="str">
        <f t="array" ref="G51">A51&amp;" "&amp;SUM(IF(A51=FinyearEx,IF(C51&lt;=QldEx,1,0),0))</f>
        <v>2019–20 114</v>
      </c>
      <c r="H51" s="46" t="str">
        <f t="array" ref="H51">A51&amp;" "&amp;SUM(IF(A51=FinyearEx,IF(D51&lt;=AustraliaEx,1,0),0))</f>
        <v>2019–20 113</v>
      </c>
      <c r="I51" s="46" t="str">
        <f t="shared" si="1"/>
        <v>ECUA</v>
      </c>
      <c r="J51" s="47">
        <f t="shared" si="2"/>
        <v>1.262367</v>
      </c>
      <c r="K51" s="47">
        <f t="shared" si="3"/>
        <v>11.826535</v>
      </c>
      <c r="L51" s="47"/>
    </row>
    <row r="52" spans="1:12" ht="12" customHeight="1" x14ac:dyDescent="0.2">
      <c r="A52" s="39" t="s">
        <v>312</v>
      </c>
      <c r="B52" t="s">
        <v>298</v>
      </c>
      <c r="C52">
        <v>81009</v>
      </c>
      <c r="D52">
        <v>980732</v>
      </c>
      <c r="E52" s="46"/>
      <c r="F52" s="46" t="str">
        <f t="shared" si="0"/>
        <v>2019–20 EGUI</v>
      </c>
      <c r="G52" s="46" t="str">
        <f t="array" ref="G52">A52&amp;" "&amp;SUM(IF(A52=FinyearEx,IF(C52&lt;=QldEx,1,0),0))</f>
        <v>2019–20 160</v>
      </c>
      <c r="H52" s="46" t="str">
        <f t="array" ref="H52">A52&amp;" "&amp;SUM(IF(A52=FinyearEx,IF(D52&lt;=AustraliaEx,1,0),0))</f>
        <v>2019–20 177</v>
      </c>
      <c r="I52" s="46" t="str">
        <f t="shared" si="1"/>
        <v>EGUI</v>
      </c>
      <c r="J52" s="47">
        <f t="shared" si="2"/>
        <v>8.1008999999999998E-2</v>
      </c>
      <c r="K52" s="47">
        <f t="shared" si="3"/>
        <v>0.98073200000000005</v>
      </c>
      <c r="L52" s="47"/>
    </row>
    <row r="53" spans="1:12" ht="12" customHeight="1" x14ac:dyDescent="0.2">
      <c r="A53" s="39" t="s">
        <v>312</v>
      </c>
      <c r="B53" t="s">
        <v>147</v>
      </c>
      <c r="C53">
        <v>31415261</v>
      </c>
      <c r="D53">
        <v>513754651</v>
      </c>
      <c r="E53" s="46"/>
      <c r="F53" s="46" t="str">
        <f t="shared" si="0"/>
        <v>2019–20 EGYP</v>
      </c>
      <c r="G53" s="46" t="str">
        <f t="array" ref="G53">A53&amp;" "&amp;SUM(IF(A53=FinyearEx,IF(C53&lt;=QldEx,1,0),0))</f>
        <v>2019–20 47</v>
      </c>
      <c r="H53" s="46" t="str">
        <f t="array" ref="H53">A53&amp;" "&amp;SUM(IF(A53=FinyearEx,IF(D53&lt;=AustraliaEx,1,0),0))</f>
        <v>2019–20 34</v>
      </c>
      <c r="I53" s="46" t="str">
        <f t="shared" si="1"/>
        <v>EGYP</v>
      </c>
      <c r="J53" s="47">
        <f t="shared" si="2"/>
        <v>31.415261000000001</v>
      </c>
      <c r="K53" s="47">
        <f t="shared" si="3"/>
        <v>513.75465099999997</v>
      </c>
      <c r="L53" s="47"/>
    </row>
    <row r="54" spans="1:12" ht="12" customHeight="1" x14ac:dyDescent="0.2">
      <c r="A54" s="39" t="s">
        <v>312</v>
      </c>
      <c r="B54" t="s">
        <v>148</v>
      </c>
      <c r="C54">
        <v>1122746</v>
      </c>
      <c r="D54">
        <v>2888528</v>
      </c>
      <c r="E54" s="46"/>
      <c r="F54" s="46" t="str">
        <f t="shared" si="0"/>
        <v>2019–20 ERIT</v>
      </c>
      <c r="G54" s="46" t="str">
        <f t="array" ref="G54">A54&amp;" "&amp;SUM(IF(A54=FinyearEx,IF(C54&lt;=QldEx,1,0),0))</f>
        <v>2019–20 118</v>
      </c>
      <c r="H54" s="46" t="str">
        <f t="array" ref="H54">A54&amp;" "&amp;SUM(IF(A54=FinyearEx,IF(D54&lt;=AustraliaEx,1,0),0))</f>
        <v>2019–20 152</v>
      </c>
      <c r="I54" s="46" t="str">
        <f t="shared" si="1"/>
        <v>ERIT</v>
      </c>
      <c r="J54" s="47">
        <f t="shared" si="2"/>
        <v>1.122746</v>
      </c>
      <c r="K54" s="47">
        <f t="shared" si="3"/>
        <v>2.888528</v>
      </c>
      <c r="L54" s="47"/>
    </row>
    <row r="55" spans="1:12" ht="12" customHeight="1" x14ac:dyDescent="0.2">
      <c r="A55" s="39" t="s">
        <v>312</v>
      </c>
      <c r="B55" t="s">
        <v>149</v>
      </c>
      <c r="C55">
        <v>164732</v>
      </c>
      <c r="D55">
        <v>23258432</v>
      </c>
      <c r="E55" s="46"/>
      <c r="F55" s="46" t="str">
        <f t="shared" si="0"/>
        <v>2019–20 ESTO</v>
      </c>
      <c r="G55" s="46" t="str">
        <f t="array" ref="G55">A55&amp;" "&amp;SUM(IF(A55=FinyearEx,IF(C55&lt;=QldEx,1,0),0))</f>
        <v>2019–20 146</v>
      </c>
      <c r="H55" s="46" t="str">
        <f t="array" ref="H55">A55&amp;" "&amp;SUM(IF(A55=FinyearEx,IF(D55&lt;=AustraliaEx,1,0),0))</f>
        <v>2019–20 100</v>
      </c>
      <c r="I55" s="46" t="str">
        <f t="shared" si="1"/>
        <v>ESTO</v>
      </c>
      <c r="J55" s="47">
        <f t="shared" si="2"/>
        <v>0.16473199999999999</v>
      </c>
      <c r="K55" s="47">
        <f t="shared" si="3"/>
        <v>23.258431999999999</v>
      </c>
      <c r="L55" s="47"/>
    </row>
    <row r="56" spans="1:12" ht="12" customHeight="1" x14ac:dyDescent="0.2">
      <c r="A56" s="39" t="s">
        <v>312</v>
      </c>
      <c r="B56" t="s">
        <v>150</v>
      </c>
      <c r="C56">
        <v>25806</v>
      </c>
      <c r="D56">
        <v>6145413</v>
      </c>
      <c r="E56" s="46"/>
      <c r="F56" s="46" t="str">
        <f t="shared" si="0"/>
        <v>2019–20 ETHI</v>
      </c>
      <c r="G56" s="46" t="str">
        <f t="array" ref="G56">A56&amp;" "&amp;SUM(IF(A56=FinyearEx,IF(C56&lt;=QldEx,1,0),0))</f>
        <v>2019–20 173</v>
      </c>
      <c r="H56" s="46" t="str">
        <f t="array" ref="H56">A56&amp;" "&amp;SUM(IF(A56=FinyearEx,IF(D56&lt;=AustraliaEx,1,0),0))</f>
        <v>2019–20 134</v>
      </c>
      <c r="I56" s="46" t="str">
        <f t="shared" si="1"/>
        <v>ETHI</v>
      </c>
      <c r="J56" s="47">
        <f t="shared" si="2"/>
        <v>2.5805999999999999E-2</v>
      </c>
      <c r="K56" s="47">
        <f t="shared" si="3"/>
        <v>6.1454129999999996</v>
      </c>
      <c r="L56" s="47"/>
    </row>
    <row r="57" spans="1:12" ht="12" customHeight="1" x14ac:dyDescent="0.2">
      <c r="A57" s="39" t="s">
        <v>312</v>
      </c>
      <c r="B57" t="s">
        <v>151</v>
      </c>
      <c r="C57">
        <v>1589592</v>
      </c>
      <c r="D57">
        <v>71816828</v>
      </c>
      <c r="E57" s="46"/>
      <c r="F57" s="46" t="str">
        <f t="shared" si="0"/>
        <v>2019–20 ETMR</v>
      </c>
      <c r="G57" s="46" t="str">
        <f t="array" ref="G57">A57&amp;" "&amp;SUM(IF(A57=FinyearEx,IF(C57&lt;=QldEx,1,0),0))</f>
        <v>2019–20 107</v>
      </c>
      <c r="H57" s="46" t="str">
        <f t="array" ref="H57">A57&amp;" "&amp;SUM(IF(A57=FinyearEx,IF(D57&lt;=AustraliaEx,1,0),0))</f>
        <v>2019–20 67</v>
      </c>
      <c r="I57" s="46" t="str">
        <f t="shared" si="1"/>
        <v>ETMR</v>
      </c>
      <c r="J57" s="47">
        <f t="shared" si="2"/>
        <v>1.5895919999999999</v>
      </c>
      <c r="K57" s="47">
        <f t="shared" si="3"/>
        <v>71.816828000000001</v>
      </c>
      <c r="L57" s="47"/>
    </row>
    <row r="58" spans="1:12" ht="12" customHeight="1" x14ac:dyDescent="0.2">
      <c r="A58" s="39" t="s">
        <v>312</v>
      </c>
      <c r="B58" t="s">
        <v>299</v>
      </c>
      <c r="C58">
        <v>0</v>
      </c>
      <c r="D58">
        <v>139199</v>
      </c>
      <c r="E58" s="46"/>
      <c r="F58" s="46" t="str">
        <f t="shared" si="0"/>
        <v>2019–20 FALK</v>
      </c>
      <c r="G58" s="46" t="str">
        <f t="array" ref="G58">A58&amp;" "&amp;SUM(IF(A58=FinyearEx,IF(C58&lt;=QldEx,1,0),0))</f>
        <v>2019–20 218</v>
      </c>
      <c r="H58" s="46" t="str">
        <f t="array" ref="H58">A58&amp;" "&amp;SUM(IF(A58=FinyearEx,IF(D58&lt;=AustraliaEx,1,0),0))</f>
        <v>2019–20 202</v>
      </c>
      <c r="I58" s="46" t="str">
        <f t="shared" si="1"/>
        <v>FALK</v>
      </c>
      <c r="J58" s="47">
        <f t="shared" si="2"/>
        <v>0</v>
      </c>
      <c r="K58" s="47">
        <f t="shared" si="3"/>
        <v>0.13919899999999999</v>
      </c>
      <c r="L58" s="47"/>
    </row>
    <row r="59" spans="1:12" ht="12" customHeight="1" x14ac:dyDescent="0.2">
      <c r="A59" s="39" t="s">
        <v>312</v>
      </c>
      <c r="B59" t="s">
        <v>152</v>
      </c>
      <c r="C59">
        <v>94480</v>
      </c>
      <c r="D59">
        <v>795089</v>
      </c>
      <c r="E59" s="46"/>
      <c r="F59" s="46" t="str">
        <f t="shared" si="0"/>
        <v>2019–20 FCAM</v>
      </c>
      <c r="G59" s="46" t="str">
        <f t="array" ref="G59">A59&amp;" "&amp;SUM(IF(A59=FinyearEx,IF(C59&lt;=QldEx,1,0),0))</f>
        <v>2019–20 156</v>
      </c>
      <c r="H59" s="46" t="str">
        <f t="array" ref="H59">A59&amp;" "&amp;SUM(IF(A59=FinyearEx,IF(D59&lt;=AustraliaEx,1,0),0))</f>
        <v>2019–20 181</v>
      </c>
      <c r="I59" s="46" t="str">
        <f t="shared" si="1"/>
        <v>FCAM</v>
      </c>
      <c r="J59" s="47">
        <f t="shared" si="2"/>
        <v>9.4479999999999995E-2</v>
      </c>
      <c r="K59" s="47">
        <f t="shared" si="3"/>
        <v>0.79508900000000005</v>
      </c>
      <c r="L59" s="47"/>
    </row>
    <row r="60" spans="1:12" ht="12" customHeight="1" x14ac:dyDescent="0.2">
      <c r="A60" s="39" t="s">
        <v>312</v>
      </c>
      <c r="B60" t="s">
        <v>153</v>
      </c>
      <c r="C60">
        <v>312298302</v>
      </c>
      <c r="D60">
        <v>3556599385</v>
      </c>
      <c r="E60" s="46"/>
      <c r="F60" s="46" t="str">
        <f t="shared" si="0"/>
        <v>2019–20 FGMY</v>
      </c>
      <c r="G60" s="46" t="str">
        <f t="array" ref="G60">A60&amp;" "&amp;SUM(IF(A60=FinyearEx,IF(C60&lt;=QldEx,1,0),0))</f>
        <v>2019–20 23</v>
      </c>
      <c r="H60" s="46" t="str">
        <f t="array" ref="H60">A60&amp;" "&amp;SUM(IF(A60=FinyearEx,IF(D60&lt;=AustraliaEx,1,0),0))</f>
        <v>2019–20 16</v>
      </c>
      <c r="I60" s="46" t="str">
        <f t="shared" si="1"/>
        <v>FGMY</v>
      </c>
      <c r="J60" s="47">
        <f t="shared" si="2"/>
        <v>312.29830199999998</v>
      </c>
      <c r="K60" s="47">
        <f t="shared" si="3"/>
        <v>3556.599385</v>
      </c>
      <c r="L60" s="47"/>
    </row>
    <row r="61" spans="1:12" ht="12" customHeight="1" x14ac:dyDescent="0.2">
      <c r="A61" s="39" t="s">
        <v>312</v>
      </c>
      <c r="B61" t="s">
        <v>154</v>
      </c>
      <c r="C61">
        <v>43432735</v>
      </c>
      <c r="D61">
        <v>407049810</v>
      </c>
      <c r="E61" s="46"/>
      <c r="F61" s="46" t="str">
        <f t="shared" si="0"/>
        <v>2019–20 FIJI</v>
      </c>
      <c r="G61" s="46" t="str">
        <f t="array" ref="G61">A61&amp;" "&amp;SUM(IF(A61=FinyearEx,IF(C61&lt;=QldEx,1,0),0))</f>
        <v>2019–20 42</v>
      </c>
      <c r="H61" s="46" t="str">
        <f t="array" ref="H61">A61&amp;" "&amp;SUM(IF(A61=FinyearEx,IF(D61&lt;=AustraliaEx,1,0),0))</f>
        <v>2019–20 43</v>
      </c>
      <c r="I61" s="46" t="str">
        <f t="shared" si="1"/>
        <v>FIJI</v>
      </c>
      <c r="J61" s="47">
        <f t="shared" si="2"/>
        <v>43.432735000000001</v>
      </c>
      <c r="K61" s="47">
        <f t="shared" si="3"/>
        <v>407.04980999999998</v>
      </c>
      <c r="L61" s="47"/>
    </row>
    <row r="62" spans="1:12" ht="12" customHeight="1" x14ac:dyDescent="0.2">
      <c r="A62" s="39" t="s">
        <v>312</v>
      </c>
      <c r="B62" t="s">
        <v>155</v>
      </c>
      <c r="C62">
        <v>27629133</v>
      </c>
      <c r="D62">
        <v>66197485</v>
      </c>
      <c r="E62" s="46"/>
      <c r="F62" s="46" t="str">
        <f t="shared" si="0"/>
        <v>2019–20 FINL</v>
      </c>
      <c r="G62" s="46" t="str">
        <f t="array" ref="G62">A62&amp;" "&amp;SUM(IF(A62=FinyearEx,IF(C62&lt;=QldEx,1,0),0))</f>
        <v>2019–20 49</v>
      </c>
      <c r="H62" s="46" t="str">
        <f t="array" ref="H62">A62&amp;" "&amp;SUM(IF(A62=FinyearEx,IF(D62&lt;=AustraliaEx,1,0),0))</f>
        <v>2019–20 69</v>
      </c>
      <c r="I62" s="46" t="str">
        <f t="shared" si="1"/>
        <v>FINL</v>
      </c>
      <c r="J62" s="47">
        <f t="shared" si="2"/>
        <v>27.629132999999999</v>
      </c>
      <c r="K62" s="47">
        <f t="shared" si="3"/>
        <v>66.197485</v>
      </c>
      <c r="L62" s="47"/>
    </row>
    <row r="63" spans="1:12" ht="12" customHeight="1" x14ac:dyDescent="0.2">
      <c r="A63" s="39" t="s">
        <v>312</v>
      </c>
      <c r="B63" t="s">
        <v>156</v>
      </c>
      <c r="C63">
        <v>494973878</v>
      </c>
      <c r="D63">
        <v>1347397595</v>
      </c>
      <c r="E63" s="46"/>
      <c r="F63" s="46" t="str">
        <f t="shared" si="0"/>
        <v>2019–20 FRAN</v>
      </c>
      <c r="G63" s="46" t="str">
        <f t="array" ref="G63">A63&amp;" "&amp;SUM(IF(A63=FinyearEx,IF(C63&lt;=QldEx,1,0),0))</f>
        <v>2019–20 17</v>
      </c>
      <c r="H63" s="46" t="str">
        <f t="array" ref="H63">A63&amp;" "&amp;SUM(IF(A63=FinyearEx,IF(D63&lt;=AustraliaEx,1,0),0))</f>
        <v>2019–20 24</v>
      </c>
      <c r="I63" s="46" t="str">
        <f t="shared" si="1"/>
        <v>FRAN</v>
      </c>
      <c r="J63" s="47">
        <f t="shared" si="2"/>
        <v>494.97387800000001</v>
      </c>
      <c r="K63" s="47">
        <f t="shared" si="3"/>
        <v>1347.3975949999999</v>
      </c>
      <c r="L63" s="47"/>
    </row>
    <row r="64" spans="1:12" ht="12" customHeight="1" x14ac:dyDescent="0.2">
      <c r="A64" s="39" t="s">
        <v>312</v>
      </c>
      <c r="B64" t="s">
        <v>318</v>
      </c>
      <c r="C64">
        <v>0</v>
      </c>
      <c r="D64">
        <v>180900</v>
      </c>
      <c r="E64" s="46"/>
      <c r="F64" s="46" t="str">
        <f t="shared" si="0"/>
        <v>2019–20 FRGU</v>
      </c>
      <c r="G64" s="46" t="str">
        <f t="array" ref="G64">A64&amp;" "&amp;SUM(IF(A64=FinyearEx,IF(C64&lt;=QldEx,1,0),0))</f>
        <v>2019–20 218</v>
      </c>
      <c r="H64" s="46" t="str">
        <f t="array" ref="H64">A64&amp;" "&amp;SUM(IF(A64=FinyearEx,IF(D64&lt;=AustraliaEx,1,0),0))</f>
        <v>2019–20 200</v>
      </c>
      <c r="I64" s="46" t="str">
        <f t="shared" si="1"/>
        <v>FRGU</v>
      </c>
      <c r="J64" s="47">
        <f t="shared" si="2"/>
        <v>0</v>
      </c>
      <c r="K64" s="47">
        <f t="shared" si="3"/>
        <v>0.18090000000000001</v>
      </c>
      <c r="L64" s="47"/>
    </row>
    <row r="65" spans="1:12" ht="12" customHeight="1" x14ac:dyDescent="0.2">
      <c r="A65" s="39" t="s">
        <v>312</v>
      </c>
      <c r="B65" t="s">
        <v>157</v>
      </c>
      <c r="C65">
        <v>153374</v>
      </c>
      <c r="D65">
        <v>508591</v>
      </c>
      <c r="E65" s="46"/>
      <c r="F65" s="46" t="str">
        <f t="shared" si="0"/>
        <v>2019–20 FWIN</v>
      </c>
      <c r="G65" s="46" t="str">
        <f t="array" ref="G65">A65&amp;" "&amp;SUM(IF(A65=FinyearEx,IF(C65&lt;=QldEx,1,0),0))</f>
        <v>2019–20 150</v>
      </c>
      <c r="H65" s="46" t="str">
        <f t="array" ref="H65">A65&amp;" "&amp;SUM(IF(A65=FinyearEx,IF(D65&lt;=AustraliaEx,1,0),0))</f>
        <v>2019–20 188</v>
      </c>
      <c r="I65" s="46" t="str">
        <f t="shared" si="1"/>
        <v>FWIN</v>
      </c>
      <c r="J65" s="47">
        <f t="shared" si="2"/>
        <v>0.15337400000000001</v>
      </c>
      <c r="K65" s="47">
        <f t="shared" si="3"/>
        <v>0.50859100000000002</v>
      </c>
      <c r="L65" s="47"/>
    </row>
    <row r="66" spans="1:12" ht="12" customHeight="1" x14ac:dyDescent="0.2">
      <c r="A66" s="39" t="s">
        <v>312</v>
      </c>
      <c r="B66" t="s">
        <v>158</v>
      </c>
      <c r="C66">
        <v>116037</v>
      </c>
      <c r="D66">
        <v>1652377</v>
      </c>
      <c r="E66" s="46"/>
      <c r="F66" s="46" t="str">
        <f t="shared" si="0"/>
        <v>2019–20 FYRM</v>
      </c>
      <c r="G66" s="46" t="str">
        <f t="array" ref="G66">A66&amp;" "&amp;SUM(IF(A66=FinyearEx,IF(C66&lt;=QldEx,1,0),0))</f>
        <v>2019–20 153</v>
      </c>
      <c r="H66" s="46" t="str">
        <f t="array" ref="H66">A66&amp;" "&amp;SUM(IF(A66=FinyearEx,IF(D66&lt;=AustraliaEx,1,0),0))</f>
        <v>2019–20 166</v>
      </c>
      <c r="I66" s="46" t="str">
        <f t="shared" si="1"/>
        <v>FYRM</v>
      </c>
      <c r="J66" s="47">
        <f t="shared" si="2"/>
        <v>0.116037</v>
      </c>
      <c r="K66" s="47">
        <f t="shared" si="3"/>
        <v>1.652377</v>
      </c>
      <c r="L66" s="47"/>
    </row>
    <row r="67" spans="1:12" ht="12" customHeight="1" x14ac:dyDescent="0.2">
      <c r="A67" s="39" t="s">
        <v>312</v>
      </c>
      <c r="B67" t="s">
        <v>159</v>
      </c>
      <c r="C67">
        <v>241544</v>
      </c>
      <c r="D67">
        <v>27429430</v>
      </c>
      <c r="E67" s="44"/>
      <c r="F67" s="46" t="str">
        <f t="shared" ref="F67:F130" si="4">A67&amp;" "&amp;B67</f>
        <v>2019–20 GABO</v>
      </c>
      <c r="G67" s="46" t="str">
        <f t="array" ref="G67">A67&amp;" "&amp;SUM(IF(A67=FinyearEx,IF(C67&lt;=QldEx,1,0),0))</f>
        <v>2019–20 143</v>
      </c>
      <c r="H67" s="46" t="str">
        <f t="array" ref="H67">A67&amp;" "&amp;SUM(IF(A67=FinyearEx,IF(D67&lt;=AustraliaEx,1,0),0))</f>
        <v>2019–20 95</v>
      </c>
      <c r="I67" s="46" t="str">
        <f t="shared" ref="I67:I130" si="5">B67</f>
        <v>GABO</v>
      </c>
      <c r="J67" s="47">
        <f t="shared" ref="J67:J130" si="6">C67/1000000</f>
        <v>0.24154400000000001</v>
      </c>
      <c r="K67" s="47">
        <f t="shared" ref="K67:K130" si="7">D67/1000000</f>
        <v>27.42943</v>
      </c>
      <c r="L67" s="47"/>
    </row>
    <row r="68" spans="1:12" ht="12" customHeight="1" x14ac:dyDescent="0.2">
      <c r="A68" s="39" t="s">
        <v>312</v>
      </c>
      <c r="B68" t="s">
        <v>160</v>
      </c>
      <c r="C68">
        <v>0</v>
      </c>
      <c r="D68">
        <v>201419</v>
      </c>
      <c r="E68" s="46"/>
      <c r="F68" s="46" t="str">
        <f t="shared" si="4"/>
        <v>2019–20 GAMB</v>
      </c>
      <c r="G68" s="46" t="str">
        <f t="array" ref="G68">A68&amp;" "&amp;SUM(IF(A68=FinyearEx,IF(C68&lt;=QldEx,1,0),0))</f>
        <v>2019–20 218</v>
      </c>
      <c r="H68" s="46" t="str">
        <f t="array" ref="H68">A68&amp;" "&amp;SUM(IF(A68=FinyearEx,IF(D68&lt;=AustraliaEx,1,0),0))</f>
        <v>2019–20 197</v>
      </c>
      <c r="I68" s="46" t="str">
        <f t="shared" si="5"/>
        <v>GAMB</v>
      </c>
      <c r="J68" s="47">
        <f t="shared" si="6"/>
        <v>0</v>
      </c>
      <c r="K68" s="47">
        <f t="shared" si="7"/>
        <v>0.20141899999999999</v>
      </c>
      <c r="L68" s="47"/>
    </row>
    <row r="69" spans="1:12" ht="12" customHeight="1" x14ac:dyDescent="0.2">
      <c r="A69" s="39" t="s">
        <v>312</v>
      </c>
      <c r="B69" t="s">
        <v>161</v>
      </c>
      <c r="C69">
        <v>1832252</v>
      </c>
      <c r="D69">
        <v>43586017</v>
      </c>
      <c r="E69" s="46"/>
      <c r="F69" s="46" t="str">
        <f t="shared" si="4"/>
        <v>2019–20 GERG</v>
      </c>
      <c r="G69" s="46" t="str">
        <f t="array" ref="G69">A69&amp;" "&amp;SUM(IF(A69=FinyearEx,IF(C69&lt;=QldEx,1,0),0))</f>
        <v>2019–20 100</v>
      </c>
      <c r="H69" s="46" t="str">
        <f t="array" ref="H69">A69&amp;" "&amp;SUM(IF(A69=FinyearEx,IF(D69&lt;=AustraliaEx,1,0),0))</f>
        <v>2019–20 79</v>
      </c>
      <c r="I69" s="46" t="str">
        <f t="shared" si="5"/>
        <v>GERG</v>
      </c>
      <c r="J69" s="47">
        <f t="shared" si="6"/>
        <v>1.832252</v>
      </c>
      <c r="K69" s="47">
        <f t="shared" si="7"/>
        <v>43.586016999999998</v>
      </c>
      <c r="L69" s="47"/>
    </row>
    <row r="70" spans="1:12" ht="12" customHeight="1" x14ac:dyDescent="0.2">
      <c r="A70" s="39" t="s">
        <v>312</v>
      </c>
      <c r="B70" t="s">
        <v>162</v>
      </c>
      <c r="C70">
        <v>7477684</v>
      </c>
      <c r="D70">
        <v>93124467</v>
      </c>
      <c r="E70" s="46"/>
      <c r="F70" s="46" t="str">
        <f t="shared" si="4"/>
        <v>2019–20 GHAN</v>
      </c>
      <c r="G70" s="46" t="str">
        <f t="array" ref="G70">A70&amp;" "&amp;SUM(IF(A70=FinyearEx,IF(C70&lt;=QldEx,1,0),0))</f>
        <v>2019–20 64</v>
      </c>
      <c r="H70" s="46" t="str">
        <f t="array" ref="H70">A70&amp;" "&amp;SUM(IF(A70=FinyearEx,IF(D70&lt;=AustraliaEx,1,0),0))</f>
        <v>2019–20 61</v>
      </c>
      <c r="I70" s="46" t="str">
        <f t="shared" si="5"/>
        <v>GHAN</v>
      </c>
      <c r="J70" s="47">
        <f t="shared" si="6"/>
        <v>7.477684</v>
      </c>
      <c r="K70" s="47">
        <f t="shared" si="7"/>
        <v>93.124466999999996</v>
      </c>
      <c r="L70" s="47"/>
    </row>
    <row r="71" spans="1:12" ht="12" customHeight="1" x14ac:dyDescent="0.2">
      <c r="A71" s="39" t="s">
        <v>312</v>
      </c>
      <c r="B71" t="s">
        <v>303</v>
      </c>
      <c r="C71">
        <v>10504</v>
      </c>
      <c r="D71">
        <v>166387</v>
      </c>
      <c r="E71" s="46"/>
      <c r="F71" s="46" t="str">
        <f t="shared" si="4"/>
        <v>2019–20 GIBR</v>
      </c>
      <c r="G71" s="46" t="str">
        <f t="array" ref="G71">A71&amp;" "&amp;SUM(IF(A71=FinyearEx,IF(C71&lt;=QldEx,1,0),0))</f>
        <v>2019–20 183</v>
      </c>
      <c r="H71" s="46" t="str">
        <f t="array" ref="H71">A71&amp;" "&amp;SUM(IF(A71=FinyearEx,IF(D71&lt;=AustraliaEx,1,0),0))</f>
        <v>2019–20 201</v>
      </c>
      <c r="I71" s="46" t="str">
        <f t="shared" si="5"/>
        <v>GIBR</v>
      </c>
      <c r="J71" s="47">
        <f t="shared" si="6"/>
        <v>1.0503999999999999E-2</v>
      </c>
      <c r="K71" s="47">
        <f t="shared" si="7"/>
        <v>0.16638700000000001</v>
      </c>
      <c r="L71" s="47"/>
    </row>
    <row r="72" spans="1:12" ht="12" customHeight="1" x14ac:dyDescent="0.2">
      <c r="A72" s="39" t="s">
        <v>312</v>
      </c>
      <c r="B72" t="s">
        <v>163</v>
      </c>
      <c r="C72">
        <v>1763207</v>
      </c>
      <c r="D72">
        <v>3407204</v>
      </c>
      <c r="E72" s="46"/>
      <c r="F72" s="46" t="str">
        <f t="shared" si="4"/>
        <v>2019–20 GMLA</v>
      </c>
      <c r="G72" s="46" t="str">
        <f t="array" ref="G72">A72&amp;" "&amp;SUM(IF(A72=FinyearEx,IF(C72&lt;=QldEx,1,0),0))</f>
        <v>2019–20 102</v>
      </c>
      <c r="H72" s="46" t="str">
        <f t="array" ref="H72">A72&amp;" "&amp;SUM(IF(A72=FinyearEx,IF(D72&lt;=AustraliaEx,1,0),0))</f>
        <v>2019–20 150</v>
      </c>
      <c r="I72" s="46" t="str">
        <f t="shared" si="5"/>
        <v>GMLA</v>
      </c>
      <c r="J72" s="47">
        <f t="shared" si="6"/>
        <v>1.763207</v>
      </c>
      <c r="K72" s="47">
        <f t="shared" si="7"/>
        <v>3.4072040000000001</v>
      </c>
      <c r="L72" s="47"/>
    </row>
    <row r="73" spans="1:12" ht="12" customHeight="1" x14ac:dyDescent="0.2">
      <c r="A73" s="39" t="s">
        <v>312</v>
      </c>
      <c r="B73" t="s">
        <v>331</v>
      </c>
      <c r="C73">
        <v>0</v>
      </c>
      <c r="D73">
        <v>491485</v>
      </c>
      <c r="E73" s="46"/>
      <c r="F73" s="46" t="str">
        <f t="shared" si="4"/>
        <v>2019–20 GNDA</v>
      </c>
      <c r="G73" s="46" t="str">
        <f t="array" ref="G73">A73&amp;" "&amp;SUM(IF(A73=FinyearEx,IF(C73&lt;=QldEx,1,0),0))</f>
        <v>2019–20 218</v>
      </c>
      <c r="H73" s="46" t="str">
        <f t="array" ref="H73">A73&amp;" "&amp;SUM(IF(A73=FinyearEx,IF(D73&lt;=AustraliaEx,1,0),0))</f>
        <v>2019–20 190</v>
      </c>
      <c r="I73" s="46" t="str">
        <f t="shared" si="5"/>
        <v>GNDA</v>
      </c>
      <c r="J73" s="47">
        <f t="shared" si="6"/>
        <v>0</v>
      </c>
      <c r="K73" s="47">
        <f t="shared" si="7"/>
        <v>0.49148500000000001</v>
      </c>
      <c r="L73" s="47"/>
    </row>
    <row r="74" spans="1:12" ht="12" customHeight="1" x14ac:dyDescent="0.2">
      <c r="A74" s="39" t="s">
        <v>312</v>
      </c>
      <c r="B74" t="s">
        <v>164</v>
      </c>
      <c r="C74">
        <v>6431744</v>
      </c>
      <c r="D74">
        <v>44527132</v>
      </c>
      <c r="E74" s="46"/>
      <c r="F74" s="46" t="str">
        <f t="shared" si="4"/>
        <v>2019–20 GREE</v>
      </c>
      <c r="G74" s="46" t="str">
        <f t="array" ref="G74">A74&amp;" "&amp;SUM(IF(A74=FinyearEx,IF(C74&lt;=QldEx,1,0),0))</f>
        <v>2019–20 67</v>
      </c>
      <c r="H74" s="46" t="str">
        <f t="array" ref="H74">A74&amp;" "&amp;SUM(IF(A74=FinyearEx,IF(D74&lt;=AustraliaEx,1,0),0))</f>
        <v>2019–20 78</v>
      </c>
      <c r="I74" s="46" t="str">
        <f t="shared" si="5"/>
        <v>GREE</v>
      </c>
      <c r="J74" s="47">
        <f t="shared" si="6"/>
        <v>6.4317440000000001</v>
      </c>
      <c r="K74" s="47">
        <f t="shared" si="7"/>
        <v>44.527132000000002</v>
      </c>
      <c r="L74" s="47"/>
    </row>
    <row r="75" spans="1:12" ht="12" customHeight="1" x14ac:dyDescent="0.2">
      <c r="A75" s="39" t="s">
        <v>312</v>
      </c>
      <c r="B75" t="s">
        <v>165</v>
      </c>
      <c r="C75">
        <v>3838273</v>
      </c>
      <c r="D75">
        <v>12211110</v>
      </c>
      <c r="E75" s="46"/>
      <c r="F75" s="46" t="str">
        <f t="shared" si="4"/>
        <v>2019–20 GUAM</v>
      </c>
      <c r="G75" s="46" t="str">
        <f t="array" ref="G75">A75&amp;" "&amp;SUM(IF(A75=FinyearEx,IF(C75&lt;=QldEx,1,0),0))</f>
        <v>2019–20 84</v>
      </c>
      <c r="H75" s="46" t="str">
        <f t="array" ref="H75">A75&amp;" "&amp;SUM(IF(A75=FinyearEx,IF(D75&lt;=AustraliaEx,1,0),0))</f>
        <v>2019–20 112</v>
      </c>
      <c r="I75" s="46" t="str">
        <f t="shared" si="5"/>
        <v>GUAM</v>
      </c>
      <c r="J75" s="47">
        <f t="shared" si="6"/>
        <v>3.838273</v>
      </c>
      <c r="K75" s="47">
        <f t="shared" si="7"/>
        <v>12.21111</v>
      </c>
      <c r="L75" s="47"/>
    </row>
    <row r="76" spans="1:12" ht="12" customHeight="1" x14ac:dyDescent="0.2">
      <c r="A76" s="39" t="s">
        <v>312</v>
      </c>
      <c r="B76" t="s">
        <v>166</v>
      </c>
      <c r="C76">
        <v>1359246</v>
      </c>
      <c r="D76">
        <v>5614560</v>
      </c>
      <c r="E76" s="46"/>
      <c r="F76" s="46" t="str">
        <f t="shared" si="4"/>
        <v>2019–20 GUIN</v>
      </c>
      <c r="G76" s="46" t="str">
        <f t="array" ref="G76">A76&amp;" "&amp;SUM(IF(A76=FinyearEx,IF(C76&lt;=QldEx,1,0),0))</f>
        <v>2019–20 110</v>
      </c>
      <c r="H76" s="46" t="str">
        <f t="array" ref="H76">A76&amp;" "&amp;SUM(IF(A76=FinyearEx,IF(D76&lt;=AustraliaEx,1,0),0))</f>
        <v>2019–20 136</v>
      </c>
      <c r="I76" s="46" t="str">
        <f t="shared" si="5"/>
        <v>GUIN</v>
      </c>
      <c r="J76" s="47">
        <f t="shared" si="6"/>
        <v>1.359246</v>
      </c>
      <c r="K76" s="47">
        <f t="shared" si="7"/>
        <v>5.61456</v>
      </c>
      <c r="L76" s="47"/>
    </row>
    <row r="77" spans="1:12" ht="12" customHeight="1" x14ac:dyDescent="0.2">
      <c r="A77" s="39" t="s">
        <v>312</v>
      </c>
      <c r="B77" t="s">
        <v>167</v>
      </c>
      <c r="C77">
        <v>333376</v>
      </c>
      <c r="D77">
        <v>6447505</v>
      </c>
      <c r="E77" s="46"/>
      <c r="F77" s="46" t="str">
        <f t="shared" si="4"/>
        <v>2019–20 GUYA</v>
      </c>
      <c r="G77" s="46" t="str">
        <f t="array" ref="G77">A77&amp;" "&amp;SUM(IF(A77=FinyearEx,IF(C77&lt;=QldEx,1,0),0))</f>
        <v>2019–20 138</v>
      </c>
      <c r="H77" s="46" t="str">
        <f t="array" ref="H77">A77&amp;" "&amp;SUM(IF(A77=FinyearEx,IF(D77&lt;=AustraliaEx,1,0),0))</f>
        <v>2019–20 132</v>
      </c>
      <c r="I77" s="46" t="str">
        <f t="shared" si="5"/>
        <v>GUYA</v>
      </c>
      <c r="J77" s="47">
        <f t="shared" si="6"/>
        <v>0.33337600000000001</v>
      </c>
      <c r="K77" s="47">
        <f t="shared" si="7"/>
        <v>6.4475049999999996</v>
      </c>
      <c r="L77" s="47"/>
    </row>
    <row r="78" spans="1:12" ht="12" customHeight="1" x14ac:dyDescent="0.2">
      <c r="A78" s="39" t="s">
        <v>312</v>
      </c>
      <c r="B78" t="s">
        <v>169</v>
      </c>
      <c r="C78">
        <v>89553</v>
      </c>
      <c r="D78">
        <v>1818287</v>
      </c>
      <c r="E78" s="46"/>
      <c r="F78" s="46" t="str">
        <f t="shared" si="4"/>
        <v>2019–20 HDRS</v>
      </c>
      <c r="G78" s="46" t="str">
        <f t="array" ref="G78">A78&amp;" "&amp;SUM(IF(A78=FinyearEx,IF(C78&lt;=QldEx,1,0),0))</f>
        <v>2019–20 158</v>
      </c>
      <c r="H78" s="46" t="str">
        <f t="array" ref="H78">A78&amp;" "&amp;SUM(IF(A78=FinyearEx,IF(D78&lt;=AustraliaEx,1,0),0))</f>
        <v>2019–20 163</v>
      </c>
      <c r="I78" s="46" t="str">
        <f t="shared" si="5"/>
        <v>HDRS</v>
      </c>
      <c r="J78" s="47">
        <f t="shared" si="6"/>
        <v>8.9552999999999994E-2</v>
      </c>
      <c r="K78" s="47">
        <f t="shared" si="7"/>
        <v>1.818287</v>
      </c>
      <c r="L78" s="47"/>
    </row>
    <row r="79" spans="1:12" ht="12" customHeight="1" x14ac:dyDescent="0.2">
      <c r="A79" s="39" t="s">
        <v>312</v>
      </c>
      <c r="B79" t="s">
        <v>170</v>
      </c>
      <c r="C79">
        <v>13818356</v>
      </c>
      <c r="D79">
        <v>55583935</v>
      </c>
      <c r="E79" s="46"/>
      <c r="F79" s="46" t="str">
        <f t="shared" si="4"/>
        <v>2019–20 HGRY</v>
      </c>
      <c r="G79" s="46" t="str">
        <f t="array" ref="G79">A79&amp;" "&amp;SUM(IF(A79=FinyearEx,IF(C79&lt;=QldEx,1,0),0))</f>
        <v>2019–20 57</v>
      </c>
      <c r="H79" s="46" t="str">
        <f t="array" ref="H79">A79&amp;" "&amp;SUM(IF(A79=FinyearEx,IF(D79&lt;=AustraliaEx,1,0),0))</f>
        <v>2019–20 73</v>
      </c>
      <c r="I79" s="46" t="str">
        <f t="shared" si="5"/>
        <v>HGRY</v>
      </c>
      <c r="J79" s="47">
        <f t="shared" si="6"/>
        <v>13.818356</v>
      </c>
      <c r="K79" s="47">
        <f t="shared" si="7"/>
        <v>55.583934999999997</v>
      </c>
      <c r="L79" s="47"/>
    </row>
    <row r="80" spans="1:12" ht="12" customHeight="1" x14ac:dyDescent="0.2">
      <c r="A80" s="39" t="s">
        <v>312</v>
      </c>
      <c r="B80" t="s">
        <v>171</v>
      </c>
      <c r="C80">
        <v>337980066</v>
      </c>
      <c r="D80">
        <v>6902921261</v>
      </c>
      <c r="E80" s="46"/>
      <c r="F80" s="46" t="str">
        <f t="shared" si="4"/>
        <v>2019–20 HONG</v>
      </c>
      <c r="G80" s="46" t="str">
        <f t="array" ref="G80">A80&amp;" "&amp;SUM(IF(A80=FinyearEx,IF(C80&lt;=QldEx,1,0),0))</f>
        <v>2019–20 22</v>
      </c>
      <c r="H80" s="46" t="str">
        <f t="array" ref="H80">A80&amp;" "&amp;SUM(IF(A80=FinyearEx,IF(D80&lt;=AustraliaEx,1,0),0))</f>
        <v>2019–20 11</v>
      </c>
      <c r="I80" s="46" t="str">
        <f t="shared" si="5"/>
        <v>HONG</v>
      </c>
      <c r="J80" s="47">
        <f t="shared" si="6"/>
        <v>337.98006600000002</v>
      </c>
      <c r="K80" s="47">
        <f t="shared" si="7"/>
        <v>6902.9212610000004</v>
      </c>
      <c r="L80" s="47"/>
    </row>
    <row r="81" spans="1:12" ht="12" customHeight="1" x14ac:dyDescent="0.2">
      <c r="A81" s="39" t="s">
        <v>312</v>
      </c>
      <c r="B81" t="s">
        <v>172</v>
      </c>
      <c r="C81">
        <v>158122</v>
      </c>
      <c r="D81">
        <v>92851244</v>
      </c>
      <c r="E81" s="46"/>
      <c r="F81" s="46" t="str">
        <f t="shared" si="4"/>
        <v>2019–20 ICEL</v>
      </c>
      <c r="G81" s="46" t="str">
        <f t="array" ref="G81">A81&amp;" "&amp;SUM(IF(A81=FinyearEx,IF(C81&lt;=QldEx,1,0),0))</f>
        <v>2019–20 148</v>
      </c>
      <c r="H81" s="46" t="str">
        <f t="array" ref="H81">A81&amp;" "&amp;SUM(IF(A81=FinyearEx,IF(D81&lt;=AustraliaEx,1,0),0))</f>
        <v>2019–20 62</v>
      </c>
      <c r="I81" s="46" t="str">
        <f t="shared" si="5"/>
        <v>ICEL</v>
      </c>
      <c r="J81" s="47">
        <f t="shared" si="6"/>
        <v>0.15812200000000001</v>
      </c>
      <c r="K81" s="47">
        <f t="shared" si="7"/>
        <v>92.851243999999994</v>
      </c>
      <c r="L81" s="47"/>
    </row>
    <row r="82" spans="1:12" ht="12" customHeight="1" x14ac:dyDescent="0.2">
      <c r="A82" s="39" t="s">
        <v>312</v>
      </c>
      <c r="B82" t="s">
        <v>173</v>
      </c>
      <c r="C82">
        <v>1256430352</v>
      </c>
      <c r="D82">
        <v>5770197989</v>
      </c>
      <c r="E82" s="46"/>
      <c r="F82" s="46" t="str">
        <f t="shared" si="4"/>
        <v>2019–20 INDO</v>
      </c>
      <c r="G82" s="46" t="str">
        <f t="array" ref="G82">A82&amp;" "&amp;SUM(IF(A82=FinyearEx,IF(C82&lt;=QldEx,1,0),0))</f>
        <v>2019–20 9</v>
      </c>
      <c r="H82" s="46" t="str">
        <f t="array" ref="H82">A82&amp;" "&amp;SUM(IF(A82=FinyearEx,IF(D82&lt;=AustraliaEx,1,0),0))</f>
        <v>2019–20 13</v>
      </c>
      <c r="I82" s="46" t="str">
        <f t="shared" si="5"/>
        <v>INDO</v>
      </c>
      <c r="J82" s="47">
        <f t="shared" si="6"/>
        <v>1256.4303520000001</v>
      </c>
      <c r="K82" s="47">
        <f t="shared" si="7"/>
        <v>5770.1979890000002</v>
      </c>
      <c r="L82" s="47"/>
    </row>
    <row r="83" spans="1:12" ht="12" customHeight="1" x14ac:dyDescent="0.2">
      <c r="A83" s="39" t="s">
        <v>312</v>
      </c>
      <c r="B83" t="s">
        <v>174</v>
      </c>
      <c r="C83">
        <v>7404043898</v>
      </c>
      <c r="D83">
        <v>10765280664</v>
      </c>
      <c r="E83" s="46"/>
      <c r="F83" s="46" t="str">
        <f t="shared" si="4"/>
        <v>2019–20 INIA</v>
      </c>
      <c r="G83" s="46" t="str">
        <f t="array" ref="G83">A83&amp;" "&amp;SUM(IF(A83=FinyearEx,IF(C83&lt;=QldEx,1,0),0))</f>
        <v>2019–20 4</v>
      </c>
      <c r="H83" s="46" t="str">
        <f t="array" ref="H83">A83&amp;" "&amp;SUM(IF(A83=FinyearEx,IF(D83&lt;=AustraliaEx,1,0),0))</f>
        <v>2019–20 8</v>
      </c>
      <c r="I83" s="46" t="str">
        <f t="shared" si="5"/>
        <v>INIA</v>
      </c>
      <c r="J83" s="47">
        <f t="shared" si="6"/>
        <v>7404.0438979999999</v>
      </c>
      <c r="K83" s="47">
        <f t="shared" si="7"/>
        <v>10765.280664</v>
      </c>
      <c r="L83" s="47"/>
    </row>
    <row r="84" spans="1:12" ht="12" customHeight="1" x14ac:dyDescent="0.2">
      <c r="A84" s="39" t="s">
        <v>312</v>
      </c>
      <c r="B84" t="s">
        <v>175</v>
      </c>
      <c r="C84">
        <v>7231887</v>
      </c>
      <c r="D84">
        <v>24379769</v>
      </c>
      <c r="E84" s="46"/>
      <c r="F84" s="46" t="str">
        <f t="shared" si="4"/>
        <v>2019–20 IRAQ</v>
      </c>
      <c r="G84" s="46" t="str">
        <f t="array" ref="G84">A84&amp;" "&amp;SUM(IF(A84=FinyearEx,IF(C84&lt;=QldEx,1,0),0))</f>
        <v>2019–20 65</v>
      </c>
      <c r="H84" s="46" t="str">
        <f t="array" ref="H84">A84&amp;" "&amp;SUM(IF(A84=FinyearEx,IF(D84&lt;=AustraliaEx,1,0),0))</f>
        <v>2019–20 98</v>
      </c>
      <c r="I84" s="46" t="str">
        <f t="shared" si="5"/>
        <v>IRAQ</v>
      </c>
      <c r="J84" s="47">
        <f t="shared" si="6"/>
        <v>7.2318870000000004</v>
      </c>
      <c r="K84" s="47">
        <f t="shared" si="7"/>
        <v>24.379769</v>
      </c>
      <c r="L84" s="47"/>
    </row>
    <row r="85" spans="1:12" ht="12" customHeight="1" x14ac:dyDescent="0.2">
      <c r="A85" s="39" t="s">
        <v>312</v>
      </c>
      <c r="B85" t="s">
        <v>176</v>
      </c>
      <c r="C85">
        <v>12434948</v>
      </c>
      <c r="D85">
        <v>104101475</v>
      </c>
      <c r="E85" s="46"/>
      <c r="F85" s="46" t="str">
        <f t="shared" si="4"/>
        <v>2019–20 IRE</v>
      </c>
      <c r="G85" s="46" t="str">
        <f t="array" ref="G85">A85&amp;" "&amp;SUM(IF(A85=FinyearEx,IF(C85&lt;=QldEx,1,0),0))</f>
        <v>2019–20 58</v>
      </c>
      <c r="H85" s="46" t="str">
        <f t="array" ref="H85">A85&amp;" "&amp;SUM(IF(A85=FinyearEx,IF(D85&lt;=AustraliaEx,1,0),0))</f>
        <v>2019–20 56</v>
      </c>
      <c r="I85" s="46" t="str">
        <f t="shared" si="5"/>
        <v>IRE</v>
      </c>
      <c r="J85" s="47">
        <f t="shared" si="6"/>
        <v>12.434948</v>
      </c>
      <c r="K85" s="47">
        <f t="shared" si="7"/>
        <v>104.10147499999999</v>
      </c>
      <c r="L85" s="47"/>
    </row>
    <row r="86" spans="1:12" ht="12" customHeight="1" x14ac:dyDescent="0.2">
      <c r="A86" s="39" t="s">
        <v>312</v>
      </c>
      <c r="B86" t="s">
        <v>177</v>
      </c>
      <c r="C86">
        <v>45139885</v>
      </c>
      <c r="D86">
        <v>242443011</v>
      </c>
      <c r="E86" s="46"/>
      <c r="F86" s="46" t="str">
        <f t="shared" si="4"/>
        <v>2019–20 ISRA</v>
      </c>
      <c r="G86" s="46" t="str">
        <f t="array" ref="G86">A86&amp;" "&amp;SUM(IF(A86=FinyearEx,IF(C86&lt;=QldEx,1,0),0))</f>
        <v>2019–20 41</v>
      </c>
      <c r="H86" s="46" t="str">
        <f t="array" ref="H86">A86&amp;" "&amp;SUM(IF(A86=FinyearEx,IF(D86&lt;=AustraliaEx,1,0),0))</f>
        <v>2019–20 47</v>
      </c>
      <c r="I86" s="46" t="str">
        <f t="shared" si="5"/>
        <v>ISRA</v>
      </c>
      <c r="J86" s="47">
        <f t="shared" si="6"/>
        <v>45.139885</v>
      </c>
      <c r="K86" s="47">
        <f t="shared" si="7"/>
        <v>242.44301100000001</v>
      </c>
      <c r="L86" s="47"/>
    </row>
    <row r="87" spans="1:12" ht="12" customHeight="1" x14ac:dyDescent="0.2">
      <c r="A87" s="39" t="s">
        <v>312</v>
      </c>
      <c r="B87" t="s">
        <v>178</v>
      </c>
      <c r="C87">
        <v>104281044</v>
      </c>
      <c r="D87">
        <v>577956393</v>
      </c>
      <c r="E87" s="46"/>
      <c r="F87" s="46" t="str">
        <f t="shared" si="4"/>
        <v>2019–20 ITAL</v>
      </c>
      <c r="G87" s="46" t="str">
        <f t="array" ref="G87">A87&amp;" "&amp;SUM(IF(A87=FinyearEx,IF(C87&lt;=QldEx,1,0),0))</f>
        <v>2019–20 33</v>
      </c>
      <c r="H87" s="46" t="str">
        <f t="array" ref="H87">A87&amp;" "&amp;SUM(IF(A87=FinyearEx,IF(D87&lt;=AustraliaEx,1,0),0))</f>
        <v>2019–20 33</v>
      </c>
      <c r="I87" s="46" t="str">
        <f t="shared" si="5"/>
        <v>ITAL</v>
      </c>
      <c r="J87" s="47">
        <f t="shared" si="6"/>
        <v>104.28104399999999</v>
      </c>
      <c r="K87" s="47">
        <f t="shared" si="7"/>
        <v>577.95639300000005</v>
      </c>
      <c r="L87" s="47"/>
    </row>
    <row r="88" spans="1:12" ht="12" customHeight="1" x14ac:dyDescent="0.2">
      <c r="A88" s="39" t="s">
        <v>312</v>
      </c>
      <c r="B88" t="s">
        <v>179</v>
      </c>
      <c r="C88">
        <v>4012558</v>
      </c>
      <c r="D88">
        <v>80937044</v>
      </c>
      <c r="E88" s="46"/>
      <c r="F88" s="46" t="str">
        <f t="shared" si="4"/>
        <v>2019–20 IVOR</v>
      </c>
      <c r="G88" s="46" t="str">
        <f t="array" ref="G88">A88&amp;" "&amp;SUM(IF(A88=FinyearEx,IF(C88&lt;=QldEx,1,0),0))</f>
        <v>2019–20 81</v>
      </c>
      <c r="H88" s="46" t="str">
        <f t="array" ref="H88">A88&amp;" "&amp;SUM(IF(A88=FinyearEx,IF(D88&lt;=AustraliaEx,1,0),0))</f>
        <v>2019–20 63</v>
      </c>
      <c r="I88" s="46" t="str">
        <f t="shared" si="5"/>
        <v>IVOR</v>
      </c>
      <c r="J88" s="47">
        <f t="shared" si="6"/>
        <v>4.0125580000000003</v>
      </c>
      <c r="K88" s="47">
        <f t="shared" si="7"/>
        <v>80.937044</v>
      </c>
      <c r="L88" s="47"/>
    </row>
    <row r="89" spans="1:12" ht="12" customHeight="1" x14ac:dyDescent="0.2">
      <c r="A89" s="39" t="s">
        <v>312</v>
      </c>
      <c r="B89" t="s">
        <v>180</v>
      </c>
      <c r="C89">
        <v>9956688359</v>
      </c>
      <c r="D89">
        <v>52784190318</v>
      </c>
      <c r="E89" s="46"/>
      <c r="F89" s="46" t="str">
        <f t="shared" si="4"/>
        <v>2019–20 JAP</v>
      </c>
      <c r="G89" s="46" t="str">
        <f t="array" ref="G89">A89&amp;" "&amp;SUM(IF(A89=FinyearEx,IF(C89&lt;=QldEx,1,0),0))</f>
        <v>2019–20 2</v>
      </c>
      <c r="H89" s="46" t="str">
        <f t="array" ref="H89">A89&amp;" "&amp;SUM(IF(A89=FinyearEx,IF(D89&lt;=AustraliaEx,1,0),0))</f>
        <v>2019–20 2</v>
      </c>
      <c r="I89" s="46" t="str">
        <f t="shared" si="5"/>
        <v>JAP</v>
      </c>
      <c r="J89" s="47">
        <f t="shared" si="6"/>
        <v>9956.6883589999998</v>
      </c>
      <c r="K89" s="47">
        <f t="shared" si="7"/>
        <v>52784.190318000001</v>
      </c>
      <c r="L89" s="47"/>
    </row>
    <row r="90" spans="1:12" ht="12" customHeight="1" x14ac:dyDescent="0.2">
      <c r="A90" s="39" t="s">
        <v>312</v>
      </c>
      <c r="B90" t="s">
        <v>181</v>
      </c>
      <c r="C90">
        <v>2358059</v>
      </c>
      <c r="D90">
        <v>31172515</v>
      </c>
      <c r="E90" s="46"/>
      <c r="F90" s="46" t="str">
        <f t="shared" si="4"/>
        <v>2019–20 JMCA</v>
      </c>
      <c r="G90" s="46" t="str">
        <f t="array" ref="G90">A90&amp;" "&amp;SUM(IF(A90=FinyearEx,IF(C90&lt;=QldEx,1,0),0))</f>
        <v>2019–20 92</v>
      </c>
      <c r="H90" s="46" t="str">
        <f t="array" ref="H90">A90&amp;" "&amp;SUM(IF(A90=FinyearEx,IF(D90&lt;=AustraliaEx,1,0),0))</f>
        <v>2019–20 88</v>
      </c>
      <c r="I90" s="46" t="str">
        <f t="shared" si="5"/>
        <v>JMCA</v>
      </c>
      <c r="J90" s="47">
        <f t="shared" si="6"/>
        <v>2.3580589999999999</v>
      </c>
      <c r="K90" s="47">
        <f t="shared" si="7"/>
        <v>31.172515000000001</v>
      </c>
      <c r="L90" s="47"/>
    </row>
    <row r="91" spans="1:12" ht="12" customHeight="1" x14ac:dyDescent="0.2">
      <c r="A91" s="39" t="s">
        <v>312</v>
      </c>
      <c r="B91" t="s">
        <v>182</v>
      </c>
      <c r="C91">
        <v>8861282</v>
      </c>
      <c r="D91">
        <v>164097622</v>
      </c>
      <c r="E91" s="46"/>
      <c r="F91" s="46" t="str">
        <f t="shared" si="4"/>
        <v>2019–20 JORD</v>
      </c>
      <c r="G91" s="46" t="str">
        <f t="array" ref="G91">A91&amp;" "&amp;SUM(IF(A91=FinyearEx,IF(C91&lt;=QldEx,1,0),0))</f>
        <v>2019–20 61</v>
      </c>
      <c r="H91" s="46" t="str">
        <f t="array" ref="H91">A91&amp;" "&amp;SUM(IF(A91=FinyearEx,IF(D91&lt;=AustraliaEx,1,0),0))</f>
        <v>2019–20 52</v>
      </c>
      <c r="I91" s="46" t="str">
        <f t="shared" si="5"/>
        <v>JORD</v>
      </c>
      <c r="J91" s="47">
        <f t="shared" si="6"/>
        <v>8.8612819999999992</v>
      </c>
      <c r="K91" s="47">
        <f t="shared" si="7"/>
        <v>164.097622</v>
      </c>
      <c r="L91" s="47"/>
    </row>
    <row r="92" spans="1:12" ht="12" customHeight="1" x14ac:dyDescent="0.2">
      <c r="A92" s="39" t="s">
        <v>312</v>
      </c>
      <c r="B92" t="s">
        <v>183</v>
      </c>
      <c r="C92">
        <v>2319596</v>
      </c>
      <c r="D92">
        <v>23548124</v>
      </c>
      <c r="E92" s="46"/>
      <c r="F92" s="46" t="str">
        <f t="shared" si="4"/>
        <v>2019–20 KAZA</v>
      </c>
      <c r="G92" s="46" t="str">
        <f t="array" ref="G92">A92&amp;" "&amp;SUM(IF(A92=FinyearEx,IF(C92&lt;=QldEx,1,0),0))</f>
        <v>2019–20 93</v>
      </c>
      <c r="H92" s="46" t="str">
        <f t="array" ref="H92">A92&amp;" "&amp;SUM(IF(A92=FinyearEx,IF(D92&lt;=AustraliaEx,1,0),0))</f>
        <v>2019–20 99</v>
      </c>
      <c r="I92" s="46" t="str">
        <f t="shared" si="5"/>
        <v>KAZA</v>
      </c>
      <c r="J92" s="47">
        <f t="shared" si="6"/>
        <v>2.3195960000000002</v>
      </c>
      <c r="K92" s="47">
        <f t="shared" si="7"/>
        <v>23.548124000000001</v>
      </c>
      <c r="L92" s="47"/>
    </row>
    <row r="93" spans="1:12" ht="12" customHeight="1" x14ac:dyDescent="0.2">
      <c r="A93" s="39" t="s">
        <v>312</v>
      </c>
      <c r="B93" t="s">
        <v>184</v>
      </c>
      <c r="C93">
        <v>23928910</v>
      </c>
      <c r="D93">
        <v>78607387</v>
      </c>
      <c r="E93" s="46"/>
      <c r="F93" s="46" t="str">
        <f t="shared" si="4"/>
        <v>2019–20 KENY</v>
      </c>
      <c r="G93" s="46" t="str">
        <f t="array" ref="G93">A93&amp;" "&amp;SUM(IF(A93=FinyearEx,IF(C93&lt;=QldEx,1,0),0))</f>
        <v>2019–20 51</v>
      </c>
      <c r="H93" s="46" t="str">
        <f t="array" ref="H93">A93&amp;" "&amp;SUM(IF(A93=FinyearEx,IF(D93&lt;=AustraliaEx,1,0),0))</f>
        <v>2019–20 64</v>
      </c>
      <c r="I93" s="46" t="str">
        <f t="shared" si="5"/>
        <v>KENY</v>
      </c>
      <c r="J93" s="47">
        <f t="shared" si="6"/>
        <v>23.928909999999998</v>
      </c>
      <c r="K93" s="47">
        <f t="shared" si="7"/>
        <v>78.607387000000003</v>
      </c>
      <c r="L93" s="47"/>
    </row>
    <row r="94" spans="1:12" ht="12" customHeight="1" x14ac:dyDescent="0.2">
      <c r="A94" s="39" t="s">
        <v>312</v>
      </c>
      <c r="B94" t="s">
        <v>185</v>
      </c>
      <c r="C94">
        <v>6121112</v>
      </c>
      <c r="D94">
        <v>19247122</v>
      </c>
      <c r="E94" s="46"/>
      <c r="F94" s="46" t="str">
        <f t="shared" si="4"/>
        <v>2019–20 KIRI</v>
      </c>
      <c r="G94" s="46" t="str">
        <f t="array" ref="G94">A94&amp;" "&amp;SUM(IF(A94=FinyearEx,IF(C94&lt;=QldEx,1,0),0))</f>
        <v>2019–20 69</v>
      </c>
      <c r="H94" s="46" t="str">
        <f t="array" ref="H94">A94&amp;" "&amp;SUM(IF(A94=FinyearEx,IF(D94&lt;=AustraliaEx,1,0),0))</f>
        <v>2019–20 102</v>
      </c>
      <c r="I94" s="46" t="str">
        <f t="shared" si="5"/>
        <v>KIRI</v>
      </c>
      <c r="J94" s="47">
        <f t="shared" si="6"/>
        <v>6.1211120000000001</v>
      </c>
      <c r="K94" s="47">
        <f t="shared" si="7"/>
        <v>19.247122000000001</v>
      </c>
      <c r="L94" s="47"/>
    </row>
    <row r="95" spans="1:12" ht="12" customHeight="1" x14ac:dyDescent="0.2">
      <c r="A95" s="39" t="s">
        <v>312</v>
      </c>
      <c r="B95" t="s">
        <v>186</v>
      </c>
      <c r="C95">
        <v>25176780</v>
      </c>
      <c r="D95">
        <v>414588339</v>
      </c>
      <c r="E95" s="46"/>
      <c r="F95" s="46" t="str">
        <f t="shared" si="4"/>
        <v>2019–20 KUWA</v>
      </c>
      <c r="G95" s="46" t="str">
        <f t="array" ref="G95">A95&amp;" "&amp;SUM(IF(A95=FinyearEx,IF(C95&lt;=QldEx,1,0),0))</f>
        <v>2019–20 50</v>
      </c>
      <c r="H95" s="46" t="str">
        <f t="array" ref="H95">A95&amp;" "&amp;SUM(IF(A95=FinyearEx,IF(D95&lt;=AustraliaEx,1,0),0))</f>
        <v>2019–20 42</v>
      </c>
      <c r="I95" s="46" t="str">
        <f t="shared" si="5"/>
        <v>KUWA</v>
      </c>
      <c r="J95" s="47">
        <f t="shared" si="6"/>
        <v>25.176780000000001</v>
      </c>
      <c r="K95" s="47">
        <f t="shared" si="7"/>
        <v>414.58833900000002</v>
      </c>
      <c r="L95" s="47"/>
    </row>
    <row r="96" spans="1:12" ht="12" customHeight="1" x14ac:dyDescent="0.2">
      <c r="A96" s="39" t="s">
        <v>312</v>
      </c>
      <c r="B96" t="s">
        <v>187</v>
      </c>
      <c r="C96">
        <v>93267</v>
      </c>
      <c r="D96">
        <v>10558121</v>
      </c>
      <c r="E96" s="46"/>
      <c r="F96" s="46" t="str">
        <f t="shared" si="4"/>
        <v>2019–20 KYRG</v>
      </c>
      <c r="G96" s="46" t="str">
        <f t="array" ref="G96">A96&amp;" "&amp;SUM(IF(A96=FinyearEx,IF(C96&lt;=QldEx,1,0),0))</f>
        <v>2019–20 157</v>
      </c>
      <c r="H96" s="46" t="str">
        <f t="array" ref="H96">A96&amp;" "&amp;SUM(IF(A96=FinyearEx,IF(D96&lt;=AustraliaEx,1,0),0))</f>
        <v>2019–20 115</v>
      </c>
      <c r="I96" s="46" t="str">
        <f t="shared" si="5"/>
        <v>KYRG</v>
      </c>
      <c r="J96" s="47">
        <f t="shared" si="6"/>
        <v>9.3267000000000003E-2</v>
      </c>
      <c r="K96" s="47">
        <f t="shared" si="7"/>
        <v>10.558121</v>
      </c>
      <c r="L96" s="47"/>
    </row>
    <row r="97" spans="1:12" ht="12" customHeight="1" x14ac:dyDescent="0.2">
      <c r="A97" s="39" t="s">
        <v>312</v>
      </c>
      <c r="B97" t="s">
        <v>188</v>
      </c>
      <c r="C97">
        <v>4691115</v>
      </c>
      <c r="D97">
        <v>28305521</v>
      </c>
      <c r="E97" s="46"/>
      <c r="F97" s="46" t="str">
        <f t="shared" si="4"/>
        <v>2019–20 LAOS</v>
      </c>
      <c r="G97" s="46" t="str">
        <f t="array" ref="G97">A97&amp;" "&amp;SUM(IF(A97=FinyearEx,IF(C97&lt;=QldEx,1,0),0))</f>
        <v>2019–20 77</v>
      </c>
      <c r="H97" s="46" t="str">
        <f t="array" ref="H97">A97&amp;" "&amp;SUM(IF(A97=FinyearEx,IF(D97&lt;=AustraliaEx,1,0),0))</f>
        <v>2019–20 91</v>
      </c>
      <c r="I97" s="46" t="str">
        <f t="shared" si="5"/>
        <v>LAOS</v>
      </c>
      <c r="J97" s="47">
        <f t="shared" si="6"/>
        <v>4.6911149999999999</v>
      </c>
      <c r="K97" s="47">
        <f t="shared" si="7"/>
        <v>28.305520999999999</v>
      </c>
      <c r="L97" s="47"/>
    </row>
    <row r="98" spans="1:12" ht="12" customHeight="1" x14ac:dyDescent="0.2">
      <c r="A98" s="39" t="s">
        <v>312</v>
      </c>
      <c r="B98" t="s">
        <v>189</v>
      </c>
      <c r="C98">
        <v>2439006</v>
      </c>
      <c r="D98">
        <v>18272361</v>
      </c>
      <c r="E98" s="46"/>
      <c r="F98" s="46" t="str">
        <f t="shared" si="4"/>
        <v>2019–20 LATV</v>
      </c>
      <c r="G98" s="46" t="str">
        <f t="array" ref="G98">A98&amp;" "&amp;SUM(IF(A98=FinyearEx,IF(C98&lt;=QldEx,1,0),0))</f>
        <v>2019–20 91</v>
      </c>
      <c r="H98" s="46" t="str">
        <f t="array" ref="H98">A98&amp;" "&amp;SUM(IF(A98=FinyearEx,IF(D98&lt;=AustraliaEx,1,0),0))</f>
        <v>2019–20 105</v>
      </c>
      <c r="I98" s="46" t="str">
        <f t="shared" si="5"/>
        <v>LATV</v>
      </c>
      <c r="J98" s="47">
        <f t="shared" si="6"/>
        <v>2.439006</v>
      </c>
      <c r="K98" s="47">
        <f t="shared" si="7"/>
        <v>18.272361</v>
      </c>
      <c r="L98" s="47"/>
    </row>
    <row r="99" spans="1:12" ht="12" customHeight="1" x14ac:dyDescent="0.2">
      <c r="A99" s="39" t="s">
        <v>312</v>
      </c>
      <c r="B99" t="s">
        <v>190</v>
      </c>
      <c r="C99">
        <v>10100</v>
      </c>
      <c r="D99">
        <v>1240451</v>
      </c>
      <c r="E99" s="46"/>
      <c r="F99" s="46" t="str">
        <f t="shared" si="4"/>
        <v>2019–20 LBYA</v>
      </c>
      <c r="G99" s="46" t="str">
        <f t="array" ref="G99">A99&amp;" "&amp;SUM(IF(A99=FinyearEx,IF(C99&lt;=QldEx,1,0),0))</f>
        <v>2019–20 184</v>
      </c>
      <c r="H99" s="46" t="str">
        <f t="array" ref="H99">A99&amp;" "&amp;SUM(IF(A99=FinyearEx,IF(D99&lt;=AustraliaEx,1,0),0))</f>
        <v>2019–20 172</v>
      </c>
      <c r="I99" s="46" t="str">
        <f t="shared" si="5"/>
        <v>LBYA</v>
      </c>
      <c r="J99" s="47">
        <f t="shared" si="6"/>
        <v>1.01E-2</v>
      </c>
      <c r="K99" s="47">
        <f t="shared" si="7"/>
        <v>1.240451</v>
      </c>
      <c r="L99" s="47"/>
    </row>
    <row r="100" spans="1:12" ht="12" customHeight="1" x14ac:dyDescent="0.2">
      <c r="A100" s="39" t="s">
        <v>312</v>
      </c>
      <c r="B100" t="s">
        <v>191</v>
      </c>
      <c r="C100">
        <v>3498862</v>
      </c>
      <c r="D100">
        <v>34361317</v>
      </c>
      <c r="E100" s="46"/>
      <c r="F100" s="46" t="str">
        <f t="shared" si="4"/>
        <v>2019–20 LEBA</v>
      </c>
      <c r="G100" s="46" t="str">
        <f t="array" ref="G100">A100&amp;" "&amp;SUM(IF(A100=FinyearEx,IF(C100&lt;=QldEx,1,0),0))</f>
        <v>2019–20 86</v>
      </c>
      <c r="H100" s="46" t="str">
        <f t="array" ref="H100">A100&amp;" "&amp;SUM(IF(A100=FinyearEx,IF(D100&lt;=AustraliaEx,1,0),0))</f>
        <v>2019–20 85</v>
      </c>
      <c r="I100" s="46" t="str">
        <f t="shared" si="5"/>
        <v>LEBA</v>
      </c>
      <c r="J100" s="47">
        <f t="shared" si="6"/>
        <v>3.4988619999999999</v>
      </c>
      <c r="K100" s="47">
        <f t="shared" si="7"/>
        <v>34.361317</v>
      </c>
      <c r="L100" s="47"/>
    </row>
    <row r="101" spans="1:12" ht="12" customHeight="1" x14ac:dyDescent="0.2">
      <c r="A101" s="39" t="s">
        <v>312</v>
      </c>
      <c r="B101" t="s">
        <v>193</v>
      </c>
      <c r="C101">
        <v>82669</v>
      </c>
      <c r="D101">
        <v>715202</v>
      </c>
      <c r="E101" s="46"/>
      <c r="F101" s="46" t="str">
        <f t="shared" si="4"/>
        <v>2019–20 LIBE</v>
      </c>
      <c r="G101" s="46" t="str">
        <f t="array" ref="G101">A101&amp;" "&amp;SUM(IF(A101=FinyearEx,IF(C101&lt;=QldEx,1,0),0))</f>
        <v>2019–20 159</v>
      </c>
      <c r="H101" s="46" t="str">
        <f t="array" ref="H101">A101&amp;" "&amp;SUM(IF(A101=FinyearEx,IF(D101&lt;=AustraliaEx,1,0),0))</f>
        <v>2019–20 182</v>
      </c>
      <c r="I101" s="46" t="str">
        <f t="shared" si="5"/>
        <v>LIBE</v>
      </c>
      <c r="J101" s="47">
        <f t="shared" si="6"/>
        <v>8.2669000000000006E-2</v>
      </c>
      <c r="K101" s="47">
        <f t="shared" si="7"/>
        <v>0.715202</v>
      </c>
      <c r="L101" s="47"/>
    </row>
    <row r="102" spans="1:12" ht="12" customHeight="1" x14ac:dyDescent="0.2">
      <c r="A102" s="39" t="s">
        <v>312</v>
      </c>
      <c r="B102" t="s">
        <v>194</v>
      </c>
      <c r="C102">
        <v>2304659</v>
      </c>
      <c r="D102">
        <v>8645745</v>
      </c>
      <c r="E102" s="46"/>
      <c r="F102" s="46" t="str">
        <f t="shared" si="4"/>
        <v>2019–20 LITH</v>
      </c>
      <c r="G102" s="46" t="str">
        <f t="array" ref="G102">A102&amp;" "&amp;SUM(IF(A102=FinyearEx,IF(C102&lt;=QldEx,1,0),0))</f>
        <v>2019–20 94</v>
      </c>
      <c r="H102" s="46" t="str">
        <f t="array" ref="H102">A102&amp;" "&amp;SUM(IF(A102=FinyearEx,IF(D102&lt;=AustraliaEx,1,0),0))</f>
        <v>2019–20 124</v>
      </c>
      <c r="I102" s="46" t="str">
        <f t="shared" si="5"/>
        <v>LITH</v>
      </c>
      <c r="J102" s="47">
        <f t="shared" si="6"/>
        <v>2.304659</v>
      </c>
      <c r="K102" s="47">
        <f t="shared" si="7"/>
        <v>8.6457449999999998</v>
      </c>
      <c r="L102" s="47"/>
    </row>
    <row r="103" spans="1:12" ht="12" customHeight="1" x14ac:dyDescent="0.2">
      <c r="A103" s="39" t="s">
        <v>312</v>
      </c>
      <c r="B103" t="s">
        <v>195</v>
      </c>
      <c r="C103">
        <v>2500</v>
      </c>
      <c r="D103">
        <v>15184304</v>
      </c>
      <c r="E103" s="46"/>
      <c r="F103" s="46" t="str">
        <f t="shared" si="4"/>
        <v>2019–20 LUX</v>
      </c>
      <c r="G103" s="46" t="str">
        <f t="array" ref="G103">A103&amp;" "&amp;SUM(IF(A103=FinyearEx,IF(C103&lt;=QldEx,1,0),0))</f>
        <v>2019–20 195</v>
      </c>
      <c r="H103" s="46" t="str">
        <f t="array" ref="H103">A103&amp;" "&amp;SUM(IF(A103=FinyearEx,IF(D103&lt;=AustraliaEx,1,0),0))</f>
        <v>2019–20 108</v>
      </c>
      <c r="I103" s="46" t="str">
        <f t="shared" si="5"/>
        <v>LUX</v>
      </c>
      <c r="J103" s="47">
        <f t="shared" si="6"/>
        <v>2.5000000000000001E-3</v>
      </c>
      <c r="K103" s="47">
        <f t="shared" si="7"/>
        <v>15.184303999999999</v>
      </c>
      <c r="L103" s="47"/>
    </row>
    <row r="104" spans="1:12" ht="12" customHeight="1" x14ac:dyDescent="0.2">
      <c r="A104" s="39" t="s">
        <v>312</v>
      </c>
      <c r="B104" t="s">
        <v>196</v>
      </c>
      <c r="C104">
        <v>3947583</v>
      </c>
      <c r="D104">
        <v>67816901</v>
      </c>
      <c r="E104" s="46"/>
      <c r="F104" s="46" t="str">
        <f t="shared" si="4"/>
        <v>2019–20 MACA</v>
      </c>
      <c r="G104" s="46" t="str">
        <f t="array" ref="G104">A104&amp;" "&amp;SUM(IF(A104=FinyearEx,IF(C104&lt;=QldEx,1,0),0))</f>
        <v>2019–20 82</v>
      </c>
      <c r="H104" s="46" t="str">
        <f t="array" ref="H104">A104&amp;" "&amp;SUM(IF(A104=FinyearEx,IF(D104&lt;=AustraliaEx,1,0),0))</f>
        <v>2019–20 68</v>
      </c>
      <c r="I104" s="46" t="str">
        <f t="shared" si="5"/>
        <v>MACA</v>
      </c>
      <c r="J104" s="47">
        <f t="shared" si="6"/>
        <v>3.9475829999999998</v>
      </c>
      <c r="K104" s="47">
        <f t="shared" si="7"/>
        <v>67.816901000000001</v>
      </c>
      <c r="L104" s="47"/>
    </row>
    <row r="105" spans="1:12" ht="12" customHeight="1" x14ac:dyDescent="0.2">
      <c r="A105" s="39" t="s">
        <v>312</v>
      </c>
      <c r="B105" t="s">
        <v>197</v>
      </c>
      <c r="C105">
        <v>19466524</v>
      </c>
      <c r="D105">
        <v>27285434</v>
      </c>
      <c r="E105" s="46"/>
      <c r="F105" s="46" t="str">
        <f t="shared" si="4"/>
        <v>2019–20 MALI</v>
      </c>
      <c r="G105" s="46" t="str">
        <f t="array" ref="G105">A105&amp;" "&amp;SUM(IF(A105=FinyearEx,IF(C105&lt;=QldEx,1,0),0))</f>
        <v>2019–20 53</v>
      </c>
      <c r="H105" s="46" t="str">
        <f t="array" ref="H105">A105&amp;" "&amp;SUM(IF(A105=FinyearEx,IF(D105&lt;=AustraliaEx,1,0),0))</f>
        <v>2019–20 96</v>
      </c>
      <c r="I105" s="46" t="str">
        <f t="shared" si="5"/>
        <v>MALI</v>
      </c>
      <c r="J105" s="47">
        <f t="shared" si="6"/>
        <v>19.466524</v>
      </c>
      <c r="K105" s="47">
        <f t="shared" si="7"/>
        <v>27.285433999999999</v>
      </c>
      <c r="L105" s="47"/>
    </row>
    <row r="106" spans="1:12" ht="12" customHeight="1" x14ac:dyDescent="0.2">
      <c r="A106" s="39" t="s">
        <v>312</v>
      </c>
      <c r="B106" t="s">
        <v>198</v>
      </c>
      <c r="C106">
        <v>4716311</v>
      </c>
      <c r="D106">
        <v>7364913</v>
      </c>
      <c r="E106" s="46"/>
      <c r="F106" s="46" t="str">
        <f t="shared" si="4"/>
        <v>2019–20 MARS</v>
      </c>
      <c r="G106" s="46" t="str">
        <f t="array" ref="G106">A106&amp;" "&amp;SUM(IF(A106=FinyearEx,IF(C106&lt;=QldEx,1,0),0))</f>
        <v>2019–20 76</v>
      </c>
      <c r="H106" s="46" t="str">
        <f t="array" ref="H106">A106&amp;" "&amp;SUM(IF(A106=FinyearEx,IF(D106&lt;=AustraliaEx,1,0),0))</f>
        <v>2019–20 127</v>
      </c>
      <c r="I106" s="46" t="str">
        <f t="shared" si="5"/>
        <v>MARS</v>
      </c>
      <c r="J106" s="47">
        <f t="shared" si="6"/>
        <v>4.7163110000000001</v>
      </c>
      <c r="K106" s="47">
        <f t="shared" si="7"/>
        <v>7.3649129999999996</v>
      </c>
      <c r="L106" s="47"/>
    </row>
    <row r="107" spans="1:12" ht="12" customHeight="1" x14ac:dyDescent="0.2">
      <c r="A107" s="39" t="s">
        <v>312</v>
      </c>
      <c r="B107" t="s">
        <v>199</v>
      </c>
      <c r="C107">
        <v>3876315</v>
      </c>
      <c r="D107">
        <v>18542983</v>
      </c>
      <c r="E107" s="46"/>
      <c r="F107" s="46" t="str">
        <f t="shared" si="4"/>
        <v>2019–20 MASY</v>
      </c>
      <c r="G107" s="46" t="str">
        <f t="array" ref="G107">A107&amp;" "&amp;SUM(IF(A107=FinyearEx,IF(C107&lt;=QldEx,1,0),0))</f>
        <v>2019–20 83</v>
      </c>
      <c r="H107" s="46" t="str">
        <f t="array" ref="H107">A107&amp;" "&amp;SUM(IF(A107=FinyearEx,IF(D107&lt;=AustraliaEx,1,0),0))</f>
        <v>2019–20 104</v>
      </c>
      <c r="I107" s="46" t="str">
        <f t="shared" si="5"/>
        <v>MASY</v>
      </c>
      <c r="J107" s="47">
        <f t="shared" si="6"/>
        <v>3.876315</v>
      </c>
      <c r="K107" s="47">
        <f t="shared" si="7"/>
        <v>18.542983</v>
      </c>
      <c r="L107" s="47"/>
    </row>
    <row r="108" spans="1:12" ht="12" customHeight="1" x14ac:dyDescent="0.2">
      <c r="A108" s="39" t="s">
        <v>312</v>
      </c>
      <c r="B108" t="s">
        <v>200</v>
      </c>
      <c r="C108">
        <v>4103182</v>
      </c>
      <c r="D108">
        <v>95505196</v>
      </c>
      <c r="E108" s="46"/>
      <c r="F108" s="46" t="str">
        <f t="shared" si="4"/>
        <v>2019–20 MAUS</v>
      </c>
      <c r="G108" s="46" t="str">
        <f t="array" ref="G108">A108&amp;" "&amp;SUM(IF(A108=FinyearEx,IF(C108&lt;=QldEx,1,0),0))</f>
        <v>2019–20 79</v>
      </c>
      <c r="H108" s="46" t="str">
        <f t="array" ref="H108">A108&amp;" "&amp;SUM(IF(A108=FinyearEx,IF(D108&lt;=AustraliaEx,1,0),0))</f>
        <v>2019–20 60</v>
      </c>
      <c r="I108" s="46" t="str">
        <f t="shared" si="5"/>
        <v>MAUS</v>
      </c>
      <c r="J108" s="47">
        <f t="shared" si="6"/>
        <v>4.1031820000000003</v>
      </c>
      <c r="K108" s="47">
        <f t="shared" si="7"/>
        <v>95.505195999999998</v>
      </c>
      <c r="L108" s="47"/>
    </row>
    <row r="109" spans="1:12" ht="12" customHeight="1" x14ac:dyDescent="0.2">
      <c r="A109" s="39" t="s">
        <v>312</v>
      </c>
      <c r="B109" t="s">
        <v>201</v>
      </c>
      <c r="C109">
        <v>2843</v>
      </c>
      <c r="D109">
        <v>33631</v>
      </c>
      <c r="E109" s="46"/>
      <c r="F109" s="46" t="str">
        <f t="shared" si="4"/>
        <v>2019–20 MDOV</v>
      </c>
      <c r="G109" s="46" t="str">
        <f t="array" ref="G109">A109&amp;" "&amp;SUM(IF(A109=FinyearEx,IF(C109&lt;=QldEx,1,0),0))</f>
        <v>2019–20 193</v>
      </c>
      <c r="H109" s="46" t="str">
        <f t="array" ref="H109">A109&amp;" "&amp;SUM(IF(A109=FinyearEx,IF(D109&lt;=AustraliaEx,1,0),0))</f>
        <v>2019–20 209</v>
      </c>
      <c r="I109" s="46" t="str">
        <f t="shared" si="5"/>
        <v>MDOV</v>
      </c>
      <c r="J109" s="47">
        <f t="shared" si="6"/>
        <v>2.843E-3</v>
      </c>
      <c r="K109" s="47">
        <f t="shared" si="7"/>
        <v>3.3631000000000001E-2</v>
      </c>
      <c r="L109" s="47"/>
    </row>
    <row r="110" spans="1:12" ht="12" customHeight="1" x14ac:dyDescent="0.2">
      <c r="A110" s="39" t="s">
        <v>312</v>
      </c>
      <c r="B110" t="s">
        <v>202</v>
      </c>
      <c r="C110">
        <v>46460385</v>
      </c>
      <c r="D110">
        <v>254092400</v>
      </c>
      <c r="E110" s="46"/>
      <c r="F110" s="46" t="str">
        <f t="shared" si="4"/>
        <v>2019–20 MEXI</v>
      </c>
      <c r="G110" s="46" t="str">
        <f t="array" ref="G110">A110&amp;" "&amp;SUM(IF(A110=FinyearEx,IF(C110&lt;=QldEx,1,0),0))</f>
        <v>2019–20 40</v>
      </c>
      <c r="H110" s="46" t="str">
        <f t="array" ref="H110">A110&amp;" "&amp;SUM(IF(A110=FinyearEx,IF(D110&lt;=AustraliaEx,1,0),0))</f>
        <v>2019–20 46</v>
      </c>
      <c r="I110" s="46" t="str">
        <f t="shared" si="5"/>
        <v>MEXI</v>
      </c>
      <c r="J110" s="47">
        <f t="shared" si="6"/>
        <v>46.460385000000002</v>
      </c>
      <c r="K110" s="47">
        <f t="shared" si="7"/>
        <v>254.0924</v>
      </c>
      <c r="L110" s="47"/>
    </row>
    <row r="111" spans="1:12" ht="12" customHeight="1" x14ac:dyDescent="0.2">
      <c r="A111" s="39" t="s">
        <v>312</v>
      </c>
      <c r="B111" t="s">
        <v>203</v>
      </c>
      <c r="C111">
        <v>2061349</v>
      </c>
      <c r="D111">
        <v>5987552</v>
      </c>
      <c r="E111" s="46"/>
      <c r="F111" s="46" t="str">
        <f t="shared" si="4"/>
        <v>2019–20 MICR</v>
      </c>
      <c r="G111" s="46" t="str">
        <f t="array" ref="G111">A111&amp;" "&amp;SUM(IF(A111=FinyearEx,IF(C111&lt;=QldEx,1,0),0))</f>
        <v>2019–20 96</v>
      </c>
      <c r="H111" s="46" t="str">
        <f t="array" ref="H111">A111&amp;" "&amp;SUM(IF(A111=FinyearEx,IF(D111&lt;=AustraliaEx,1,0),0))</f>
        <v>2019–20 135</v>
      </c>
      <c r="I111" s="46" t="str">
        <f t="shared" si="5"/>
        <v>MICR</v>
      </c>
      <c r="J111" s="47">
        <f t="shared" si="6"/>
        <v>2.0613489999999999</v>
      </c>
      <c r="K111" s="47">
        <f t="shared" si="7"/>
        <v>5.987552</v>
      </c>
      <c r="L111" s="47"/>
    </row>
    <row r="112" spans="1:12" ht="12" customHeight="1" x14ac:dyDescent="0.2">
      <c r="A112" s="39" t="s">
        <v>312</v>
      </c>
      <c r="B112" t="s">
        <v>204</v>
      </c>
      <c r="C112">
        <v>2249993473</v>
      </c>
      <c r="D112">
        <v>7986078430</v>
      </c>
      <c r="E112" s="46"/>
      <c r="F112" s="46" t="str">
        <f t="shared" si="4"/>
        <v>2019–20 MLAY</v>
      </c>
      <c r="G112" s="46" t="str">
        <f t="array" ref="G112">A112&amp;" "&amp;SUM(IF(A112=FinyearEx,IF(C112&lt;=QldEx,1,0),0))</f>
        <v>2019–20 7</v>
      </c>
      <c r="H112" s="46" t="str">
        <f t="array" ref="H112">A112&amp;" "&amp;SUM(IF(A112=FinyearEx,IF(D112&lt;=AustraliaEx,1,0),0))</f>
        <v>2019–20 10</v>
      </c>
      <c r="I112" s="46" t="str">
        <f t="shared" si="5"/>
        <v>MLAY</v>
      </c>
      <c r="J112" s="47">
        <f t="shared" si="6"/>
        <v>2249.993473</v>
      </c>
      <c r="K112" s="47">
        <f t="shared" si="7"/>
        <v>7986.0784299999996</v>
      </c>
      <c r="L112" s="47"/>
    </row>
    <row r="113" spans="1:12" ht="12" customHeight="1" x14ac:dyDescent="0.2">
      <c r="A113" s="39" t="s">
        <v>312</v>
      </c>
      <c r="B113" t="s">
        <v>205</v>
      </c>
      <c r="C113">
        <v>4731283</v>
      </c>
      <c r="D113">
        <v>48360569</v>
      </c>
      <c r="E113" s="46"/>
      <c r="F113" s="46" t="str">
        <f t="shared" si="4"/>
        <v>2019–20 MLDV</v>
      </c>
      <c r="G113" s="46" t="str">
        <f t="array" ref="G113">A113&amp;" "&amp;SUM(IF(A113=FinyearEx,IF(C113&lt;=QldEx,1,0),0))</f>
        <v>2019–20 75</v>
      </c>
      <c r="H113" s="46" t="str">
        <f t="array" ref="H113">A113&amp;" "&amp;SUM(IF(A113=FinyearEx,IF(D113&lt;=AustraliaEx,1,0),0))</f>
        <v>2019–20 76</v>
      </c>
      <c r="I113" s="46" t="str">
        <f t="shared" si="5"/>
        <v>MLDV</v>
      </c>
      <c r="J113" s="47">
        <f t="shared" si="6"/>
        <v>4.7312830000000003</v>
      </c>
      <c r="K113" s="47">
        <f t="shared" si="7"/>
        <v>48.360568999999998</v>
      </c>
      <c r="L113" s="47"/>
    </row>
    <row r="114" spans="1:12" ht="12" customHeight="1" x14ac:dyDescent="0.2">
      <c r="A114" s="39" t="s">
        <v>312</v>
      </c>
      <c r="B114" t="s">
        <v>206</v>
      </c>
      <c r="C114">
        <v>68674</v>
      </c>
      <c r="D114">
        <v>4783412</v>
      </c>
      <c r="E114" s="46"/>
      <c r="F114" s="46" t="str">
        <f t="shared" si="4"/>
        <v>2019–20 MLTA</v>
      </c>
      <c r="G114" s="46" t="str">
        <f t="array" ref="G114">A114&amp;" "&amp;SUM(IF(A114=FinyearEx,IF(C114&lt;=QldEx,1,0),0))</f>
        <v>2019–20 162</v>
      </c>
      <c r="H114" s="46" t="str">
        <f t="array" ref="H114">A114&amp;" "&amp;SUM(IF(A114=FinyearEx,IF(D114&lt;=AustraliaEx,1,0),0))</f>
        <v>2019–20 140</v>
      </c>
      <c r="I114" s="46" t="str">
        <f t="shared" si="5"/>
        <v>MLTA</v>
      </c>
      <c r="J114" s="47">
        <f t="shared" si="6"/>
        <v>6.8673999999999999E-2</v>
      </c>
      <c r="K114" s="47">
        <f t="shared" si="7"/>
        <v>4.7834120000000002</v>
      </c>
      <c r="L114" s="47"/>
    </row>
    <row r="115" spans="1:12" ht="12" customHeight="1" x14ac:dyDescent="0.2">
      <c r="A115" s="39" t="s">
        <v>312</v>
      </c>
      <c r="B115" t="s">
        <v>207</v>
      </c>
      <c r="C115">
        <v>7509</v>
      </c>
      <c r="D115">
        <v>400070</v>
      </c>
      <c r="E115" s="46"/>
      <c r="F115" s="46" t="str">
        <f t="shared" si="4"/>
        <v>2019–20 MLWI</v>
      </c>
      <c r="G115" s="46" t="str">
        <f t="array" ref="G115">A115&amp;" "&amp;SUM(IF(A115=FinyearEx,IF(C115&lt;=QldEx,1,0),0))</f>
        <v>2019–20 185</v>
      </c>
      <c r="H115" s="46" t="str">
        <f t="array" ref="H115">A115&amp;" "&amp;SUM(IF(A115=FinyearEx,IF(D115&lt;=AustraliaEx,1,0),0))</f>
        <v>2019–20 191</v>
      </c>
      <c r="I115" s="46" t="str">
        <f t="shared" si="5"/>
        <v>MLWI</v>
      </c>
      <c r="J115" s="47">
        <f t="shared" si="6"/>
        <v>7.509E-3</v>
      </c>
      <c r="K115" s="47">
        <f t="shared" si="7"/>
        <v>0.40006999999999998</v>
      </c>
      <c r="L115" s="47"/>
    </row>
    <row r="116" spans="1:12" ht="12" customHeight="1" x14ac:dyDescent="0.2">
      <c r="A116" s="39" t="s">
        <v>312</v>
      </c>
      <c r="B116" t="s">
        <v>208</v>
      </c>
      <c r="C116">
        <v>8566047</v>
      </c>
      <c r="D116">
        <v>43191471</v>
      </c>
      <c r="E116" s="46"/>
      <c r="F116" s="46" t="str">
        <f t="shared" si="4"/>
        <v>2019–20 MNGL</v>
      </c>
      <c r="G116" s="46" t="str">
        <f t="array" ref="G116">A116&amp;" "&amp;SUM(IF(A116=FinyearEx,IF(C116&lt;=QldEx,1,0),0))</f>
        <v>2019–20 62</v>
      </c>
      <c r="H116" s="46" t="str">
        <f t="array" ref="H116">A116&amp;" "&amp;SUM(IF(A116=FinyearEx,IF(D116&lt;=AustraliaEx,1,0),0))</f>
        <v>2019–20 80</v>
      </c>
      <c r="I116" s="46" t="str">
        <f t="shared" si="5"/>
        <v>MNGL</v>
      </c>
      <c r="J116" s="47">
        <f t="shared" si="6"/>
        <v>8.5660469999999993</v>
      </c>
      <c r="K116" s="47">
        <f t="shared" si="7"/>
        <v>43.191471</v>
      </c>
      <c r="L116" s="47"/>
    </row>
    <row r="117" spans="1:12" ht="12" customHeight="1" x14ac:dyDescent="0.2">
      <c r="A117" s="39" t="s">
        <v>312</v>
      </c>
      <c r="B117" t="s">
        <v>209</v>
      </c>
      <c r="C117">
        <v>1372450</v>
      </c>
      <c r="D117">
        <v>27614510</v>
      </c>
      <c r="E117" s="46"/>
      <c r="F117" s="46" t="str">
        <f t="shared" si="4"/>
        <v>2019–20 MORO</v>
      </c>
      <c r="G117" s="46" t="str">
        <f t="array" ref="G117">A117&amp;" "&amp;SUM(IF(A117=FinyearEx,IF(C117&lt;=QldEx,1,0),0))</f>
        <v>2019–20 109</v>
      </c>
      <c r="H117" s="46" t="str">
        <f t="array" ref="H117">A117&amp;" "&amp;SUM(IF(A117=FinyearEx,IF(D117&lt;=AustraliaEx,1,0),0))</f>
        <v>2019–20 92</v>
      </c>
      <c r="I117" s="46" t="str">
        <f t="shared" si="5"/>
        <v>MORO</v>
      </c>
      <c r="J117" s="47">
        <f t="shared" si="6"/>
        <v>1.3724499999999999</v>
      </c>
      <c r="K117" s="47">
        <f t="shared" si="7"/>
        <v>27.614509999999999</v>
      </c>
      <c r="L117" s="47"/>
    </row>
    <row r="118" spans="1:12" ht="12" customHeight="1" x14ac:dyDescent="0.2">
      <c r="A118" s="39" t="s">
        <v>312</v>
      </c>
      <c r="B118" t="s">
        <v>210</v>
      </c>
      <c r="C118">
        <v>4067329</v>
      </c>
      <c r="D118">
        <v>464002538</v>
      </c>
      <c r="E118" s="46"/>
      <c r="F118" s="46" t="str">
        <f t="shared" si="4"/>
        <v>2019–20 MOZA</v>
      </c>
      <c r="G118" s="46" t="str">
        <f t="array" ref="G118">A118&amp;" "&amp;SUM(IF(A118=FinyearEx,IF(C118&lt;=QldEx,1,0),0))</f>
        <v>2019–20 80</v>
      </c>
      <c r="H118" s="46" t="str">
        <f t="array" ref="H118">A118&amp;" "&amp;SUM(IF(A118=FinyearEx,IF(D118&lt;=AustraliaEx,1,0),0))</f>
        <v>2019–20 35</v>
      </c>
      <c r="I118" s="46" t="str">
        <f t="shared" si="5"/>
        <v>MOZA</v>
      </c>
      <c r="J118" s="47">
        <f t="shared" si="6"/>
        <v>4.067329</v>
      </c>
      <c r="K118" s="47">
        <f t="shared" si="7"/>
        <v>464.00253800000002</v>
      </c>
      <c r="L118" s="47"/>
    </row>
    <row r="119" spans="1:12" ht="12" customHeight="1" x14ac:dyDescent="0.2">
      <c r="A119" s="39" t="s">
        <v>312</v>
      </c>
      <c r="B119" t="s">
        <v>211</v>
      </c>
      <c r="C119">
        <v>366356</v>
      </c>
      <c r="D119">
        <v>1870803</v>
      </c>
      <c r="E119" s="46"/>
      <c r="F119" s="46" t="str">
        <f t="shared" si="4"/>
        <v>2019–20 MRNS</v>
      </c>
      <c r="G119" s="46" t="str">
        <f t="array" ref="G119">A119&amp;" "&amp;SUM(IF(A119=FinyearEx,IF(C119&lt;=QldEx,1,0),0))</f>
        <v>2019–20 136</v>
      </c>
      <c r="H119" s="46" t="str">
        <f t="array" ref="H119">A119&amp;" "&amp;SUM(IF(A119=FinyearEx,IF(D119&lt;=AustraliaEx,1,0),0))</f>
        <v>2019–20 161</v>
      </c>
      <c r="I119" s="46" t="str">
        <f t="shared" si="5"/>
        <v>MRNS</v>
      </c>
      <c r="J119" s="47">
        <f t="shared" si="6"/>
        <v>0.36635600000000001</v>
      </c>
      <c r="K119" s="47">
        <f t="shared" si="7"/>
        <v>1.870803</v>
      </c>
      <c r="L119" s="47"/>
    </row>
    <row r="120" spans="1:12" ht="12" customHeight="1" x14ac:dyDescent="0.2">
      <c r="A120" s="39" t="s">
        <v>312</v>
      </c>
      <c r="B120" t="s">
        <v>212</v>
      </c>
      <c r="C120">
        <v>1021529</v>
      </c>
      <c r="D120">
        <v>9279102</v>
      </c>
      <c r="E120" s="46"/>
      <c r="F120" s="46" t="str">
        <f t="shared" si="4"/>
        <v>2019–20 MRTN</v>
      </c>
      <c r="G120" s="46" t="str">
        <f t="array" ref="G120">A120&amp;" "&amp;SUM(IF(A120=FinyearEx,IF(C120&lt;=QldEx,1,0),0))</f>
        <v>2019–20 120</v>
      </c>
      <c r="H120" s="46" t="str">
        <f t="array" ref="H120">A120&amp;" "&amp;SUM(IF(A120=FinyearEx,IF(D120&lt;=AustraliaEx,1,0),0))</f>
        <v>2019–20 123</v>
      </c>
      <c r="I120" s="46" t="str">
        <f t="shared" si="5"/>
        <v>MRTN</v>
      </c>
      <c r="J120" s="47">
        <f t="shared" si="6"/>
        <v>1.0215289999999999</v>
      </c>
      <c r="K120" s="47">
        <f t="shared" si="7"/>
        <v>9.279102</v>
      </c>
      <c r="L120" s="47"/>
    </row>
    <row r="121" spans="1:12" ht="12" customHeight="1" x14ac:dyDescent="0.2">
      <c r="A121" s="39" t="s">
        <v>312</v>
      </c>
      <c r="B121" t="s">
        <v>213</v>
      </c>
      <c r="C121">
        <v>609064</v>
      </c>
      <c r="D121">
        <v>9685394</v>
      </c>
      <c r="E121" s="46"/>
      <c r="F121" s="46" t="str">
        <f t="shared" si="4"/>
        <v>2019–20 NAMI</v>
      </c>
      <c r="G121" s="46" t="str">
        <f t="array" ref="G121">A121&amp;" "&amp;SUM(IF(A121=FinyearEx,IF(C121&lt;=QldEx,1,0),0))</f>
        <v>2019–20 127</v>
      </c>
      <c r="H121" s="46" t="str">
        <f t="array" ref="H121">A121&amp;" "&amp;SUM(IF(A121=FinyearEx,IF(D121&lt;=AustraliaEx,1,0),0))</f>
        <v>2019–20 121</v>
      </c>
      <c r="I121" s="46" t="str">
        <f t="shared" si="5"/>
        <v>NAMI</v>
      </c>
      <c r="J121" s="47">
        <f t="shared" si="6"/>
        <v>0.60906400000000005</v>
      </c>
      <c r="K121" s="47">
        <f t="shared" si="7"/>
        <v>9.6853940000000005</v>
      </c>
      <c r="L121" s="47"/>
    </row>
    <row r="122" spans="1:12" ht="12" customHeight="1" x14ac:dyDescent="0.2">
      <c r="A122" s="39" t="s">
        <v>312</v>
      </c>
      <c r="B122" t="s">
        <v>214</v>
      </c>
      <c r="C122">
        <v>35857991</v>
      </c>
      <c r="D122">
        <v>46617423</v>
      </c>
      <c r="E122" s="46"/>
      <c r="F122" s="46" t="str">
        <f t="shared" si="4"/>
        <v>2019–20 NAUR</v>
      </c>
      <c r="G122" s="46" t="str">
        <f t="array" ref="G122">A122&amp;" "&amp;SUM(IF(A122=FinyearEx,IF(C122&lt;=QldEx,1,0),0))</f>
        <v>2019–20 45</v>
      </c>
      <c r="H122" s="46" t="str">
        <f t="array" ref="H122">A122&amp;" "&amp;SUM(IF(A122=FinyearEx,IF(D122&lt;=AustraliaEx,1,0),0))</f>
        <v>2019–20 77</v>
      </c>
      <c r="I122" s="46" t="str">
        <f t="shared" si="5"/>
        <v>NAUR</v>
      </c>
      <c r="J122" s="47">
        <f t="shared" si="6"/>
        <v>35.857990999999998</v>
      </c>
      <c r="K122" s="47">
        <f t="shared" si="7"/>
        <v>46.617423000000002</v>
      </c>
      <c r="L122" s="47"/>
    </row>
    <row r="123" spans="1:12" ht="12" customHeight="1" x14ac:dyDescent="0.2">
      <c r="A123" s="39" t="s">
        <v>312</v>
      </c>
      <c r="B123" t="s">
        <v>215</v>
      </c>
      <c r="C123">
        <v>99962550</v>
      </c>
      <c r="D123">
        <v>460962872</v>
      </c>
      <c r="E123" s="46"/>
      <c r="F123" s="46" t="str">
        <f t="shared" si="4"/>
        <v>2019–20 NCAL</v>
      </c>
      <c r="G123" s="46" t="str">
        <f t="array" ref="G123">A123&amp;" "&amp;SUM(IF(A123=FinyearEx,IF(C123&lt;=QldEx,1,0),0))</f>
        <v>2019–20 35</v>
      </c>
      <c r="H123" s="46" t="str">
        <f t="array" ref="H123">A123&amp;" "&amp;SUM(IF(A123=FinyearEx,IF(D123&lt;=AustraliaEx,1,0),0))</f>
        <v>2019–20 36</v>
      </c>
      <c r="I123" s="46" t="str">
        <f t="shared" si="5"/>
        <v>NCAL</v>
      </c>
      <c r="J123" s="47">
        <f t="shared" si="6"/>
        <v>99.962549999999993</v>
      </c>
      <c r="K123" s="47">
        <f t="shared" si="7"/>
        <v>460.962872</v>
      </c>
      <c r="L123" s="47"/>
    </row>
    <row r="124" spans="1:12" ht="12" customHeight="1" x14ac:dyDescent="0.2">
      <c r="A124" s="39" t="s">
        <v>312</v>
      </c>
      <c r="B124" t="s">
        <v>304</v>
      </c>
      <c r="C124">
        <v>0</v>
      </c>
      <c r="D124">
        <v>5650594264</v>
      </c>
      <c r="E124" s="46"/>
      <c r="F124" s="46" t="str">
        <f t="shared" si="4"/>
        <v>2019–20 NCD</v>
      </c>
      <c r="G124" s="46" t="str">
        <f t="array" ref="G124">A124&amp;" "&amp;SUM(IF(A124=FinyearEx,IF(C124&lt;=QldEx,1,0),0))</f>
        <v>2019–20 218</v>
      </c>
      <c r="H124" s="46" t="str">
        <f t="array" ref="H124">A124&amp;" "&amp;SUM(IF(A124=FinyearEx,IF(D124&lt;=AustraliaEx,1,0),0))</f>
        <v>2019–20 14</v>
      </c>
      <c r="I124" s="46" t="str">
        <f t="shared" si="5"/>
        <v>NCD</v>
      </c>
      <c r="J124" s="47">
        <f t="shared" si="6"/>
        <v>0</v>
      </c>
      <c r="K124" s="47">
        <f t="shared" si="7"/>
        <v>5650.5942640000003</v>
      </c>
      <c r="L124" s="47"/>
    </row>
    <row r="125" spans="1:12" ht="12" customHeight="1" x14ac:dyDescent="0.2">
      <c r="A125" s="39" t="s">
        <v>312</v>
      </c>
      <c r="B125" t="s">
        <v>216</v>
      </c>
      <c r="C125">
        <v>6277437</v>
      </c>
      <c r="D125">
        <v>37971076</v>
      </c>
      <c r="E125" s="46"/>
      <c r="F125" s="46" t="str">
        <f t="shared" si="4"/>
        <v>2019–20 NEPA</v>
      </c>
      <c r="G125" s="46" t="str">
        <f t="array" ref="G125">A125&amp;" "&amp;SUM(IF(A125=FinyearEx,IF(C125&lt;=QldEx,1,0),0))</f>
        <v>2019–20 68</v>
      </c>
      <c r="H125" s="46" t="str">
        <f t="array" ref="H125">A125&amp;" "&amp;SUM(IF(A125=FinyearEx,IF(D125&lt;=AustraliaEx,1,0),0))</f>
        <v>2019–20 82</v>
      </c>
      <c r="I125" s="46" t="str">
        <f t="shared" si="5"/>
        <v>NEPA</v>
      </c>
      <c r="J125" s="47">
        <f t="shared" si="6"/>
        <v>6.2774369999999999</v>
      </c>
      <c r="K125" s="47">
        <f t="shared" si="7"/>
        <v>37.971075999999996</v>
      </c>
      <c r="L125" s="47"/>
    </row>
    <row r="126" spans="1:12" ht="12" customHeight="1" x14ac:dyDescent="0.2">
      <c r="A126" s="39" t="s">
        <v>312</v>
      </c>
      <c r="B126" t="s">
        <v>217</v>
      </c>
      <c r="C126">
        <v>1237846153</v>
      </c>
      <c r="D126">
        <v>3028599735</v>
      </c>
      <c r="E126" s="46"/>
      <c r="F126" s="46" t="str">
        <f t="shared" si="4"/>
        <v>2019–20 NETH</v>
      </c>
      <c r="G126" s="46" t="str">
        <f t="array" ref="G126">A126&amp;" "&amp;SUM(IF(A126=FinyearEx,IF(C126&lt;=QldEx,1,0),0))</f>
        <v>2019–20 10</v>
      </c>
      <c r="H126" s="46" t="str">
        <f t="array" ref="H126">A126&amp;" "&amp;SUM(IF(A126=FinyearEx,IF(D126&lt;=AustraliaEx,1,0),0))</f>
        <v>2019–20 18</v>
      </c>
      <c r="I126" s="46" t="str">
        <f t="shared" si="5"/>
        <v>NETH</v>
      </c>
      <c r="J126" s="47">
        <f t="shared" si="6"/>
        <v>1237.846153</v>
      </c>
      <c r="K126" s="47">
        <f t="shared" si="7"/>
        <v>3028.5997349999998</v>
      </c>
      <c r="L126" s="47"/>
    </row>
    <row r="127" spans="1:12" ht="12" customHeight="1" x14ac:dyDescent="0.2">
      <c r="A127" s="39" t="s">
        <v>312</v>
      </c>
      <c r="B127" t="s">
        <v>218</v>
      </c>
      <c r="C127">
        <v>2734336</v>
      </c>
      <c r="D127">
        <v>63633889</v>
      </c>
      <c r="E127" s="46"/>
      <c r="F127" s="46" t="str">
        <f t="shared" si="4"/>
        <v>2019–20 NGRA</v>
      </c>
      <c r="G127" s="46" t="str">
        <f t="array" ref="G127">A127&amp;" "&amp;SUM(IF(A127=FinyearEx,IF(C127&lt;=QldEx,1,0),0))</f>
        <v>2019–20 90</v>
      </c>
      <c r="H127" s="46" t="str">
        <f t="array" ref="H127">A127&amp;" "&amp;SUM(IF(A127=FinyearEx,IF(D127&lt;=AustraliaEx,1,0),0))</f>
        <v>2019–20 71</v>
      </c>
      <c r="I127" s="46" t="str">
        <f t="shared" si="5"/>
        <v>NGRA</v>
      </c>
      <c r="J127" s="47">
        <f t="shared" si="6"/>
        <v>2.7343359999999999</v>
      </c>
      <c r="K127" s="47">
        <f t="shared" si="7"/>
        <v>63.633889000000003</v>
      </c>
      <c r="L127" s="47"/>
    </row>
    <row r="128" spans="1:12" ht="12" customHeight="1" x14ac:dyDescent="0.2">
      <c r="A128" s="39" t="s">
        <v>312</v>
      </c>
      <c r="B128" t="s">
        <v>219</v>
      </c>
      <c r="C128">
        <v>4993</v>
      </c>
      <c r="D128">
        <v>111085</v>
      </c>
      <c r="E128" s="46"/>
      <c r="F128" s="46" t="str">
        <f t="shared" si="4"/>
        <v>2019–20 NICA</v>
      </c>
      <c r="G128" s="46" t="str">
        <f t="array" ref="G128">A128&amp;" "&amp;SUM(IF(A128=FinyearEx,IF(C128&lt;=QldEx,1,0),0))</f>
        <v>2019–20 189</v>
      </c>
      <c r="H128" s="46" t="str">
        <f t="array" ref="H128">A128&amp;" "&amp;SUM(IF(A128=FinyearEx,IF(D128&lt;=AustraliaEx,1,0),0))</f>
        <v>2019–20 204</v>
      </c>
      <c r="I128" s="46" t="str">
        <f t="shared" si="5"/>
        <v>NICA</v>
      </c>
      <c r="J128" s="47">
        <f t="shared" si="6"/>
        <v>4.993E-3</v>
      </c>
      <c r="K128" s="47">
        <f t="shared" si="7"/>
        <v>0.111085</v>
      </c>
      <c r="L128" s="47"/>
    </row>
    <row r="129" spans="1:12" ht="12" customHeight="1" x14ac:dyDescent="0.2">
      <c r="A129" s="39" t="s">
        <v>312</v>
      </c>
      <c r="B129" t="s">
        <v>220</v>
      </c>
      <c r="C129">
        <v>0</v>
      </c>
      <c r="D129">
        <v>10162</v>
      </c>
      <c r="E129" s="46"/>
      <c r="F129" s="46" t="str">
        <f t="shared" si="4"/>
        <v>2019–20 NIGE</v>
      </c>
      <c r="G129" s="46" t="str">
        <f t="array" ref="G129">A129&amp;" "&amp;SUM(IF(A129=FinyearEx,IF(C129&lt;=QldEx,1,0),0))</f>
        <v>2019–20 218</v>
      </c>
      <c r="H129" s="46" t="str">
        <f t="array" ref="H129">A129&amp;" "&amp;SUM(IF(A129=FinyearEx,IF(D129&lt;=AustraliaEx,1,0),0))</f>
        <v>2019–20 215</v>
      </c>
      <c r="I129" s="46" t="str">
        <f t="shared" si="5"/>
        <v>NIGE</v>
      </c>
      <c r="J129" s="47">
        <f t="shared" si="6"/>
        <v>0</v>
      </c>
      <c r="K129" s="47">
        <f t="shared" si="7"/>
        <v>1.0161999999999999E-2</v>
      </c>
      <c r="L129" s="47"/>
    </row>
    <row r="130" spans="1:12" ht="12" customHeight="1" x14ac:dyDescent="0.2">
      <c r="A130" s="39" t="s">
        <v>312</v>
      </c>
      <c r="B130" t="s">
        <v>221</v>
      </c>
      <c r="C130">
        <v>159795</v>
      </c>
      <c r="D130">
        <v>803233</v>
      </c>
      <c r="E130" s="46"/>
      <c r="F130" s="46" t="str">
        <f t="shared" si="4"/>
        <v>2019–20 NIUE</v>
      </c>
      <c r="G130" s="46" t="str">
        <f t="array" ref="G130">A130&amp;" "&amp;SUM(IF(A130=FinyearEx,IF(C130&lt;=QldEx,1,0),0))</f>
        <v>2019–20 147</v>
      </c>
      <c r="H130" s="46" t="str">
        <f t="array" ref="H130">A130&amp;" "&amp;SUM(IF(A130=FinyearEx,IF(D130&lt;=AustraliaEx,1,0),0))</f>
        <v>2019–20 180</v>
      </c>
      <c r="I130" s="46" t="str">
        <f t="shared" si="5"/>
        <v>NIUE</v>
      </c>
      <c r="J130" s="47">
        <f t="shared" si="6"/>
        <v>0.15979499999999999</v>
      </c>
      <c r="K130" s="47">
        <f t="shared" si="7"/>
        <v>0.80323299999999997</v>
      </c>
      <c r="L130" s="47"/>
    </row>
    <row r="131" spans="1:12" ht="12" customHeight="1" x14ac:dyDescent="0.2">
      <c r="A131" s="39" t="s">
        <v>312</v>
      </c>
      <c r="B131" t="s">
        <v>222</v>
      </c>
      <c r="C131">
        <v>5667198</v>
      </c>
      <c r="D131">
        <v>14558913</v>
      </c>
      <c r="E131" s="43"/>
      <c r="F131" s="46" t="str">
        <f t="shared" ref="F131:F194" si="8">A131&amp;" "&amp;B131</f>
        <v>2019–20 NORF</v>
      </c>
      <c r="G131" s="46" t="str">
        <f t="array" ref="G131">A131&amp;" "&amp;SUM(IF(A131=FinyearEx,IF(C131&lt;=QldEx,1,0),0))</f>
        <v>2019–20 71</v>
      </c>
      <c r="H131" s="46" t="str">
        <f t="array" ref="H131">A131&amp;" "&amp;SUM(IF(A131=FinyearEx,IF(D131&lt;=AustraliaEx,1,0),0))</f>
        <v>2019–20 110</v>
      </c>
      <c r="I131" s="46" t="str">
        <f t="shared" ref="I131:I194" si="9">B131</f>
        <v>NORF</v>
      </c>
      <c r="J131" s="47">
        <f t="shared" ref="J131:J194" si="10">C131/1000000</f>
        <v>5.667198</v>
      </c>
      <c r="K131" s="47">
        <f t="shared" ref="K131:K194" si="11">D131/1000000</f>
        <v>14.558913</v>
      </c>
      <c r="L131" s="47"/>
    </row>
    <row r="132" spans="1:12" ht="12" customHeight="1" x14ac:dyDescent="0.2">
      <c r="A132" s="39" t="s">
        <v>312</v>
      </c>
      <c r="B132" t="s">
        <v>223</v>
      </c>
      <c r="C132">
        <v>1641244</v>
      </c>
      <c r="D132">
        <v>103776118</v>
      </c>
      <c r="E132" s="46"/>
      <c r="F132" s="46" t="str">
        <f t="shared" si="8"/>
        <v>2019–20 NWAY</v>
      </c>
      <c r="G132" s="46" t="str">
        <f t="array" ref="G132">A132&amp;" "&amp;SUM(IF(A132=FinyearEx,IF(C132&lt;=QldEx,1,0),0))</f>
        <v>2019–20 105</v>
      </c>
      <c r="H132" s="46" t="str">
        <f t="array" ref="H132">A132&amp;" "&amp;SUM(IF(A132=FinyearEx,IF(D132&lt;=AustraliaEx,1,0),0))</f>
        <v>2019–20 57</v>
      </c>
      <c r="I132" s="46" t="str">
        <f t="shared" si="9"/>
        <v>NWAY</v>
      </c>
      <c r="J132" s="47">
        <f t="shared" si="10"/>
        <v>1.6412439999999999</v>
      </c>
      <c r="K132" s="47">
        <f t="shared" si="11"/>
        <v>103.776118</v>
      </c>
      <c r="L132" s="47"/>
    </row>
    <row r="133" spans="1:12" ht="12" customHeight="1" x14ac:dyDescent="0.2">
      <c r="A133" s="39" t="s">
        <v>312</v>
      </c>
      <c r="B133" t="s">
        <v>224</v>
      </c>
      <c r="C133">
        <v>1005957629</v>
      </c>
      <c r="D133">
        <v>9957215148</v>
      </c>
      <c r="E133" s="46"/>
      <c r="F133" s="46" t="str">
        <f t="shared" si="8"/>
        <v>2019–20 NZ</v>
      </c>
      <c r="G133" s="46" t="str">
        <f t="array" ref="G133">A133&amp;" "&amp;SUM(IF(A133=FinyearEx,IF(C133&lt;=QldEx,1,0),0))</f>
        <v>2019–20 11</v>
      </c>
      <c r="H133" s="46" t="str">
        <f t="array" ref="H133">A133&amp;" "&amp;SUM(IF(A133=FinyearEx,IF(D133&lt;=AustraliaEx,1,0),0))</f>
        <v>2019–20 9</v>
      </c>
      <c r="I133" s="46" t="str">
        <f t="shared" si="9"/>
        <v>NZ</v>
      </c>
      <c r="J133" s="47">
        <f t="shared" si="10"/>
        <v>1005.957629</v>
      </c>
      <c r="K133" s="47">
        <f t="shared" si="11"/>
        <v>9957.2151479999993</v>
      </c>
      <c r="L133" s="47"/>
    </row>
    <row r="134" spans="1:12" ht="12" customHeight="1" x14ac:dyDescent="0.2">
      <c r="A134" s="39" t="s">
        <v>312</v>
      </c>
      <c r="B134" t="s">
        <v>225</v>
      </c>
      <c r="C134">
        <v>263739588</v>
      </c>
      <c r="D134">
        <v>422860702</v>
      </c>
      <c r="E134" s="46"/>
      <c r="F134" s="46" t="str">
        <f t="shared" si="8"/>
        <v>2019–20 OMAN</v>
      </c>
      <c r="G134" s="46" t="str">
        <f t="array" ref="G134">A134&amp;" "&amp;SUM(IF(A134=FinyearEx,IF(C134&lt;=QldEx,1,0),0))</f>
        <v>2019–20 26</v>
      </c>
      <c r="H134" s="46" t="str">
        <f t="array" ref="H134">A134&amp;" "&amp;SUM(IF(A134=FinyearEx,IF(D134&lt;=AustraliaEx,1,0),0))</f>
        <v>2019–20 39</v>
      </c>
      <c r="I134" s="46" t="str">
        <f t="shared" si="9"/>
        <v>OMAN</v>
      </c>
      <c r="J134" s="47">
        <f t="shared" si="10"/>
        <v>263.73958800000003</v>
      </c>
      <c r="K134" s="47">
        <f t="shared" si="11"/>
        <v>422.860702</v>
      </c>
      <c r="L134" s="47"/>
    </row>
    <row r="135" spans="1:12" ht="12" customHeight="1" x14ac:dyDescent="0.2">
      <c r="A135" s="39" t="s">
        <v>312</v>
      </c>
      <c r="B135" t="s">
        <v>226</v>
      </c>
      <c r="C135">
        <v>158833755</v>
      </c>
      <c r="D135">
        <v>421721796</v>
      </c>
      <c r="E135" s="46"/>
      <c r="F135" s="46" t="str">
        <f t="shared" si="8"/>
        <v>2019–20 PAKI</v>
      </c>
      <c r="G135" s="46" t="str">
        <f t="array" ref="G135">A135&amp;" "&amp;SUM(IF(A135=FinyearEx,IF(C135&lt;=QldEx,1,0),0))</f>
        <v>2019–20 31</v>
      </c>
      <c r="H135" s="46" t="str">
        <f t="array" ref="H135">A135&amp;" "&amp;SUM(IF(A135=FinyearEx,IF(D135&lt;=AustraliaEx,1,0),0))</f>
        <v>2019–20 40</v>
      </c>
      <c r="I135" s="46" t="str">
        <f t="shared" si="9"/>
        <v>PAKI</v>
      </c>
      <c r="J135" s="47">
        <f t="shared" si="10"/>
        <v>158.833755</v>
      </c>
      <c r="K135" s="47">
        <f t="shared" si="11"/>
        <v>421.72179599999998</v>
      </c>
      <c r="L135" s="47"/>
    </row>
    <row r="136" spans="1:12" ht="12" customHeight="1" x14ac:dyDescent="0.2">
      <c r="A136" s="39" t="s">
        <v>312</v>
      </c>
      <c r="B136" t="s">
        <v>227</v>
      </c>
      <c r="C136">
        <v>154581</v>
      </c>
      <c r="D136">
        <v>1578798</v>
      </c>
      <c r="E136" s="46"/>
      <c r="F136" s="46" t="str">
        <f t="shared" si="8"/>
        <v>2019–20 PALU</v>
      </c>
      <c r="G136" s="46" t="str">
        <f t="array" ref="G136">A136&amp;" "&amp;SUM(IF(A136=FinyearEx,IF(C136&lt;=QldEx,1,0),0))</f>
        <v>2019–20 149</v>
      </c>
      <c r="H136" s="46" t="str">
        <f t="array" ref="H136">A136&amp;" "&amp;SUM(IF(A136=FinyearEx,IF(D136&lt;=AustraliaEx,1,0),0))</f>
        <v>2019–20 168</v>
      </c>
      <c r="I136" s="46" t="str">
        <f t="shared" si="9"/>
        <v>PALU</v>
      </c>
      <c r="J136" s="47">
        <f t="shared" si="10"/>
        <v>0.154581</v>
      </c>
      <c r="K136" s="47">
        <f t="shared" si="11"/>
        <v>1.5787979999999999</v>
      </c>
      <c r="L136" s="47"/>
    </row>
    <row r="137" spans="1:12" ht="12" customHeight="1" x14ac:dyDescent="0.2">
      <c r="A137" s="39" t="s">
        <v>312</v>
      </c>
      <c r="B137" t="s">
        <v>228</v>
      </c>
      <c r="C137">
        <v>41945414</v>
      </c>
      <c r="D137">
        <v>102165772</v>
      </c>
      <c r="E137" s="46"/>
      <c r="F137" s="46" t="str">
        <f t="shared" si="8"/>
        <v>2019–20 PERU</v>
      </c>
      <c r="G137" s="46" t="str">
        <f t="array" ref="G137">A137&amp;" "&amp;SUM(IF(A137=FinyearEx,IF(C137&lt;=QldEx,1,0),0))</f>
        <v>2019–20 43</v>
      </c>
      <c r="H137" s="46" t="str">
        <f t="array" ref="H137">A137&amp;" "&amp;SUM(IF(A137=FinyearEx,IF(D137&lt;=AustraliaEx,1,0),0))</f>
        <v>2019–20 58</v>
      </c>
      <c r="I137" s="46" t="str">
        <f t="shared" si="9"/>
        <v>PERU</v>
      </c>
      <c r="J137" s="47">
        <f t="shared" si="10"/>
        <v>41.945414</v>
      </c>
      <c r="K137" s="47">
        <f t="shared" si="11"/>
        <v>102.165772</v>
      </c>
      <c r="L137" s="47"/>
    </row>
    <row r="138" spans="1:12" ht="12" customHeight="1" x14ac:dyDescent="0.2">
      <c r="A138" s="39" t="s">
        <v>312</v>
      </c>
      <c r="B138" t="s">
        <v>229</v>
      </c>
      <c r="C138">
        <v>195233180</v>
      </c>
      <c r="D138">
        <v>2125428945</v>
      </c>
      <c r="E138" s="46"/>
      <c r="F138" s="46" t="str">
        <f t="shared" si="8"/>
        <v>2019–20 PHIL</v>
      </c>
      <c r="G138" s="46" t="str">
        <f t="array" ref="G138">A138&amp;" "&amp;SUM(IF(A138=FinyearEx,IF(C138&lt;=QldEx,1,0),0))</f>
        <v>2019–20 29</v>
      </c>
      <c r="H138" s="46" t="str">
        <f t="array" ref="H138">A138&amp;" "&amp;SUM(IF(A138=FinyearEx,IF(D138&lt;=AustraliaEx,1,0),0))</f>
        <v>2019–20 21</v>
      </c>
      <c r="I138" s="46" t="str">
        <f t="shared" si="9"/>
        <v>PHIL</v>
      </c>
      <c r="J138" s="47">
        <f t="shared" si="10"/>
        <v>195.23318</v>
      </c>
      <c r="K138" s="47">
        <f t="shared" si="11"/>
        <v>2125.4289450000001</v>
      </c>
      <c r="L138" s="47"/>
    </row>
    <row r="139" spans="1:12" ht="12" customHeight="1" x14ac:dyDescent="0.2">
      <c r="A139" s="39" t="s">
        <v>312</v>
      </c>
      <c r="B139" t="s">
        <v>231</v>
      </c>
      <c r="C139">
        <v>7569634</v>
      </c>
      <c r="D139">
        <v>58539538</v>
      </c>
      <c r="E139" s="46"/>
      <c r="F139" s="46" t="str">
        <f t="shared" si="8"/>
        <v>2019–20 PLYN</v>
      </c>
      <c r="G139" s="46" t="str">
        <f t="array" ref="G139">A139&amp;" "&amp;SUM(IF(A139=FinyearEx,IF(C139&lt;=QldEx,1,0),0))</f>
        <v>2019–20 63</v>
      </c>
      <c r="H139" s="46" t="str">
        <f t="array" ref="H139">A139&amp;" "&amp;SUM(IF(A139=FinyearEx,IF(D139&lt;=AustraliaEx,1,0),0))</f>
        <v>2019–20 72</v>
      </c>
      <c r="I139" s="46" t="str">
        <f t="shared" si="9"/>
        <v>PLYN</v>
      </c>
      <c r="J139" s="47">
        <f t="shared" si="10"/>
        <v>7.5696339999999998</v>
      </c>
      <c r="K139" s="47">
        <f t="shared" si="11"/>
        <v>58.539538</v>
      </c>
      <c r="L139" s="47"/>
    </row>
    <row r="140" spans="1:12" ht="12" customHeight="1" x14ac:dyDescent="0.2">
      <c r="A140" s="39" t="s">
        <v>312</v>
      </c>
      <c r="B140" t="s">
        <v>232</v>
      </c>
      <c r="C140">
        <v>830010942</v>
      </c>
      <c r="D140">
        <v>2324459843</v>
      </c>
      <c r="E140" s="46"/>
      <c r="F140" s="46" t="str">
        <f t="shared" si="8"/>
        <v>2019–20 PNG</v>
      </c>
      <c r="G140" s="46" t="str">
        <f t="array" ref="G140">A140&amp;" "&amp;SUM(IF(A140=FinyearEx,IF(C140&lt;=QldEx,1,0),0))</f>
        <v>2019–20 14</v>
      </c>
      <c r="H140" s="46" t="str">
        <f t="array" ref="H140">A140&amp;" "&amp;SUM(IF(A140=FinyearEx,IF(D140&lt;=AustraliaEx,1,0),0))</f>
        <v>2019–20 19</v>
      </c>
      <c r="I140" s="46" t="str">
        <f t="shared" si="9"/>
        <v>PNG</v>
      </c>
      <c r="J140" s="47">
        <f t="shared" si="10"/>
        <v>830.010942</v>
      </c>
      <c r="K140" s="47">
        <f t="shared" si="11"/>
        <v>2324.4598430000001</v>
      </c>
      <c r="L140" s="47"/>
    </row>
    <row r="141" spans="1:12" ht="12" customHeight="1" x14ac:dyDescent="0.2">
      <c r="A141" s="39" t="s">
        <v>312</v>
      </c>
      <c r="B141" t="s">
        <v>233</v>
      </c>
      <c r="C141">
        <v>4761572</v>
      </c>
      <c r="D141">
        <v>74482041</v>
      </c>
      <c r="E141" s="46"/>
      <c r="F141" s="46" t="str">
        <f t="shared" si="8"/>
        <v>2019–20 PNMA</v>
      </c>
      <c r="G141" s="46" t="str">
        <f t="array" ref="G141">A141&amp;" "&amp;SUM(IF(A141=FinyearEx,IF(C141&lt;=QldEx,1,0),0))</f>
        <v>2019–20 74</v>
      </c>
      <c r="H141" s="46" t="str">
        <f t="array" ref="H141">A141&amp;" "&amp;SUM(IF(A141=FinyearEx,IF(D141&lt;=AustraliaEx,1,0),0))</f>
        <v>2019–20 66</v>
      </c>
      <c r="I141" s="46" t="str">
        <f t="shared" si="9"/>
        <v>PNMA</v>
      </c>
      <c r="J141" s="47">
        <f t="shared" si="10"/>
        <v>4.7615720000000001</v>
      </c>
      <c r="K141" s="47">
        <f t="shared" si="11"/>
        <v>74.482040999999995</v>
      </c>
      <c r="L141" s="47"/>
    </row>
    <row r="142" spans="1:12" ht="12" customHeight="1" x14ac:dyDescent="0.2">
      <c r="A142" s="39" t="s">
        <v>312</v>
      </c>
      <c r="B142" t="s">
        <v>234</v>
      </c>
      <c r="C142">
        <v>361531946</v>
      </c>
      <c r="D142">
        <v>438684550</v>
      </c>
      <c r="E142" s="46"/>
      <c r="F142" s="46" t="str">
        <f t="shared" si="8"/>
        <v>2019–20 POLA</v>
      </c>
      <c r="G142" s="46" t="str">
        <f t="array" ref="G142">A142&amp;" "&amp;SUM(IF(A142=FinyearEx,IF(C142&lt;=QldEx,1,0),0))</f>
        <v>2019–20 20</v>
      </c>
      <c r="H142" s="46" t="str">
        <f t="array" ref="H142">A142&amp;" "&amp;SUM(IF(A142=FinyearEx,IF(D142&lt;=AustraliaEx,1,0),0))</f>
        <v>2019–20 37</v>
      </c>
      <c r="I142" s="46" t="str">
        <f t="shared" si="9"/>
        <v>POLA</v>
      </c>
      <c r="J142" s="47">
        <f t="shared" si="10"/>
        <v>361.531946</v>
      </c>
      <c r="K142" s="47">
        <f t="shared" si="11"/>
        <v>438.68455</v>
      </c>
      <c r="L142" s="47"/>
    </row>
    <row r="143" spans="1:12" ht="12" customHeight="1" x14ac:dyDescent="0.2">
      <c r="A143" s="39" t="s">
        <v>312</v>
      </c>
      <c r="B143" t="s">
        <v>235</v>
      </c>
      <c r="C143">
        <v>1668737</v>
      </c>
      <c r="D143">
        <v>19501828</v>
      </c>
      <c r="E143" s="46"/>
      <c r="F143" s="46" t="str">
        <f t="shared" si="8"/>
        <v>2019–20 PORT</v>
      </c>
      <c r="G143" s="46" t="str">
        <f t="array" ref="G143">A143&amp;" "&amp;SUM(IF(A143=FinyearEx,IF(C143&lt;=QldEx,1,0),0))</f>
        <v>2019–20 104</v>
      </c>
      <c r="H143" s="46" t="str">
        <f t="array" ref="H143">A143&amp;" "&amp;SUM(IF(A143=FinyearEx,IF(D143&lt;=AustraliaEx,1,0),0))</f>
        <v>2019–20 101</v>
      </c>
      <c r="I143" s="46" t="str">
        <f t="shared" si="9"/>
        <v>PORT</v>
      </c>
      <c r="J143" s="47">
        <f t="shared" si="10"/>
        <v>1.6687369999999999</v>
      </c>
      <c r="K143" s="47">
        <f t="shared" si="11"/>
        <v>19.501828</v>
      </c>
      <c r="L143" s="47"/>
    </row>
    <row r="144" spans="1:12" ht="12" customHeight="1" x14ac:dyDescent="0.2">
      <c r="A144" s="39" t="s">
        <v>312</v>
      </c>
      <c r="B144" t="s">
        <v>236</v>
      </c>
      <c r="C144">
        <v>368662</v>
      </c>
      <c r="D144">
        <v>1981628</v>
      </c>
      <c r="E144" s="44"/>
      <c r="F144" s="46" t="str">
        <f t="shared" si="8"/>
        <v>2019–20 PRGY</v>
      </c>
      <c r="G144" s="46" t="str">
        <f t="array" ref="G144">A144&amp;" "&amp;SUM(IF(A144=FinyearEx,IF(C144&lt;=QldEx,1,0),0))</f>
        <v>2019–20 135</v>
      </c>
      <c r="H144" s="46" t="str">
        <f t="array" ref="H144">A144&amp;" "&amp;SUM(IF(A144=FinyearEx,IF(D144&lt;=AustraliaEx,1,0),0))</f>
        <v>2019–20 159</v>
      </c>
      <c r="I144" s="46" t="str">
        <f t="shared" si="9"/>
        <v>PRGY</v>
      </c>
      <c r="J144" s="47">
        <f t="shared" si="10"/>
        <v>0.36866199999999999</v>
      </c>
      <c r="K144" s="47">
        <f t="shared" si="11"/>
        <v>1.9816279999999999</v>
      </c>
      <c r="L144" s="47"/>
    </row>
    <row r="145" spans="1:12" ht="12" customHeight="1" x14ac:dyDescent="0.2">
      <c r="A145" s="39" t="s">
        <v>312</v>
      </c>
      <c r="B145" t="s">
        <v>237</v>
      </c>
      <c r="C145">
        <v>264765</v>
      </c>
      <c r="D145">
        <v>17086666</v>
      </c>
      <c r="E145" s="46"/>
      <c r="F145" s="46" t="str">
        <f t="shared" si="8"/>
        <v>2019–20 PSIA</v>
      </c>
      <c r="G145" s="46" t="str">
        <f t="array" ref="G145">A145&amp;" "&amp;SUM(IF(A145=FinyearEx,IF(C145&lt;=QldEx,1,0),0))</f>
        <v>2019–20 139</v>
      </c>
      <c r="H145" s="46" t="str">
        <f t="array" ref="H145">A145&amp;" "&amp;SUM(IF(A145=FinyearEx,IF(D145&lt;=AustraliaEx,1,0),0))</f>
        <v>2019–20 107</v>
      </c>
      <c r="I145" s="46" t="str">
        <f t="shared" si="9"/>
        <v>PSIA</v>
      </c>
      <c r="J145" s="47">
        <f t="shared" si="10"/>
        <v>0.26476499999999997</v>
      </c>
      <c r="K145" s="47">
        <f t="shared" si="11"/>
        <v>17.086666000000001</v>
      </c>
      <c r="L145" s="47"/>
    </row>
    <row r="146" spans="1:12" ht="12" customHeight="1" x14ac:dyDescent="0.2">
      <c r="A146" s="39" t="s">
        <v>312</v>
      </c>
      <c r="B146" t="s">
        <v>238</v>
      </c>
      <c r="C146">
        <v>151988851</v>
      </c>
      <c r="D146">
        <v>710533786</v>
      </c>
      <c r="E146" s="46"/>
      <c r="F146" s="46" t="str">
        <f t="shared" si="8"/>
        <v>2019–20 QATA</v>
      </c>
      <c r="G146" s="46" t="str">
        <f t="array" ref="G146">A146&amp;" "&amp;SUM(IF(A146=FinyearEx,IF(C146&lt;=QldEx,1,0),0))</f>
        <v>2019–20 32</v>
      </c>
      <c r="H146" s="46" t="str">
        <f t="array" ref="H146">A146&amp;" "&amp;SUM(IF(A146=FinyearEx,IF(D146&lt;=AustraliaEx,1,0),0))</f>
        <v>2019–20 32</v>
      </c>
      <c r="I146" s="46" t="str">
        <f t="shared" si="9"/>
        <v>QATA</v>
      </c>
      <c r="J146" s="47">
        <f t="shared" si="10"/>
        <v>151.98885100000001</v>
      </c>
      <c r="K146" s="47">
        <f t="shared" si="11"/>
        <v>710.53378599999996</v>
      </c>
      <c r="L146" s="47"/>
    </row>
    <row r="147" spans="1:12" ht="12" customHeight="1" x14ac:dyDescent="0.2">
      <c r="A147" s="39" t="s">
        <v>312</v>
      </c>
      <c r="B147" t="s">
        <v>239</v>
      </c>
      <c r="C147">
        <v>380076</v>
      </c>
      <c r="D147">
        <v>5245289</v>
      </c>
      <c r="E147" s="46"/>
      <c r="F147" s="46" t="str">
        <f t="shared" si="8"/>
        <v>2019–20 REUN</v>
      </c>
      <c r="G147" s="46" t="str">
        <f t="array" ref="G147">A147&amp;" "&amp;SUM(IF(A147=FinyearEx,IF(C147&lt;=QldEx,1,0),0))</f>
        <v>2019–20 133</v>
      </c>
      <c r="H147" s="46" t="str">
        <f t="array" ref="H147">A147&amp;" "&amp;SUM(IF(A147=FinyearEx,IF(D147&lt;=AustraliaEx,1,0),0))</f>
        <v>2019–20 138</v>
      </c>
      <c r="I147" s="46" t="str">
        <f t="shared" si="9"/>
        <v>REUN</v>
      </c>
      <c r="J147" s="47">
        <f t="shared" si="10"/>
        <v>0.38007600000000002</v>
      </c>
      <c r="K147" s="47">
        <f t="shared" si="11"/>
        <v>5.2452889999999996</v>
      </c>
      <c r="L147" s="47"/>
    </row>
    <row r="148" spans="1:12" ht="12" customHeight="1" x14ac:dyDescent="0.2">
      <c r="A148" s="39" t="s">
        <v>312</v>
      </c>
      <c r="B148" t="s">
        <v>240</v>
      </c>
      <c r="C148">
        <v>52573</v>
      </c>
      <c r="D148">
        <v>1739662</v>
      </c>
      <c r="E148" s="46"/>
      <c r="F148" s="46" t="str">
        <f t="shared" si="8"/>
        <v>2019–20 RICO</v>
      </c>
      <c r="G148" s="46" t="str">
        <f t="array" ref="G148">A148&amp;" "&amp;SUM(IF(A148=FinyearEx,IF(C148&lt;=QldEx,1,0),0))</f>
        <v>2019–20 165</v>
      </c>
      <c r="H148" s="46" t="str">
        <f t="array" ref="H148">A148&amp;" "&amp;SUM(IF(A148=FinyearEx,IF(D148&lt;=AustraliaEx,1,0),0))</f>
        <v>2019–20 165</v>
      </c>
      <c r="I148" s="46" t="str">
        <f t="shared" si="9"/>
        <v>RICO</v>
      </c>
      <c r="J148" s="47">
        <f t="shared" si="10"/>
        <v>5.2573000000000002E-2</v>
      </c>
      <c r="K148" s="47">
        <f t="shared" si="11"/>
        <v>1.739662</v>
      </c>
      <c r="L148" s="47"/>
    </row>
    <row r="149" spans="1:12" ht="12" customHeight="1" x14ac:dyDescent="0.2">
      <c r="A149" s="39" t="s">
        <v>312</v>
      </c>
      <c r="B149" t="s">
        <v>241</v>
      </c>
      <c r="C149">
        <v>8549728019</v>
      </c>
      <c r="D149">
        <v>25130350413</v>
      </c>
      <c r="E149" s="46"/>
      <c r="F149" s="46" t="str">
        <f t="shared" si="8"/>
        <v>2019–20 RKOR</v>
      </c>
      <c r="G149" s="46" t="str">
        <f t="array" ref="G149">A149&amp;" "&amp;SUM(IF(A149=FinyearEx,IF(C149&lt;=QldEx,1,0),0))</f>
        <v>2019–20 3</v>
      </c>
      <c r="H149" s="46" t="str">
        <f t="array" ref="H149">A149&amp;" "&amp;SUM(IF(A149=FinyearEx,IF(D149&lt;=AustraliaEx,1,0),0))</f>
        <v>2019–20 3</v>
      </c>
      <c r="I149" s="46" t="str">
        <f t="shared" si="9"/>
        <v>RKOR</v>
      </c>
      <c r="J149" s="47">
        <f t="shared" si="10"/>
        <v>8549.7280190000001</v>
      </c>
      <c r="K149" s="47">
        <f t="shared" si="11"/>
        <v>25130.350413</v>
      </c>
      <c r="L149" s="47"/>
    </row>
    <row r="150" spans="1:12" ht="12" customHeight="1" x14ac:dyDescent="0.2">
      <c r="A150" s="39" t="s">
        <v>312</v>
      </c>
      <c r="B150" t="s">
        <v>242</v>
      </c>
      <c r="C150">
        <v>2057232</v>
      </c>
      <c r="D150">
        <v>31388820</v>
      </c>
      <c r="E150" s="46"/>
      <c r="F150" s="46" t="str">
        <f t="shared" si="8"/>
        <v>2019–20 ROUM</v>
      </c>
      <c r="G150" s="46" t="str">
        <f t="array" ref="G150">A150&amp;" "&amp;SUM(IF(A150=FinyearEx,IF(C150&lt;=QldEx,1,0),0))</f>
        <v>2019–20 97</v>
      </c>
      <c r="H150" s="46" t="str">
        <f t="array" ref="H150">A150&amp;" "&amp;SUM(IF(A150=FinyearEx,IF(D150&lt;=AustraliaEx,1,0),0))</f>
        <v>2019–20 87</v>
      </c>
      <c r="I150" s="46" t="str">
        <f t="shared" si="9"/>
        <v>ROUM</v>
      </c>
      <c r="J150" s="47">
        <f t="shared" si="10"/>
        <v>2.0572319999999999</v>
      </c>
      <c r="K150" s="47">
        <f t="shared" si="11"/>
        <v>31.388819999999999</v>
      </c>
      <c r="L150" s="47"/>
    </row>
    <row r="151" spans="1:12" ht="12" customHeight="1" x14ac:dyDescent="0.2">
      <c r="A151" s="39" t="s">
        <v>312</v>
      </c>
      <c r="B151" t="s">
        <v>243</v>
      </c>
      <c r="C151">
        <v>360822715</v>
      </c>
      <c r="D151">
        <v>722503451</v>
      </c>
      <c r="E151" s="46"/>
      <c r="F151" s="46" t="str">
        <f t="shared" si="8"/>
        <v>2019–20 RUSS</v>
      </c>
      <c r="G151" s="46" t="str">
        <f t="array" ref="G151">A151&amp;" "&amp;SUM(IF(A151=FinyearEx,IF(C151&lt;=QldEx,1,0),0))</f>
        <v>2019–20 21</v>
      </c>
      <c r="H151" s="46" t="str">
        <f t="array" ref="H151">A151&amp;" "&amp;SUM(IF(A151=FinyearEx,IF(D151&lt;=AustraliaEx,1,0),0))</f>
        <v>2019–20 31</v>
      </c>
      <c r="I151" s="46" t="str">
        <f t="shared" si="9"/>
        <v>RUSS</v>
      </c>
      <c r="J151" s="47">
        <f t="shared" si="10"/>
        <v>360.82271500000002</v>
      </c>
      <c r="K151" s="47">
        <f t="shared" si="11"/>
        <v>722.50345100000004</v>
      </c>
      <c r="L151" s="47"/>
    </row>
    <row r="152" spans="1:12" ht="12" customHeight="1" x14ac:dyDescent="0.2">
      <c r="A152" s="39" t="s">
        <v>312</v>
      </c>
      <c r="B152" t="s">
        <v>305</v>
      </c>
      <c r="C152">
        <v>4164</v>
      </c>
      <c r="D152">
        <v>596699</v>
      </c>
      <c r="E152" s="46"/>
      <c r="F152" s="46" t="str">
        <f t="shared" si="8"/>
        <v>2019–20 RWAN</v>
      </c>
      <c r="G152" s="46" t="str">
        <f t="array" ref="G152">A152&amp;" "&amp;SUM(IF(A152=FinyearEx,IF(C152&lt;=QldEx,1,0),0))</f>
        <v>2019–20 192</v>
      </c>
      <c r="H152" s="46" t="str">
        <f t="array" ref="H152">A152&amp;" "&amp;SUM(IF(A152=FinyearEx,IF(D152&lt;=AustraliaEx,1,0),0))</f>
        <v>2019–20 187</v>
      </c>
      <c r="I152" s="46" t="str">
        <f t="shared" si="9"/>
        <v>RWAN</v>
      </c>
      <c r="J152" s="47">
        <f t="shared" si="10"/>
        <v>4.1640000000000002E-3</v>
      </c>
      <c r="K152" s="47">
        <f t="shared" si="11"/>
        <v>0.59669899999999998</v>
      </c>
      <c r="L152" s="47"/>
    </row>
    <row r="153" spans="1:12" ht="12" customHeight="1" x14ac:dyDescent="0.2">
      <c r="A153" s="39" t="s">
        <v>312</v>
      </c>
      <c r="B153" t="s">
        <v>244</v>
      </c>
      <c r="C153">
        <v>292969976</v>
      </c>
      <c r="D153">
        <v>1253463648</v>
      </c>
      <c r="E153" s="46"/>
      <c r="F153" s="46" t="str">
        <f t="shared" si="8"/>
        <v>2019–20 SAFR</v>
      </c>
      <c r="G153" s="46" t="str">
        <f t="array" ref="G153">A153&amp;" "&amp;SUM(IF(A153=FinyearEx,IF(C153&lt;=QldEx,1,0),0))</f>
        <v>2019–20 24</v>
      </c>
      <c r="H153" s="46" t="str">
        <f t="array" ref="H153">A153&amp;" "&amp;SUM(IF(A153=FinyearEx,IF(D153&lt;=AustraliaEx,1,0),0))</f>
        <v>2019–20 25</v>
      </c>
      <c r="I153" s="46" t="str">
        <f t="shared" si="9"/>
        <v>SAFR</v>
      </c>
      <c r="J153" s="47">
        <f t="shared" si="10"/>
        <v>292.96997599999997</v>
      </c>
      <c r="K153" s="47">
        <f t="shared" si="11"/>
        <v>1253.4636479999999</v>
      </c>
      <c r="L153" s="47"/>
    </row>
    <row r="154" spans="1:12" ht="12" customHeight="1" x14ac:dyDescent="0.2">
      <c r="A154" s="39" t="s">
        <v>312</v>
      </c>
      <c r="B154" t="s">
        <v>245</v>
      </c>
      <c r="C154">
        <v>479693</v>
      </c>
      <c r="D154">
        <v>6979348</v>
      </c>
      <c r="E154" s="46"/>
      <c r="F154" s="46" t="str">
        <f t="shared" si="8"/>
        <v>2019–20 SALV</v>
      </c>
      <c r="G154" s="46" t="str">
        <f t="array" ref="G154">A154&amp;" "&amp;SUM(IF(A154=FinyearEx,IF(C154&lt;=QldEx,1,0),0))</f>
        <v>2019–20 130</v>
      </c>
      <c r="H154" s="46" t="str">
        <f t="array" ref="H154">A154&amp;" "&amp;SUM(IF(A154=FinyearEx,IF(D154&lt;=AustraliaEx,1,0),0))</f>
        <v>2019–20 130</v>
      </c>
      <c r="I154" s="46" t="str">
        <f t="shared" si="9"/>
        <v>SALV</v>
      </c>
      <c r="J154" s="47">
        <f t="shared" si="10"/>
        <v>0.47969299999999998</v>
      </c>
      <c r="K154" s="47">
        <f t="shared" si="11"/>
        <v>6.9793479999999999</v>
      </c>
      <c r="L154" s="47"/>
    </row>
    <row r="155" spans="1:12" ht="12" customHeight="1" x14ac:dyDescent="0.2">
      <c r="A155" s="39" t="s">
        <v>312</v>
      </c>
      <c r="B155" t="s">
        <v>246</v>
      </c>
      <c r="C155">
        <v>602657</v>
      </c>
      <c r="D155">
        <v>11151063</v>
      </c>
      <c r="E155" s="46"/>
      <c r="F155" s="46" t="str">
        <f t="shared" si="8"/>
        <v>2019–20 SAMO</v>
      </c>
      <c r="G155" s="46" t="str">
        <f t="array" ref="G155">A155&amp;" "&amp;SUM(IF(A155=FinyearEx,IF(C155&lt;=QldEx,1,0),0))</f>
        <v>2019–20 128</v>
      </c>
      <c r="H155" s="46" t="str">
        <f t="array" ref="H155">A155&amp;" "&amp;SUM(IF(A155=FinyearEx,IF(D155&lt;=AustraliaEx,1,0),0))</f>
        <v>2019–20 114</v>
      </c>
      <c r="I155" s="46" t="str">
        <f t="shared" si="9"/>
        <v>SAMO</v>
      </c>
      <c r="J155" s="47">
        <f t="shared" si="10"/>
        <v>0.602657</v>
      </c>
      <c r="K155" s="47">
        <f t="shared" si="11"/>
        <v>11.151063000000001</v>
      </c>
      <c r="L155" s="47"/>
    </row>
    <row r="156" spans="1:12" ht="12" customHeight="1" x14ac:dyDescent="0.2">
      <c r="A156" s="39" t="s">
        <v>312</v>
      </c>
      <c r="B156" t="s">
        <v>247</v>
      </c>
      <c r="C156">
        <v>100346883</v>
      </c>
      <c r="D156">
        <v>829390825</v>
      </c>
      <c r="E156" s="46"/>
      <c r="F156" s="46" t="str">
        <f t="shared" si="8"/>
        <v>2019–20 SAUD</v>
      </c>
      <c r="G156" s="46" t="str">
        <f t="array" ref="G156">A156&amp;" "&amp;SUM(IF(A156=FinyearEx,IF(C156&lt;=QldEx,1,0),0))</f>
        <v>2019–20 34</v>
      </c>
      <c r="H156" s="46" t="str">
        <f t="array" ref="H156">A156&amp;" "&amp;SUM(IF(A156=FinyearEx,IF(D156&lt;=AustraliaEx,1,0),0))</f>
        <v>2019–20 29</v>
      </c>
      <c r="I156" s="46" t="str">
        <f t="shared" si="9"/>
        <v>SAUD</v>
      </c>
      <c r="J156" s="47">
        <f t="shared" si="10"/>
        <v>100.34688300000001</v>
      </c>
      <c r="K156" s="47">
        <f t="shared" si="11"/>
        <v>829.39082499999995</v>
      </c>
      <c r="L156" s="47"/>
    </row>
    <row r="157" spans="1:12" ht="12" customHeight="1" x14ac:dyDescent="0.2">
      <c r="A157" s="39" t="s">
        <v>312</v>
      </c>
      <c r="B157" t="s">
        <v>248</v>
      </c>
      <c r="C157">
        <v>1791088</v>
      </c>
      <c r="D157">
        <v>29441341</v>
      </c>
      <c r="E157" s="46"/>
      <c r="F157" s="46" t="str">
        <f t="shared" si="8"/>
        <v>2019–20 SENE</v>
      </c>
      <c r="G157" s="46" t="str">
        <f t="array" ref="G157">A157&amp;" "&amp;SUM(IF(A157=FinyearEx,IF(C157&lt;=QldEx,1,0),0))</f>
        <v>2019–20 101</v>
      </c>
      <c r="H157" s="46" t="str">
        <f t="array" ref="H157">A157&amp;" "&amp;SUM(IF(A157=FinyearEx,IF(D157&lt;=AustraliaEx,1,0),0))</f>
        <v>2019–20 90</v>
      </c>
      <c r="I157" s="46" t="str">
        <f t="shared" si="9"/>
        <v>SENE</v>
      </c>
      <c r="J157" s="47">
        <f t="shared" si="10"/>
        <v>1.791088</v>
      </c>
      <c r="K157" s="47">
        <f t="shared" si="11"/>
        <v>29.441341000000001</v>
      </c>
      <c r="L157" s="47"/>
    </row>
    <row r="158" spans="1:12" ht="12" customHeight="1" x14ac:dyDescent="0.2">
      <c r="A158" s="39" t="s">
        <v>312</v>
      </c>
      <c r="B158" t="s">
        <v>249</v>
      </c>
      <c r="C158">
        <v>370432</v>
      </c>
      <c r="D158">
        <v>1854261</v>
      </c>
      <c r="E158" s="46"/>
      <c r="F158" s="46" t="str">
        <f t="shared" si="8"/>
        <v>2019–20 SERB</v>
      </c>
      <c r="G158" s="46" t="str">
        <f t="array" ref="G158">A158&amp;" "&amp;SUM(IF(A158=FinyearEx,IF(C158&lt;=QldEx,1,0),0))</f>
        <v>2019–20 134</v>
      </c>
      <c r="H158" s="46" t="str">
        <f t="array" ref="H158">A158&amp;" "&amp;SUM(IF(A158=FinyearEx,IF(D158&lt;=AustraliaEx,1,0),0))</f>
        <v>2019–20 162</v>
      </c>
      <c r="I158" s="46" t="str">
        <f t="shared" si="9"/>
        <v>SERB</v>
      </c>
      <c r="J158" s="47">
        <f t="shared" si="10"/>
        <v>0.37043199999999998</v>
      </c>
      <c r="K158" s="47">
        <f t="shared" si="11"/>
        <v>1.8542609999999999</v>
      </c>
      <c r="L158" s="47"/>
    </row>
    <row r="159" spans="1:12" ht="12" customHeight="1" x14ac:dyDescent="0.2">
      <c r="A159" s="39" t="s">
        <v>312</v>
      </c>
      <c r="B159" t="s">
        <v>250</v>
      </c>
      <c r="C159">
        <v>795001</v>
      </c>
      <c r="D159">
        <v>6973495</v>
      </c>
      <c r="E159" s="46"/>
      <c r="F159" s="46" t="str">
        <f t="shared" si="8"/>
        <v>2019–20 SEYC</v>
      </c>
      <c r="G159" s="46" t="str">
        <f t="array" ref="G159">A159&amp;" "&amp;SUM(IF(A159=FinyearEx,IF(C159&lt;=QldEx,1,0),0))</f>
        <v>2019–20 124</v>
      </c>
      <c r="H159" s="46" t="str">
        <f t="array" ref="H159">A159&amp;" "&amp;SUM(IF(A159=FinyearEx,IF(D159&lt;=AustraliaEx,1,0),0))</f>
        <v>2019–20 131</v>
      </c>
      <c r="I159" s="46" t="str">
        <f t="shared" si="9"/>
        <v>SEYC</v>
      </c>
      <c r="J159" s="47">
        <f t="shared" si="10"/>
        <v>0.79500099999999996</v>
      </c>
      <c r="K159" s="47">
        <f t="shared" si="11"/>
        <v>6.9734949999999998</v>
      </c>
      <c r="L159" s="47"/>
    </row>
    <row r="160" spans="1:12" ht="12" customHeight="1" x14ac:dyDescent="0.2">
      <c r="A160" s="39" t="s">
        <v>312</v>
      </c>
      <c r="B160" t="s">
        <v>251</v>
      </c>
      <c r="C160">
        <v>21325402</v>
      </c>
      <c r="D160">
        <v>1434966045</v>
      </c>
      <c r="E160" s="46"/>
      <c r="F160" s="46" t="str">
        <f t="shared" si="8"/>
        <v>2019–20 SHIP</v>
      </c>
      <c r="G160" s="46" t="str">
        <f t="array" ref="G160">A160&amp;" "&amp;SUM(IF(A160=FinyearEx,IF(C160&lt;=QldEx,1,0),0))</f>
        <v>2019–20 52</v>
      </c>
      <c r="H160" s="46" t="str">
        <f t="array" ref="H160">A160&amp;" "&amp;SUM(IF(A160=FinyearEx,IF(D160&lt;=AustraliaEx,1,0),0))</f>
        <v>2019–20 23</v>
      </c>
      <c r="I160" s="46" t="str">
        <f t="shared" si="9"/>
        <v>SHIP</v>
      </c>
      <c r="J160" s="47">
        <f t="shared" si="10"/>
        <v>21.325402</v>
      </c>
      <c r="K160" s="47">
        <f t="shared" si="11"/>
        <v>1434.9660449999999</v>
      </c>
      <c r="L160" s="47"/>
    </row>
    <row r="161" spans="1:12" ht="12" customHeight="1" x14ac:dyDescent="0.2">
      <c r="A161" s="39" t="s">
        <v>312</v>
      </c>
      <c r="B161" t="s">
        <v>252</v>
      </c>
      <c r="C161">
        <v>935825867</v>
      </c>
      <c r="D161">
        <v>12420357666</v>
      </c>
      <c r="E161" s="46"/>
      <c r="F161" s="46" t="str">
        <f t="shared" si="8"/>
        <v>2019–20 SING</v>
      </c>
      <c r="G161" s="46" t="str">
        <f t="array" ref="G161">A161&amp;" "&amp;SUM(IF(A161=FinyearEx,IF(C161&lt;=QldEx,1,0),0))</f>
        <v>2019–20 12</v>
      </c>
      <c r="H161" s="46" t="str">
        <f t="array" ref="H161">A161&amp;" "&amp;SUM(IF(A161=FinyearEx,IF(D161&lt;=AustraliaEx,1,0),0))</f>
        <v>2019–20 6</v>
      </c>
      <c r="I161" s="46" t="str">
        <f t="shared" si="9"/>
        <v>SING</v>
      </c>
      <c r="J161" s="47">
        <f t="shared" si="10"/>
        <v>935.82586700000002</v>
      </c>
      <c r="K161" s="47">
        <f t="shared" si="11"/>
        <v>12420.357666</v>
      </c>
      <c r="L161" s="47"/>
    </row>
    <row r="162" spans="1:12" ht="12" customHeight="1" x14ac:dyDescent="0.2">
      <c r="A162" s="39" t="s">
        <v>312</v>
      </c>
      <c r="B162" t="s">
        <v>253</v>
      </c>
      <c r="C162">
        <v>118579</v>
      </c>
      <c r="D162">
        <v>2123002</v>
      </c>
      <c r="E162" s="46"/>
      <c r="F162" s="46" t="str">
        <f t="shared" si="8"/>
        <v>2019–20 SLEO</v>
      </c>
      <c r="G162" s="46" t="str">
        <f t="array" ref="G162">A162&amp;" "&amp;SUM(IF(A162=FinyearEx,IF(C162&lt;=QldEx,1,0),0))</f>
        <v>2019–20 152</v>
      </c>
      <c r="H162" s="46" t="str">
        <f t="array" ref="H162">A162&amp;" "&amp;SUM(IF(A162=FinyearEx,IF(D162&lt;=AustraliaEx,1,0),0))</f>
        <v>2019–20 157</v>
      </c>
      <c r="I162" s="46" t="str">
        <f t="shared" si="9"/>
        <v>SLEO</v>
      </c>
      <c r="J162" s="47">
        <f t="shared" si="10"/>
        <v>0.118579</v>
      </c>
      <c r="K162" s="47">
        <f t="shared" si="11"/>
        <v>2.1230020000000001</v>
      </c>
      <c r="L162" s="47"/>
    </row>
    <row r="163" spans="1:12" ht="12" customHeight="1" x14ac:dyDescent="0.2">
      <c r="A163" s="39" t="s">
        <v>312</v>
      </c>
      <c r="B163" t="s">
        <v>254</v>
      </c>
      <c r="C163">
        <v>56469701</v>
      </c>
      <c r="D163">
        <v>64332410</v>
      </c>
      <c r="E163" s="46"/>
      <c r="F163" s="46" t="str">
        <f t="shared" si="8"/>
        <v>2019–20 SLOV</v>
      </c>
      <c r="G163" s="46" t="str">
        <f t="array" ref="G163">A163&amp;" "&amp;SUM(IF(A163=FinyearEx,IF(C163&lt;=QldEx,1,0),0))</f>
        <v>2019–20 39</v>
      </c>
      <c r="H163" s="46" t="str">
        <f t="array" ref="H163">A163&amp;" "&amp;SUM(IF(A163=FinyearEx,IF(D163&lt;=AustraliaEx,1,0),0))</f>
        <v>2019–20 70</v>
      </c>
      <c r="I163" s="46" t="str">
        <f t="shared" si="9"/>
        <v>SLOV</v>
      </c>
      <c r="J163" s="47">
        <f t="shared" si="10"/>
        <v>56.469701000000001</v>
      </c>
      <c r="K163" s="47">
        <f t="shared" si="11"/>
        <v>64.332409999999996</v>
      </c>
      <c r="L163" s="47"/>
    </row>
    <row r="164" spans="1:12" ht="12" customHeight="1" x14ac:dyDescent="0.2">
      <c r="A164" s="39" t="s">
        <v>312</v>
      </c>
      <c r="B164" t="s">
        <v>255</v>
      </c>
      <c r="C164">
        <v>33470642</v>
      </c>
      <c r="D164">
        <v>101273170</v>
      </c>
      <c r="E164" s="46"/>
      <c r="F164" s="46" t="str">
        <f t="shared" si="8"/>
        <v>2019–20 SOLO</v>
      </c>
      <c r="G164" s="46" t="str">
        <f t="array" ref="G164">A164&amp;" "&amp;SUM(IF(A164=FinyearEx,IF(C164&lt;=QldEx,1,0),0))</f>
        <v>2019–20 46</v>
      </c>
      <c r="H164" s="46" t="str">
        <f t="array" ref="H164">A164&amp;" "&amp;SUM(IF(A164=FinyearEx,IF(D164&lt;=AustraliaEx,1,0),0))</f>
        <v>2019–20 59</v>
      </c>
      <c r="I164" s="46" t="str">
        <f t="shared" si="9"/>
        <v>SOLO</v>
      </c>
      <c r="J164" s="47">
        <f t="shared" si="10"/>
        <v>33.470641999999998</v>
      </c>
      <c r="K164" s="47">
        <f t="shared" si="11"/>
        <v>101.27316999999999</v>
      </c>
      <c r="L164" s="47"/>
    </row>
    <row r="165" spans="1:12" ht="12" customHeight="1" x14ac:dyDescent="0.2">
      <c r="A165" s="39" t="s">
        <v>312</v>
      </c>
      <c r="B165" t="s">
        <v>256</v>
      </c>
      <c r="C165">
        <v>57439</v>
      </c>
      <c r="D165">
        <v>1603282</v>
      </c>
      <c r="E165" s="46"/>
      <c r="F165" s="46" t="str">
        <f t="shared" si="8"/>
        <v>2019–20 SOML</v>
      </c>
      <c r="G165" s="46" t="str">
        <f t="array" ref="G165">A165&amp;" "&amp;SUM(IF(A165=FinyearEx,IF(C165&lt;=QldEx,1,0),0))</f>
        <v>2019–20 164</v>
      </c>
      <c r="H165" s="46" t="str">
        <f t="array" ref="H165">A165&amp;" "&amp;SUM(IF(A165=FinyearEx,IF(D165&lt;=AustraliaEx,1,0),0))</f>
        <v>2019–20 167</v>
      </c>
      <c r="I165" s="46" t="str">
        <f t="shared" si="9"/>
        <v>SOML</v>
      </c>
      <c r="J165" s="47">
        <f t="shared" si="10"/>
        <v>5.7438999999999997E-2</v>
      </c>
      <c r="K165" s="47">
        <f t="shared" si="11"/>
        <v>1.6032820000000001</v>
      </c>
      <c r="L165" s="47"/>
    </row>
    <row r="166" spans="1:12" ht="12" customHeight="1" x14ac:dyDescent="0.2">
      <c r="A166" s="39" t="s">
        <v>312</v>
      </c>
      <c r="B166" t="s">
        <v>257</v>
      </c>
      <c r="C166">
        <v>74504562</v>
      </c>
      <c r="D166">
        <v>357208729</v>
      </c>
      <c r="E166" s="46"/>
      <c r="F166" s="46" t="str">
        <f t="shared" si="8"/>
        <v>2019–20 SPAI</v>
      </c>
      <c r="G166" s="46" t="str">
        <f t="array" ref="G166">A166&amp;" "&amp;SUM(IF(A166=FinyearEx,IF(C166&lt;=QldEx,1,0),0))</f>
        <v>2019–20 38</v>
      </c>
      <c r="H166" s="46" t="str">
        <f t="array" ref="H166">A166&amp;" "&amp;SUM(IF(A166=FinyearEx,IF(D166&lt;=AustraliaEx,1,0),0))</f>
        <v>2019–20 44</v>
      </c>
      <c r="I166" s="46" t="str">
        <f t="shared" si="9"/>
        <v>SPAI</v>
      </c>
      <c r="J166" s="47">
        <f t="shared" si="10"/>
        <v>74.504562000000007</v>
      </c>
      <c r="K166" s="47">
        <f t="shared" si="11"/>
        <v>357.20872900000001</v>
      </c>
      <c r="L166" s="47"/>
    </row>
    <row r="167" spans="1:12" ht="12" customHeight="1" x14ac:dyDescent="0.2">
      <c r="A167" s="39" t="s">
        <v>312</v>
      </c>
      <c r="B167" t="s">
        <v>258</v>
      </c>
      <c r="C167">
        <v>10826433</v>
      </c>
      <c r="D167">
        <v>237377675</v>
      </c>
      <c r="E167" s="46"/>
      <c r="F167" s="46" t="str">
        <f t="shared" si="8"/>
        <v>2019–20 SRIL</v>
      </c>
      <c r="G167" s="46" t="str">
        <f t="array" ref="G167">A167&amp;" "&amp;SUM(IF(A167=FinyearEx,IF(C167&lt;=QldEx,1,0),0))</f>
        <v>2019–20 59</v>
      </c>
      <c r="H167" s="46" t="str">
        <f t="array" ref="H167">A167&amp;" "&amp;SUM(IF(A167=FinyearEx,IF(D167&lt;=AustraliaEx,1,0),0))</f>
        <v>2019–20 48</v>
      </c>
      <c r="I167" s="46" t="str">
        <f t="shared" si="9"/>
        <v>SRIL</v>
      </c>
      <c r="J167" s="47">
        <f t="shared" si="10"/>
        <v>10.826433</v>
      </c>
      <c r="K167" s="47">
        <f t="shared" si="11"/>
        <v>237.37767500000001</v>
      </c>
      <c r="L167" s="47"/>
    </row>
    <row r="168" spans="1:12" ht="12" customHeight="1" x14ac:dyDescent="0.2">
      <c r="A168" s="39" t="s">
        <v>312</v>
      </c>
      <c r="B168" t="s">
        <v>259</v>
      </c>
      <c r="C168">
        <v>1254287</v>
      </c>
      <c r="D168">
        <v>12240960</v>
      </c>
      <c r="E168" s="46"/>
      <c r="F168" s="46" t="str">
        <f t="shared" si="8"/>
        <v>2019–20 SRNM</v>
      </c>
      <c r="G168" s="46" t="str">
        <f t="array" ref="G168">A168&amp;" "&amp;SUM(IF(A168=FinyearEx,IF(C168&lt;=QldEx,1,0),0))</f>
        <v>2019–20 115</v>
      </c>
      <c r="H168" s="46" t="str">
        <f t="array" ref="H168">A168&amp;" "&amp;SUM(IF(A168=FinyearEx,IF(D168&lt;=AustraliaEx,1,0),0))</f>
        <v>2019–20 111</v>
      </c>
      <c r="I168" s="46" t="str">
        <f t="shared" si="9"/>
        <v>SRNM</v>
      </c>
      <c r="J168" s="47">
        <f t="shared" si="10"/>
        <v>1.2542869999999999</v>
      </c>
      <c r="K168" s="47">
        <f t="shared" si="11"/>
        <v>12.240959999999999</v>
      </c>
      <c r="L168" s="47"/>
    </row>
    <row r="169" spans="1:12" ht="12" customHeight="1" x14ac:dyDescent="0.2">
      <c r="A169" s="39" t="s">
        <v>312</v>
      </c>
      <c r="B169" t="s">
        <v>306</v>
      </c>
      <c r="C169">
        <v>4623</v>
      </c>
      <c r="D169">
        <v>77247</v>
      </c>
      <c r="E169" s="46"/>
      <c r="F169" s="46" t="str">
        <f t="shared" si="8"/>
        <v>2019–20 SSUD</v>
      </c>
      <c r="G169" s="46" t="str">
        <f t="array" ref="G169">A169&amp;" "&amp;SUM(IF(A169=FinyearEx,IF(C169&lt;=QldEx,1,0),0))</f>
        <v>2019–20 190</v>
      </c>
      <c r="H169" s="46" t="str">
        <f t="array" ref="H169">A169&amp;" "&amp;SUM(IF(A169=FinyearEx,IF(D169&lt;=AustraliaEx,1,0),0))</f>
        <v>2019–20 206</v>
      </c>
      <c r="I169" s="46" t="str">
        <f t="shared" si="9"/>
        <v>SSUD</v>
      </c>
      <c r="J169" s="47">
        <f t="shared" si="10"/>
        <v>4.6230000000000004E-3</v>
      </c>
      <c r="K169" s="47">
        <f t="shared" si="11"/>
        <v>7.7246999999999996E-2</v>
      </c>
      <c r="L169" s="47"/>
    </row>
    <row r="170" spans="1:12" ht="12" customHeight="1" x14ac:dyDescent="0.2">
      <c r="A170" s="39" t="s">
        <v>312</v>
      </c>
      <c r="B170" t="s">
        <v>261</v>
      </c>
      <c r="C170">
        <v>15290</v>
      </c>
      <c r="D170">
        <v>686197</v>
      </c>
      <c r="E170" s="46"/>
      <c r="F170" s="46" t="str">
        <f t="shared" si="8"/>
        <v>2019–20 STHE</v>
      </c>
      <c r="G170" s="46" t="str">
        <f t="array" ref="G170">A170&amp;" "&amp;SUM(IF(A170=FinyearEx,IF(C170&lt;=QldEx,1,0),0))</f>
        <v>2019–20 179</v>
      </c>
      <c r="H170" s="46" t="str">
        <f t="array" ref="H170">A170&amp;" "&amp;SUM(IF(A170=FinyearEx,IF(D170&lt;=AustraliaEx,1,0),0))</f>
        <v>2019–20 184</v>
      </c>
      <c r="I170" s="46" t="str">
        <f t="shared" si="9"/>
        <v>STHE</v>
      </c>
      <c r="J170" s="47">
        <f t="shared" si="10"/>
        <v>1.529E-2</v>
      </c>
      <c r="K170" s="47">
        <f t="shared" si="11"/>
        <v>0.68619699999999995</v>
      </c>
      <c r="L170" s="47"/>
    </row>
    <row r="171" spans="1:12" ht="12" customHeight="1" x14ac:dyDescent="0.2">
      <c r="A171" s="39" t="s">
        <v>312</v>
      </c>
      <c r="B171" t="s">
        <v>262</v>
      </c>
      <c r="C171">
        <v>71308</v>
      </c>
      <c r="D171">
        <v>1779896</v>
      </c>
      <c r="E171" s="46"/>
      <c r="F171" s="46" t="str">
        <f t="shared" si="8"/>
        <v>2019–20 STLU</v>
      </c>
      <c r="G171" s="46" t="str">
        <f t="array" ref="G171">A171&amp;" "&amp;SUM(IF(A171=FinyearEx,IF(C171&lt;=QldEx,1,0),0))</f>
        <v>2019–20 161</v>
      </c>
      <c r="H171" s="46" t="str">
        <f t="array" ref="H171">A171&amp;" "&amp;SUM(IF(A171=FinyearEx,IF(D171&lt;=AustraliaEx,1,0),0))</f>
        <v>2019–20 164</v>
      </c>
      <c r="I171" s="46" t="str">
        <f t="shared" si="9"/>
        <v>STLU</v>
      </c>
      <c r="J171" s="47">
        <f t="shared" si="10"/>
        <v>7.1307999999999996E-2</v>
      </c>
      <c r="K171" s="47">
        <f t="shared" si="11"/>
        <v>1.7798959999999999</v>
      </c>
      <c r="L171" s="47"/>
    </row>
    <row r="172" spans="1:12" ht="12" customHeight="1" x14ac:dyDescent="0.2">
      <c r="A172" s="39" t="s">
        <v>312</v>
      </c>
      <c r="B172" t="s">
        <v>317</v>
      </c>
      <c r="C172">
        <v>0</v>
      </c>
      <c r="D172">
        <v>2163446</v>
      </c>
      <c r="E172" s="46"/>
      <c r="F172" s="46" t="str">
        <f t="shared" si="8"/>
        <v>2019–20 STVI</v>
      </c>
      <c r="G172" s="46" t="str">
        <f t="array" ref="G172">A172&amp;" "&amp;SUM(IF(A172=FinyearEx,IF(C172&lt;=QldEx,1,0),0))</f>
        <v>2019–20 218</v>
      </c>
      <c r="H172" s="46" t="str">
        <f t="array" ref="H172">A172&amp;" "&amp;SUM(IF(A172=FinyearEx,IF(D172&lt;=AustraliaEx,1,0),0))</f>
        <v>2019–20 155</v>
      </c>
      <c r="I172" s="46" t="str">
        <f t="shared" si="9"/>
        <v>STVI</v>
      </c>
      <c r="J172" s="47">
        <f t="shared" si="10"/>
        <v>0</v>
      </c>
      <c r="K172" s="47">
        <f t="shared" si="11"/>
        <v>2.163446</v>
      </c>
      <c r="L172" s="47"/>
    </row>
    <row r="173" spans="1:12" ht="12" customHeight="1" x14ac:dyDescent="0.2">
      <c r="A173" s="39" t="s">
        <v>312</v>
      </c>
      <c r="B173" t="s">
        <v>263</v>
      </c>
      <c r="C173">
        <v>2902687</v>
      </c>
      <c r="D173">
        <v>10328217</v>
      </c>
      <c r="E173" s="46"/>
      <c r="F173" s="46" t="str">
        <f t="shared" si="8"/>
        <v>2019–20 SUDN</v>
      </c>
      <c r="G173" s="46" t="str">
        <f t="array" ref="G173">A173&amp;" "&amp;SUM(IF(A173=FinyearEx,IF(C173&lt;=QldEx,1,0),0))</f>
        <v>2019–20 88</v>
      </c>
      <c r="H173" s="46" t="str">
        <f t="array" ref="H173">A173&amp;" "&amp;SUM(IF(A173=FinyearEx,IF(D173&lt;=AustraliaEx,1,0),0))</f>
        <v>2019–20 118</v>
      </c>
      <c r="I173" s="46" t="str">
        <f t="shared" si="9"/>
        <v>SUDN</v>
      </c>
      <c r="J173" s="47">
        <f t="shared" si="10"/>
        <v>2.9026869999999998</v>
      </c>
      <c r="K173" s="47">
        <f t="shared" si="11"/>
        <v>10.328217</v>
      </c>
      <c r="L173" s="47"/>
    </row>
    <row r="174" spans="1:12" ht="12" customHeight="1" x14ac:dyDescent="0.2">
      <c r="A174" s="39" t="s">
        <v>312</v>
      </c>
      <c r="B174" t="s">
        <v>264</v>
      </c>
      <c r="C174">
        <v>362352</v>
      </c>
      <c r="D174">
        <v>3573219</v>
      </c>
      <c r="E174" s="44"/>
      <c r="F174" s="46" t="str">
        <f t="shared" si="8"/>
        <v>2019–20 SVAK</v>
      </c>
      <c r="G174" s="46" t="str">
        <f t="array" ref="G174">A174&amp;" "&amp;SUM(IF(A174=FinyearEx,IF(C174&lt;=QldEx,1,0),0))</f>
        <v>2019–20 137</v>
      </c>
      <c r="H174" s="46" t="str">
        <f t="array" ref="H174">A174&amp;" "&amp;SUM(IF(A174=FinyearEx,IF(D174&lt;=AustraliaEx,1,0),0))</f>
        <v>2019–20 148</v>
      </c>
      <c r="I174" s="46" t="str">
        <f t="shared" si="9"/>
        <v>SVAK</v>
      </c>
      <c r="J174" s="47">
        <f t="shared" si="10"/>
        <v>0.36235200000000001</v>
      </c>
      <c r="K174" s="47">
        <f t="shared" si="11"/>
        <v>3.5732189999999999</v>
      </c>
      <c r="L174" s="47"/>
    </row>
    <row r="175" spans="1:12" ht="12" customHeight="1" x14ac:dyDescent="0.2">
      <c r="A175" s="39" t="s">
        <v>312</v>
      </c>
      <c r="B175" t="s">
        <v>265</v>
      </c>
      <c r="C175">
        <v>290419670</v>
      </c>
      <c r="D175">
        <v>416544033</v>
      </c>
      <c r="E175" s="46"/>
      <c r="F175" s="46" t="str">
        <f t="shared" si="8"/>
        <v>2019–20 SWED</v>
      </c>
      <c r="G175" s="46" t="str">
        <f t="array" ref="G175">A175&amp;" "&amp;SUM(IF(A175=FinyearEx,IF(C175&lt;=QldEx,1,0),0))</f>
        <v>2019–20 25</v>
      </c>
      <c r="H175" s="46" t="str">
        <f t="array" ref="H175">A175&amp;" "&amp;SUM(IF(A175=FinyearEx,IF(D175&lt;=AustraliaEx,1,0),0))</f>
        <v>2019–20 41</v>
      </c>
      <c r="I175" s="46" t="str">
        <f t="shared" si="9"/>
        <v>SWED</v>
      </c>
      <c r="J175" s="47">
        <f t="shared" si="10"/>
        <v>290.41967</v>
      </c>
      <c r="K175" s="47">
        <f t="shared" si="11"/>
        <v>416.54403300000001</v>
      </c>
      <c r="L175" s="47"/>
    </row>
    <row r="176" spans="1:12" ht="12" customHeight="1" x14ac:dyDescent="0.2">
      <c r="A176" s="39" t="s">
        <v>312</v>
      </c>
      <c r="B176" t="s">
        <v>266</v>
      </c>
      <c r="C176">
        <v>17353313</v>
      </c>
      <c r="D176">
        <v>2127726598</v>
      </c>
      <c r="E176" s="46"/>
      <c r="F176" s="46" t="str">
        <f t="shared" si="8"/>
        <v>2019–20 SWIT</v>
      </c>
      <c r="G176" s="46" t="str">
        <f t="array" ref="G176">A176&amp;" "&amp;SUM(IF(A176=FinyearEx,IF(C176&lt;=QldEx,1,0),0))</f>
        <v>2019–20 54</v>
      </c>
      <c r="H176" s="46" t="str">
        <f t="array" ref="H176">A176&amp;" "&amp;SUM(IF(A176=FinyearEx,IF(D176&lt;=AustraliaEx,1,0),0))</f>
        <v>2019–20 20</v>
      </c>
      <c r="I176" s="46" t="str">
        <f t="shared" si="9"/>
        <v>SWIT</v>
      </c>
      <c r="J176" s="47">
        <f t="shared" si="10"/>
        <v>17.353313</v>
      </c>
      <c r="K176" s="47">
        <f t="shared" si="11"/>
        <v>2127.7265980000002</v>
      </c>
      <c r="L176" s="47"/>
    </row>
    <row r="177" spans="1:12" ht="12" customHeight="1" x14ac:dyDescent="0.2">
      <c r="A177" s="39" t="s">
        <v>312</v>
      </c>
      <c r="B177" t="s">
        <v>267</v>
      </c>
      <c r="C177">
        <v>19381</v>
      </c>
      <c r="D177">
        <v>28593</v>
      </c>
      <c r="E177" s="46"/>
      <c r="F177" s="46" t="str">
        <f t="shared" si="8"/>
        <v>2019–20 SWZI</v>
      </c>
      <c r="G177" s="46" t="str">
        <f t="array" ref="G177">A177&amp;" "&amp;SUM(IF(A177=FinyearEx,IF(C177&lt;=QldEx,1,0),0))</f>
        <v>2019–20 177</v>
      </c>
      <c r="H177" s="46" t="str">
        <f t="array" ref="H177">A177&amp;" "&amp;SUM(IF(A177=FinyearEx,IF(D177&lt;=AustraliaEx,1,0),0))</f>
        <v>2019–20 212</v>
      </c>
      <c r="I177" s="46" t="str">
        <f t="shared" si="9"/>
        <v>SWZI</v>
      </c>
      <c r="J177" s="47">
        <f t="shared" si="10"/>
        <v>1.9380999999999999E-2</v>
      </c>
      <c r="K177" s="47">
        <f t="shared" si="11"/>
        <v>2.8593E-2</v>
      </c>
      <c r="L177" s="47"/>
    </row>
    <row r="178" spans="1:12" ht="12" customHeight="1" x14ac:dyDescent="0.2">
      <c r="A178" s="39" t="s">
        <v>312</v>
      </c>
      <c r="B178" t="s">
        <v>268</v>
      </c>
      <c r="C178">
        <v>65246</v>
      </c>
      <c r="D178">
        <v>1350793</v>
      </c>
      <c r="E178" s="46"/>
      <c r="F178" s="46" t="str">
        <f t="shared" si="8"/>
        <v>2019–20 SYRI</v>
      </c>
      <c r="G178" s="46" t="str">
        <f t="array" ref="G178">A178&amp;" "&amp;SUM(IF(A178=FinyearEx,IF(C178&lt;=QldEx,1,0),0))</f>
        <v>2019–20 163</v>
      </c>
      <c r="H178" s="46" t="str">
        <f t="array" ref="H178">A178&amp;" "&amp;SUM(IF(A178=FinyearEx,IF(D178&lt;=AustraliaEx,1,0),0))</f>
        <v>2019–20 169</v>
      </c>
      <c r="I178" s="46" t="str">
        <f t="shared" si="9"/>
        <v>SYRI</v>
      </c>
      <c r="J178" s="47">
        <f t="shared" si="10"/>
        <v>6.5245999999999998E-2</v>
      </c>
      <c r="K178" s="47">
        <f t="shared" si="11"/>
        <v>1.3507929999999999</v>
      </c>
      <c r="L178" s="47"/>
    </row>
    <row r="179" spans="1:12" ht="12" customHeight="1" x14ac:dyDescent="0.2">
      <c r="A179" s="39" t="s">
        <v>312</v>
      </c>
      <c r="B179" t="s">
        <v>269</v>
      </c>
      <c r="C179">
        <v>2706189977</v>
      </c>
      <c r="D179">
        <v>11754793684</v>
      </c>
      <c r="E179" s="46"/>
      <c r="F179" s="46" t="str">
        <f t="shared" si="8"/>
        <v>2019–20 TAIW</v>
      </c>
      <c r="G179" s="46" t="str">
        <f t="array" ref="G179">A179&amp;" "&amp;SUM(IF(A179=FinyearEx,IF(C179&lt;=QldEx,1,0),0))</f>
        <v>2019–20 5</v>
      </c>
      <c r="H179" s="46" t="str">
        <f t="array" ref="H179">A179&amp;" "&amp;SUM(IF(A179=FinyearEx,IF(D179&lt;=AustraliaEx,1,0),0))</f>
        <v>2019–20 7</v>
      </c>
      <c r="I179" s="46" t="str">
        <f t="shared" si="9"/>
        <v>TAIW</v>
      </c>
      <c r="J179" s="47">
        <f t="shared" si="10"/>
        <v>2706.189977</v>
      </c>
      <c r="K179" s="47">
        <f t="shared" si="11"/>
        <v>11754.793684</v>
      </c>
      <c r="L179" s="47"/>
    </row>
    <row r="180" spans="1:12" ht="12" customHeight="1" x14ac:dyDescent="0.2">
      <c r="A180" s="39" t="s">
        <v>312</v>
      </c>
      <c r="B180" t="s">
        <v>270</v>
      </c>
      <c r="C180">
        <v>6570750</v>
      </c>
      <c r="D180">
        <v>42831782</v>
      </c>
      <c r="E180" s="46"/>
      <c r="F180" s="46" t="str">
        <f t="shared" si="8"/>
        <v>2019–20 TANZ</v>
      </c>
      <c r="G180" s="46" t="str">
        <f t="array" ref="G180">A180&amp;" "&amp;SUM(IF(A180=FinyearEx,IF(C180&lt;=QldEx,1,0),0))</f>
        <v>2019–20 66</v>
      </c>
      <c r="H180" s="46" t="str">
        <f t="array" ref="H180">A180&amp;" "&amp;SUM(IF(A180=FinyearEx,IF(D180&lt;=AustraliaEx,1,0),0))</f>
        <v>2019–20 81</v>
      </c>
      <c r="I180" s="46" t="str">
        <f t="shared" si="9"/>
        <v>TANZ</v>
      </c>
      <c r="J180" s="47">
        <f t="shared" si="10"/>
        <v>6.5707500000000003</v>
      </c>
      <c r="K180" s="47">
        <f t="shared" si="11"/>
        <v>42.831781999999997</v>
      </c>
      <c r="L180" s="47"/>
    </row>
    <row r="181" spans="1:12" ht="12" customHeight="1" x14ac:dyDescent="0.2">
      <c r="A181" s="39" t="s">
        <v>312</v>
      </c>
      <c r="B181" t="s">
        <v>271</v>
      </c>
      <c r="C181">
        <v>465420202</v>
      </c>
      <c r="D181">
        <v>4205743458</v>
      </c>
      <c r="E181" s="46"/>
      <c r="F181" s="46" t="str">
        <f t="shared" si="8"/>
        <v>2019–20 THAI</v>
      </c>
      <c r="G181" s="46" t="str">
        <f t="array" ref="G181">A181&amp;" "&amp;SUM(IF(A181=FinyearEx,IF(C181&lt;=QldEx,1,0),0))</f>
        <v>2019–20 18</v>
      </c>
      <c r="H181" s="46" t="str">
        <f t="array" ref="H181">A181&amp;" "&amp;SUM(IF(A181=FinyearEx,IF(D181&lt;=AustraliaEx,1,0),0))</f>
        <v>2019–20 15</v>
      </c>
      <c r="I181" s="46" t="str">
        <f t="shared" si="9"/>
        <v>THAI</v>
      </c>
      <c r="J181" s="47">
        <f t="shared" si="10"/>
        <v>465.42020200000002</v>
      </c>
      <c r="K181" s="47">
        <f t="shared" si="11"/>
        <v>4205.7434579999999</v>
      </c>
      <c r="L181" s="47"/>
    </row>
    <row r="182" spans="1:12" ht="12" customHeight="1" x14ac:dyDescent="0.2">
      <c r="A182" s="39" t="s">
        <v>312</v>
      </c>
      <c r="B182" t="s">
        <v>272</v>
      </c>
      <c r="C182">
        <v>2832007</v>
      </c>
      <c r="D182">
        <v>18879018</v>
      </c>
      <c r="E182" s="46"/>
      <c r="F182" s="46" t="str">
        <f t="shared" si="8"/>
        <v>2019–20 TNGA</v>
      </c>
      <c r="G182" s="46" t="str">
        <f t="array" ref="G182">A182&amp;" "&amp;SUM(IF(A182=FinyearEx,IF(C182&lt;=QldEx,1,0),0))</f>
        <v>2019–20 89</v>
      </c>
      <c r="H182" s="46" t="str">
        <f t="array" ref="H182">A182&amp;" "&amp;SUM(IF(A182=FinyearEx,IF(D182&lt;=AustraliaEx,1,0),0))</f>
        <v>2019–20 103</v>
      </c>
      <c r="I182" s="46" t="str">
        <f t="shared" si="9"/>
        <v>TNGA</v>
      </c>
      <c r="J182" s="47">
        <f t="shared" si="10"/>
        <v>2.8320069999999999</v>
      </c>
      <c r="K182" s="47">
        <f t="shared" si="11"/>
        <v>18.879017999999999</v>
      </c>
      <c r="L182" s="47"/>
    </row>
    <row r="183" spans="1:12" ht="12" customHeight="1" x14ac:dyDescent="0.2">
      <c r="A183" s="39" t="s">
        <v>312</v>
      </c>
      <c r="B183" t="s">
        <v>273</v>
      </c>
      <c r="C183">
        <v>588736</v>
      </c>
      <c r="D183">
        <v>4567979</v>
      </c>
      <c r="E183" s="46"/>
      <c r="F183" s="46" t="str">
        <f t="shared" si="8"/>
        <v>2019–20 TOGO</v>
      </c>
      <c r="G183" s="46" t="str">
        <f t="array" ref="G183">A183&amp;" "&amp;SUM(IF(A183=FinyearEx,IF(C183&lt;=QldEx,1,0),0))</f>
        <v>2019–20 129</v>
      </c>
      <c r="H183" s="46" t="str">
        <f t="array" ref="H183">A183&amp;" "&amp;SUM(IF(A183=FinyearEx,IF(D183&lt;=AustraliaEx,1,0),0))</f>
        <v>2019–20 141</v>
      </c>
      <c r="I183" s="46" t="str">
        <f t="shared" si="9"/>
        <v>TOGO</v>
      </c>
      <c r="J183" s="47">
        <f t="shared" si="10"/>
        <v>0.58873600000000004</v>
      </c>
      <c r="K183" s="47">
        <f t="shared" si="11"/>
        <v>4.5679790000000002</v>
      </c>
      <c r="L183" s="47"/>
    </row>
    <row r="184" spans="1:12" ht="12" customHeight="1" x14ac:dyDescent="0.2">
      <c r="A184" s="39" t="s">
        <v>312</v>
      </c>
      <c r="B184" t="s">
        <v>274</v>
      </c>
      <c r="C184">
        <v>897917</v>
      </c>
      <c r="D184">
        <v>33444921</v>
      </c>
      <c r="E184" s="46"/>
      <c r="F184" s="46" t="str">
        <f t="shared" si="8"/>
        <v>2019–20 TRIN</v>
      </c>
      <c r="G184" s="46" t="str">
        <f t="array" ref="G184">A184&amp;" "&amp;SUM(IF(A184=FinyearEx,IF(C184&lt;=QldEx,1,0),0))</f>
        <v>2019–20 121</v>
      </c>
      <c r="H184" s="46" t="str">
        <f t="array" ref="H184">A184&amp;" "&amp;SUM(IF(A184=FinyearEx,IF(D184&lt;=AustraliaEx,1,0),0))</f>
        <v>2019–20 86</v>
      </c>
      <c r="I184" s="46" t="str">
        <f t="shared" si="9"/>
        <v>TRIN</v>
      </c>
      <c r="J184" s="47">
        <f t="shared" si="10"/>
        <v>0.89791699999999997</v>
      </c>
      <c r="K184" s="47">
        <f t="shared" si="11"/>
        <v>33.444921000000001</v>
      </c>
      <c r="L184" s="47"/>
    </row>
    <row r="185" spans="1:12" ht="12" customHeight="1" x14ac:dyDescent="0.2">
      <c r="A185" s="39" t="s">
        <v>312</v>
      </c>
      <c r="B185" t="s">
        <v>275</v>
      </c>
      <c r="C185">
        <v>0</v>
      </c>
      <c r="D185">
        <v>1105268</v>
      </c>
      <c r="E185" s="46"/>
      <c r="F185" s="46" t="str">
        <f t="shared" si="8"/>
        <v>2019–20 TUNI</v>
      </c>
      <c r="G185" s="46" t="str">
        <f t="array" ref="G185">A185&amp;" "&amp;SUM(IF(A185=FinyearEx,IF(C185&lt;=QldEx,1,0),0))</f>
        <v>2019–20 218</v>
      </c>
      <c r="H185" s="46" t="str">
        <f t="array" ref="H185">A185&amp;" "&amp;SUM(IF(A185=FinyearEx,IF(D185&lt;=AustraliaEx,1,0),0))</f>
        <v>2019–20 173</v>
      </c>
      <c r="I185" s="46" t="str">
        <f t="shared" si="9"/>
        <v>TUNI</v>
      </c>
      <c r="J185" s="47">
        <f t="shared" si="10"/>
        <v>0</v>
      </c>
      <c r="K185" s="47">
        <f t="shared" si="11"/>
        <v>1.1052679999999999</v>
      </c>
      <c r="L185" s="47"/>
    </row>
    <row r="186" spans="1:12" ht="12" customHeight="1" x14ac:dyDescent="0.2">
      <c r="A186" s="39" t="s">
        <v>312</v>
      </c>
      <c r="B186" t="s">
        <v>276</v>
      </c>
      <c r="C186">
        <v>81260655</v>
      </c>
      <c r="D186">
        <v>432188529</v>
      </c>
      <c r="E186" s="46"/>
      <c r="F186" s="46" t="str">
        <f t="shared" si="8"/>
        <v>2019–20 TURK</v>
      </c>
      <c r="G186" s="46" t="str">
        <f t="array" ref="G186">A186&amp;" "&amp;SUM(IF(A186=FinyearEx,IF(C186&lt;=QldEx,1,0),0))</f>
        <v>2019–20 37</v>
      </c>
      <c r="H186" s="46" t="str">
        <f t="array" ref="H186">A186&amp;" "&amp;SUM(IF(A186=FinyearEx,IF(D186&lt;=AustraliaEx,1,0),0))</f>
        <v>2019–20 38</v>
      </c>
      <c r="I186" s="46" t="str">
        <f t="shared" si="9"/>
        <v>TURK</v>
      </c>
      <c r="J186" s="47">
        <f t="shared" si="10"/>
        <v>81.260655</v>
      </c>
      <c r="K186" s="47">
        <f t="shared" si="11"/>
        <v>432.18852900000002</v>
      </c>
      <c r="L186" s="47"/>
    </row>
    <row r="187" spans="1:12" ht="12" customHeight="1" x14ac:dyDescent="0.2">
      <c r="A187" s="39" t="s">
        <v>312</v>
      </c>
      <c r="B187" t="s">
        <v>278</v>
      </c>
      <c r="C187">
        <v>1214760</v>
      </c>
      <c r="D187">
        <v>3408824</v>
      </c>
      <c r="E187" s="46"/>
      <c r="F187" s="46" t="str">
        <f t="shared" si="8"/>
        <v>2019–20 TUVA</v>
      </c>
      <c r="G187" s="46" t="str">
        <f t="array" ref="G187">A187&amp;" "&amp;SUM(IF(A187=FinyearEx,IF(C187&lt;=QldEx,1,0),0))</f>
        <v>2019–20 117</v>
      </c>
      <c r="H187" s="46" t="str">
        <f t="array" ref="H187">A187&amp;" "&amp;SUM(IF(A187=FinyearEx,IF(D187&lt;=AustraliaEx,1,0),0))</f>
        <v>2019–20 149</v>
      </c>
      <c r="I187" s="46" t="str">
        <f t="shared" si="9"/>
        <v>TUVA</v>
      </c>
      <c r="J187" s="47">
        <f t="shared" si="10"/>
        <v>1.2147600000000001</v>
      </c>
      <c r="K187" s="47">
        <f t="shared" si="11"/>
        <v>3.4088240000000001</v>
      </c>
      <c r="L187" s="47"/>
    </row>
    <row r="188" spans="1:12" ht="12" customHeight="1" x14ac:dyDescent="0.2">
      <c r="A188" s="39" t="s">
        <v>312</v>
      </c>
      <c r="B188" t="s">
        <v>279</v>
      </c>
      <c r="C188">
        <v>237221580</v>
      </c>
      <c r="D188">
        <v>3315978973</v>
      </c>
      <c r="E188" s="46"/>
      <c r="F188" s="46" t="str">
        <f t="shared" si="8"/>
        <v>2019–20 UAEM</v>
      </c>
      <c r="G188" s="46" t="str">
        <f t="array" ref="G188">A188&amp;" "&amp;SUM(IF(A188=FinyearEx,IF(C188&lt;=QldEx,1,0),0))</f>
        <v>2019–20 27</v>
      </c>
      <c r="H188" s="46" t="str">
        <f t="array" ref="H188">A188&amp;" "&amp;SUM(IF(A188=FinyearEx,IF(D188&lt;=AustraliaEx,1,0),0))</f>
        <v>2019–20 17</v>
      </c>
      <c r="I188" s="46" t="str">
        <f t="shared" si="9"/>
        <v>UAEM</v>
      </c>
      <c r="J188" s="47">
        <f t="shared" si="10"/>
        <v>237.22157999999999</v>
      </c>
      <c r="K188" s="47">
        <f t="shared" si="11"/>
        <v>3315.9789730000002</v>
      </c>
      <c r="L188" s="47"/>
    </row>
    <row r="189" spans="1:12" ht="12" customHeight="1" x14ac:dyDescent="0.2">
      <c r="A189" s="39" t="s">
        <v>312</v>
      </c>
      <c r="B189" t="s">
        <v>280</v>
      </c>
      <c r="C189">
        <v>167501</v>
      </c>
      <c r="D189">
        <v>2153515</v>
      </c>
      <c r="E189" s="46"/>
      <c r="F189" s="46" t="str">
        <f t="shared" si="8"/>
        <v>2019–20 UGAN</v>
      </c>
      <c r="G189" s="46" t="str">
        <f t="array" ref="G189">A189&amp;" "&amp;SUM(IF(A189=FinyearEx,IF(C189&lt;=QldEx,1,0),0))</f>
        <v>2019–20 145</v>
      </c>
      <c r="H189" s="46" t="str">
        <f t="array" ref="H189">A189&amp;" "&amp;SUM(IF(A189=FinyearEx,IF(D189&lt;=AustraliaEx,1,0),0))</f>
        <v>2019–20 156</v>
      </c>
      <c r="I189" s="46" t="str">
        <f t="shared" si="9"/>
        <v>UGAN</v>
      </c>
      <c r="J189" s="47">
        <f t="shared" si="10"/>
        <v>0.16750100000000001</v>
      </c>
      <c r="K189" s="47">
        <f t="shared" si="11"/>
        <v>2.1535150000000001</v>
      </c>
      <c r="L189" s="47"/>
    </row>
    <row r="190" spans="1:12" ht="12" customHeight="1" x14ac:dyDescent="0.2">
      <c r="A190" s="39" t="s">
        <v>312</v>
      </c>
      <c r="B190" t="s">
        <v>281</v>
      </c>
      <c r="C190">
        <v>850105371</v>
      </c>
      <c r="D190">
        <v>15631830590</v>
      </c>
      <c r="E190" s="46"/>
      <c r="F190" s="46" t="str">
        <f t="shared" si="8"/>
        <v>2019–20 UK</v>
      </c>
      <c r="G190" s="46" t="str">
        <f t="array" ref="G190">A190&amp;" "&amp;SUM(IF(A190=FinyearEx,IF(C190&lt;=QldEx,1,0),0))</f>
        <v>2019–20 13</v>
      </c>
      <c r="H190" s="46" t="str">
        <f t="array" ref="H190">A190&amp;" "&amp;SUM(IF(A190=FinyearEx,IF(D190&lt;=AustraliaEx,1,0),0))</f>
        <v>2019–20 5</v>
      </c>
      <c r="I190" s="46" t="str">
        <f t="shared" si="9"/>
        <v>UK</v>
      </c>
      <c r="J190" s="47">
        <f t="shared" si="10"/>
        <v>850.10537099999999</v>
      </c>
      <c r="K190" s="47">
        <f t="shared" si="11"/>
        <v>15631.83059</v>
      </c>
      <c r="L190" s="47"/>
    </row>
    <row r="191" spans="1:12" ht="12" customHeight="1" x14ac:dyDescent="0.2">
      <c r="A191" s="39" t="s">
        <v>312</v>
      </c>
      <c r="B191" t="s">
        <v>282</v>
      </c>
      <c r="C191">
        <v>1884050</v>
      </c>
      <c r="D191">
        <v>27581177</v>
      </c>
      <c r="E191" s="46"/>
      <c r="F191" s="46" t="str">
        <f t="shared" si="8"/>
        <v>2019–20 UKRA</v>
      </c>
      <c r="G191" s="46" t="str">
        <f t="array" ref="G191">A191&amp;" "&amp;SUM(IF(A191=FinyearEx,IF(C191&lt;=QldEx,1,0),0))</f>
        <v>2019–20 98</v>
      </c>
      <c r="H191" s="46" t="str">
        <f t="array" ref="H191">A191&amp;" "&amp;SUM(IF(A191=FinyearEx,IF(D191&lt;=AustraliaEx,1,0),0))</f>
        <v>2019–20 93</v>
      </c>
      <c r="I191" s="46" t="str">
        <f t="shared" si="9"/>
        <v>UKRA</v>
      </c>
      <c r="J191" s="47">
        <f t="shared" si="10"/>
        <v>1.88405</v>
      </c>
      <c r="K191" s="47">
        <f t="shared" si="11"/>
        <v>27.581177</v>
      </c>
      <c r="L191" s="47"/>
    </row>
    <row r="192" spans="1:12" ht="12" customHeight="1" x14ac:dyDescent="0.2">
      <c r="A192" s="39" t="s">
        <v>312</v>
      </c>
      <c r="B192" t="s">
        <v>283</v>
      </c>
      <c r="C192">
        <v>852683</v>
      </c>
      <c r="D192">
        <v>10059670</v>
      </c>
      <c r="E192" s="46"/>
      <c r="F192" s="46" t="str">
        <f t="shared" si="8"/>
        <v>2019–20 URUG</v>
      </c>
      <c r="G192" s="46" t="str">
        <f t="array" ref="G192">A192&amp;" "&amp;SUM(IF(A192=FinyearEx,IF(C192&lt;=QldEx,1,0),0))</f>
        <v>2019–20 122</v>
      </c>
      <c r="H192" s="46" t="str">
        <f t="array" ref="H192">A192&amp;" "&amp;SUM(IF(A192=FinyearEx,IF(D192&lt;=AustraliaEx,1,0),0))</f>
        <v>2019–20 120</v>
      </c>
      <c r="I192" s="46" t="str">
        <f t="shared" si="9"/>
        <v>URUG</v>
      </c>
      <c r="J192" s="47">
        <f t="shared" si="10"/>
        <v>0.85268299999999997</v>
      </c>
      <c r="K192" s="47">
        <f t="shared" si="11"/>
        <v>10.059670000000001</v>
      </c>
      <c r="L192" s="47"/>
    </row>
    <row r="193" spans="1:12" ht="12" customHeight="1" x14ac:dyDescent="0.2">
      <c r="A193" s="39" t="s">
        <v>312</v>
      </c>
      <c r="B193" t="s">
        <v>284</v>
      </c>
      <c r="C193">
        <v>2072353218</v>
      </c>
      <c r="D193">
        <v>17493534568</v>
      </c>
      <c r="E193" s="46"/>
      <c r="F193" s="46" t="str">
        <f t="shared" si="8"/>
        <v>2019–20 USA</v>
      </c>
      <c r="G193" s="46" t="str">
        <f t="array" ref="G193">A193&amp;" "&amp;SUM(IF(A193=FinyearEx,IF(C193&lt;=QldEx,1,0),0))</f>
        <v>2019–20 8</v>
      </c>
      <c r="H193" s="46" t="str">
        <f t="array" ref="H193">A193&amp;" "&amp;SUM(IF(A193=FinyearEx,IF(D193&lt;=AustraliaEx,1,0),0))</f>
        <v>2019–20 4</v>
      </c>
      <c r="I193" s="46" t="str">
        <f t="shared" si="9"/>
        <v>USA</v>
      </c>
      <c r="J193" s="47">
        <f t="shared" si="10"/>
        <v>2072.3532180000002</v>
      </c>
      <c r="K193" s="47">
        <f t="shared" si="11"/>
        <v>17493.534567999999</v>
      </c>
      <c r="L193" s="47"/>
    </row>
    <row r="194" spans="1:12" ht="12" customHeight="1" x14ac:dyDescent="0.2">
      <c r="A194" s="39" t="s">
        <v>312</v>
      </c>
      <c r="B194" t="s">
        <v>310</v>
      </c>
      <c r="C194">
        <v>1252248</v>
      </c>
      <c r="D194">
        <v>7654813</v>
      </c>
      <c r="E194" s="46"/>
      <c r="F194" s="46" t="str">
        <f t="shared" si="8"/>
        <v>2019–20 UZBK</v>
      </c>
      <c r="G194" s="46" t="str">
        <f t="array" ref="G194">A194&amp;" "&amp;SUM(IF(A194=FinyearEx,IF(C194&lt;=QldEx,1,0),0))</f>
        <v>2019–20 116</v>
      </c>
      <c r="H194" s="46" t="str">
        <f t="array" ref="H194">A194&amp;" "&amp;SUM(IF(A194=FinyearEx,IF(D194&lt;=AustraliaEx,1,0),0))</f>
        <v>2019–20 125</v>
      </c>
      <c r="I194" s="46" t="str">
        <f t="shared" si="9"/>
        <v>UZBK</v>
      </c>
      <c r="J194" s="47">
        <f t="shared" si="10"/>
        <v>1.252248</v>
      </c>
      <c r="K194" s="47">
        <f t="shared" si="11"/>
        <v>7.6548129999999999</v>
      </c>
      <c r="L194" s="47"/>
    </row>
    <row r="195" spans="1:12" ht="12" customHeight="1" x14ac:dyDescent="0.2">
      <c r="A195" s="39" t="s">
        <v>312</v>
      </c>
      <c r="B195" t="s">
        <v>285</v>
      </c>
      <c r="C195">
        <v>28659316</v>
      </c>
      <c r="D195">
        <v>76189966</v>
      </c>
      <c r="E195" s="46"/>
      <c r="F195" s="46" t="str">
        <f t="shared" ref="F195:F257" si="12">A195&amp;" "&amp;B195</f>
        <v>2019–20 VANU</v>
      </c>
      <c r="G195" s="46" t="str">
        <f t="array" ref="G195">A195&amp;" "&amp;SUM(IF(A195=FinyearEx,IF(C195&lt;=QldEx,1,0),0))</f>
        <v>2019–20 48</v>
      </c>
      <c r="H195" s="46" t="str">
        <f t="array" ref="H195">A195&amp;" "&amp;SUM(IF(A195=FinyearEx,IF(D195&lt;=AustraliaEx,1,0),0))</f>
        <v>2019–20 65</v>
      </c>
      <c r="I195" s="46" t="str">
        <f t="shared" ref="I195:I257" si="13">B195</f>
        <v>VANU</v>
      </c>
      <c r="J195" s="47">
        <f t="shared" ref="J195:J257" si="14">C195/1000000</f>
        <v>28.659316</v>
      </c>
      <c r="K195" s="47">
        <f t="shared" ref="K195:K257" si="15">D195/1000000</f>
        <v>76.189965999999998</v>
      </c>
      <c r="L195" s="47"/>
    </row>
    <row r="196" spans="1:12" ht="12" customHeight="1" x14ac:dyDescent="0.2">
      <c r="A196" s="39" t="s">
        <v>312</v>
      </c>
      <c r="B196" t="s">
        <v>287</v>
      </c>
      <c r="C196">
        <v>2373776720</v>
      </c>
      <c r="D196">
        <v>6227959051</v>
      </c>
      <c r="E196" s="46"/>
      <c r="F196" s="46" t="str">
        <f t="shared" si="12"/>
        <v>2019–20 VIET</v>
      </c>
      <c r="G196" s="46" t="str">
        <f t="array" ref="G196">A196&amp;" "&amp;SUM(IF(A196=FinyearEx,IF(C196&lt;=QldEx,1,0),0))</f>
        <v>2019–20 6</v>
      </c>
      <c r="H196" s="46" t="str">
        <f t="array" ref="H196">A196&amp;" "&amp;SUM(IF(A196=FinyearEx,IF(D196&lt;=AustraliaEx,1,0),0))</f>
        <v>2019–20 12</v>
      </c>
      <c r="I196" s="46" t="str">
        <f t="shared" si="13"/>
        <v>VIET</v>
      </c>
      <c r="J196" s="47">
        <f t="shared" si="14"/>
        <v>2373.7767199999998</v>
      </c>
      <c r="K196" s="47">
        <f t="shared" si="15"/>
        <v>6227.9590509999998</v>
      </c>
      <c r="L196" s="47"/>
    </row>
    <row r="197" spans="1:12" ht="12" customHeight="1" x14ac:dyDescent="0.2">
      <c r="A197" s="39" t="s">
        <v>312</v>
      </c>
      <c r="B197" t="s">
        <v>311</v>
      </c>
      <c r="C197">
        <v>2635</v>
      </c>
      <c r="D197">
        <v>502201</v>
      </c>
      <c r="E197" s="46"/>
      <c r="F197" s="46" t="str">
        <f t="shared" si="12"/>
        <v>2019–20 VIRG</v>
      </c>
      <c r="G197" s="46" t="str">
        <f t="array" ref="G197">A197&amp;" "&amp;SUM(IF(A197=FinyearEx,IF(C197&lt;=QldEx,1,0),0))</f>
        <v>2019–20 194</v>
      </c>
      <c r="H197" s="46" t="str">
        <f t="array" ref="H197">A197&amp;" "&amp;SUM(IF(A197=FinyearEx,IF(D197&lt;=AustraliaEx,1,0),0))</f>
        <v>2019–20 189</v>
      </c>
      <c r="I197" s="46" t="str">
        <f t="shared" si="13"/>
        <v>VIRG</v>
      </c>
      <c r="J197" s="47">
        <f t="shared" si="14"/>
        <v>2.6350000000000002E-3</v>
      </c>
      <c r="K197" s="47">
        <f t="shared" si="15"/>
        <v>0.50220100000000001</v>
      </c>
      <c r="L197" s="47"/>
    </row>
    <row r="198" spans="1:12" ht="12" customHeight="1" x14ac:dyDescent="0.2">
      <c r="A198" s="39" t="s">
        <v>312</v>
      </c>
      <c r="B198" t="s">
        <v>288</v>
      </c>
      <c r="C198">
        <v>749237</v>
      </c>
      <c r="D198">
        <v>3952901</v>
      </c>
      <c r="E198" s="46"/>
      <c r="F198" s="46" t="str">
        <f t="shared" si="12"/>
        <v>2019–20 WALL</v>
      </c>
      <c r="G198" s="46" t="str">
        <f t="array" ref="G198">A198&amp;" "&amp;SUM(IF(A198=FinyearEx,IF(C198&lt;=QldEx,1,0),0))</f>
        <v>2019–20 126</v>
      </c>
      <c r="H198" s="46" t="str">
        <f t="array" ref="H198">A198&amp;" "&amp;SUM(IF(A198=FinyearEx,IF(D198&lt;=AustraliaEx,1,0),0))</f>
        <v>2019–20 146</v>
      </c>
      <c r="I198" s="46" t="str">
        <f t="shared" si="13"/>
        <v>WALL</v>
      </c>
      <c r="J198" s="47">
        <f t="shared" si="14"/>
        <v>0.74923700000000004</v>
      </c>
      <c r="K198" s="47">
        <f t="shared" si="15"/>
        <v>3.9529010000000002</v>
      </c>
      <c r="L198" s="47"/>
    </row>
    <row r="199" spans="1:12" ht="12" customHeight="1" x14ac:dyDescent="0.2">
      <c r="A199" s="39" t="s">
        <v>312</v>
      </c>
      <c r="B199" t="s">
        <v>289</v>
      </c>
      <c r="C199">
        <v>4372835</v>
      </c>
      <c r="D199">
        <v>51420332</v>
      </c>
      <c r="E199" s="46"/>
      <c r="F199" s="46" t="str">
        <f t="shared" si="12"/>
        <v>2019–20 WSAM</v>
      </c>
      <c r="G199" s="46" t="str">
        <f t="array" ref="G199">A199&amp;" "&amp;SUM(IF(A199=FinyearEx,IF(C199&lt;=QldEx,1,0),0))</f>
        <v>2019–20 78</v>
      </c>
      <c r="H199" s="46" t="str">
        <f t="array" ref="H199">A199&amp;" "&amp;SUM(IF(A199=FinyearEx,IF(D199&lt;=AustraliaEx,1,0),0))</f>
        <v>2019–20 74</v>
      </c>
      <c r="I199" s="46" t="str">
        <f t="shared" si="13"/>
        <v>WSAM</v>
      </c>
      <c r="J199" s="47">
        <f t="shared" si="14"/>
        <v>4.3728350000000002</v>
      </c>
      <c r="K199" s="47">
        <f t="shared" si="15"/>
        <v>51.420332000000002</v>
      </c>
      <c r="L199" s="47"/>
    </row>
    <row r="200" spans="1:12" ht="12" customHeight="1" x14ac:dyDescent="0.2">
      <c r="A200" s="39" t="s">
        <v>312</v>
      </c>
      <c r="B200" t="s">
        <v>290</v>
      </c>
      <c r="C200">
        <v>32500</v>
      </c>
      <c r="D200">
        <v>230414745</v>
      </c>
      <c r="E200" s="46"/>
      <c r="F200" s="46" t="str">
        <f t="shared" si="12"/>
        <v>2019–20 YEMN</v>
      </c>
      <c r="G200" s="46" t="str">
        <f t="array" ref="G200">A200&amp;" "&amp;SUM(IF(A200=FinyearEx,IF(C200&lt;=QldEx,1,0),0))</f>
        <v>2019–20 171</v>
      </c>
      <c r="H200" s="46" t="str">
        <f t="array" ref="H200">A200&amp;" "&amp;SUM(IF(A200=FinyearEx,IF(D200&lt;=AustraliaEx,1,0),0))</f>
        <v>2019–20 49</v>
      </c>
      <c r="I200" s="46" t="str">
        <f t="shared" si="13"/>
        <v>YEMN</v>
      </c>
      <c r="J200" s="47">
        <f t="shared" si="14"/>
        <v>3.2500000000000001E-2</v>
      </c>
      <c r="K200" s="47">
        <f t="shared" si="15"/>
        <v>230.41474500000001</v>
      </c>
      <c r="L200" s="47"/>
    </row>
    <row r="201" spans="1:12" ht="12" customHeight="1" x14ac:dyDescent="0.2">
      <c r="A201" s="39" t="s">
        <v>312</v>
      </c>
      <c r="B201" t="s">
        <v>291</v>
      </c>
      <c r="C201">
        <v>259805</v>
      </c>
      <c r="D201">
        <v>2690536</v>
      </c>
      <c r="E201" s="46"/>
      <c r="F201" s="46" t="str">
        <f t="shared" si="12"/>
        <v>2019–20 ZAIR</v>
      </c>
      <c r="G201" s="46" t="str">
        <f t="array" ref="G201">A201&amp;" "&amp;SUM(IF(A201=FinyearEx,IF(C201&lt;=QldEx,1,0),0))</f>
        <v>2019–20 140</v>
      </c>
      <c r="H201" s="46" t="str">
        <f t="array" ref="H201">A201&amp;" "&amp;SUM(IF(A201=FinyearEx,IF(D201&lt;=AustraliaEx,1,0),0))</f>
        <v>2019–20 153</v>
      </c>
      <c r="I201" s="46" t="str">
        <f t="shared" si="13"/>
        <v>ZAIR</v>
      </c>
      <c r="J201" s="47">
        <f t="shared" si="14"/>
        <v>0.25980500000000001</v>
      </c>
      <c r="K201" s="47">
        <f t="shared" si="15"/>
        <v>2.6905359999999998</v>
      </c>
      <c r="L201" s="47"/>
    </row>
    <row r="202" spans="1:12" ht="12" customHeight="1" x14ac:dyDescent="0.2">
      <c r="A202" s="39" t="s">
        <v>312</v>
      </c>
      <c r="B202" t="s">
        <v>292</v>
      </c>
      <c r="C202">
        <v>1867991</v>
      </c>
      <c r="D202">
        <v>2431366</v>
      </c>
      <c r="E202" s="46"/>
      <c r="F202" s="46" t="str">
        <f t="shared" si="12"/>
        <v>2019–20 ZIMB</v>
      </c>
      <c r="G202" s="46" t="str">
        <f t="array" ref="G202">A202&amp;" "&amp;SUM(IF(A202=FinyearEx,IF(C202&lt;=QldEx,1,0),0))</f>
        <v>2019–20 99</v>
      </c>
      <c r="H202" s="46" t="str">
        <f t="array" ref="H202">A202&amp;" "&amp;SUM(IF(A202=FinyearEx,IF(D202&lt;=AustraliaEx,1,0),0))</f>
        <v>2019–20 154</v>
      </c>
      <c r="I202" s="46" t="str">
        <f t="shared" si="13"/>
        <v>ZIMB</v>
      </c>
      <c r="J202" s="47">
        <f t="shared" si="14"/>
        <v>1.867991</v>
      </c>
      <c r="K202" s="47">
        <f t="shared" si="15"/>
        <v>2.4313660000000001</v>
      </c>
      <c r="L202" s="47"/>
    </row>
    <row r="203" spans="1:12" ht="12" customHeight="1" x14ac:dyDescent="0.2">
      <c r="A203" s="39" t="s">
        <v>312</v>
      </c>
      <c r="B203" t="s">
        <v>293</v>
      </c>
      <c r="C203">
        <v>2276824</v>
      </c>
      <c r="D203">
        <v>10247234</v>
      </c>
      <c r="E203" s="46"/>
      <c r="F203" s="46" t="str">
        <f t="shared" si="12"/>
        <v>2019–20 ZMBA</v>
      </c>
      <c r="G203" s="46" t="str">
        <f t="array" ref="G203">A203&amp;" "&amp;SUM(IF(A203=FinyearEx,IF(C203&lt;=QldEx,1,0),0))</f>
        <v>2019–20 95</v>
      </c>
      <c r="H203" s="46" t="str">
        <f t="array" ref="H203">A203&amp;" "&amp;SUM(IF(A203=FinyearEx,IF(D203&lt;=AustraliaEx,1,0),0))</f>
        <v>2019–20 119</v>
      </c>
      <c r="I203" s="46" t="str">
        <f t="shared" si="13"/>
        <v>ZMBA</v>
      </c>
      <c r="J203" s="47">
        <f t="shared" si="14"/>
        <v>2.276824</v>
      </c>
      <c r="K203" s="47">
        <f t="shared" si="15"/>
        <v>10.247234000000001</v>
      </c>
      <c r="L203" s="47"/>
    </row>
    <row r="204" spans="1:12" ht="12" customHeight="1" x14ac:dyDescent="0.2">
      <c r="A204" s="39" t="s">
        <v>312</v>
      </c>
      <c r="B204" t="s">
        <v>130</v>
      </c>
      <c r="C204">
        <v>5780</v>
      </c>
      <c r="D204">
        <v>32356</v>
      </c>
      <c r="E204" s="46"/>
      <c r="F204" s="46" t="str">
        <f t="shared" si="12"/>
        <v>2019–20 CHAD</v>
      </c>
      <c r="G204" s="46" t="str">
        <f t="array" ref="G204">A204&amp;" "&amp;SUM(IF(A204=FinyearEx,IF(C204&lt;=QldEx,1,0),0))</f>
        <v>2019–20 186</v>
      </c>
      <c r="H204" s="46" t="str">
        <f t="array" ref="H204">A204&amp;" "&amp;SUM(IF(A204=FinyearEx,IF(D204&lt;=AustraliaEx,1,0),0))</f>
        <v>2019–20 210</v>
      </c>
      <c r="I204" s="46" t="str">
        <f t="shared" si="13"/>
        <v>CHAD</v>
      </c>
      <c r="J204" s="47">
        <f t="shared" si="14"/>
        <v>5.7800000000000004E-3</v>
      </c>
      <c r="K204" s="47">
        <f t="shared" si="15"/>
        <v>3.2356000000000003E-2</v>
      </c>
      <c r="L204" s="47"/>
    </row>
    <row r="205" spans="1:12" ht="12" customHeight="1" x14ac:dyDescent="0.2">
      <c r="A205" s="39" t="s">
        <v>312</v>
      </c>
      <c r="B205" t="s">
        <v>168</v>
      </c>
      <c r="C205">
        <v>0</v>
      </c>
      <c r="D205">
        <v>86975</v>
      </c>
      <c r="E205" s="46"/>
      <c r="F205" s="46" t="str">
        <f t="shared" si="12"/>
        <v>2019–20 HAIT</v>
      </c>
      <c r="G205" s="46" t="str">
        <f t="array" ref="G205">A205&amp;" "&amp;SUM(IF(A205=FinyearEx,IF(C205&lt;=QldEx,1,0),0))</f>
        <v>2019–20 218</v>
      </c>
      <c r="H205" s="46" t="str">
        <f t="array" ref="H205">A205&amp;" "&amp;SUM(IF(A205=FinyearEx,IF(D205&lt;=AustraliaEx,1,0),0))</f>
        <v>2019–20 205</v>
      </c>
      <c r="I205" s="46" t="str">
        <f t="shared" si="13"/>
        <v>HAIT</v>
      </c>
      <c r="J205" s="47">
        <f t="shared" si="14"/>
        <v>0</v>
      </c>
      <c r="K205" s="47">
        <f t="shared" si="15"/>
        <v>8.6974999999999997E-2</v>
      </c>
      <c r="L205" s="47"/>
    </row>
    <row r="206" spans="1:12" ht="12" customHeight="1" x14ac:dyDescent="0.2">
      <c r="A206" s="39" t="s">
        <v>312</v>
      </c>
      <c r="B206" t="s">
        <v>335</v>
      </c>
      <c r="C206">
        <v>0</v>
      </c>
      <c r="D206">
        <v>14335</v>
      </c>
      <c r="E206" s="46"/>
      <c r="F206" s="46" t="str">
        <f t="shared" si="12"/>
        <v>2019–20 SAOT</v>
      </c>
      <c r="G206" s="46" t="str">
        <f t="array" ref="G206">A206&amp;" "&amp;SUM(IF(A206=FinyearEx,IF(C206&lt;=QldEx,1,0),0))</f>
        <v>2019–20 218</v>
      </c>
      <c r="H206" s="46" t="str">
        <f t="array" ref="H206">A206&amp;" "&amp;SUM(IF(A206=FinyearEx,IF(D206&lt;=AustraliaEx,1,0),0))</f>
        <v>2019–20 214</v>
      </c>
      <c r="I206" s="46" t="str">
        <f t="shared" si="13"/>
        <v>SAOT</v>
      </c>
      <c r="J206" s="47">
        <f t="shared" si="14"/>
        <v>0</v>
      </c>
      <c r="K206" s="47">
        <f t="shared" si="15"/>
        <v>1.4335000000000001E-2</v>
      </c>
      <c r="L206" s="47"/>
    </row>
    <row r="207" spans="1:12" ht="12" customHeight="1" x14ac:dyDescent="0.2">
      <c r="A207" s="39" t="s">
        <v>312</v>
      </c>
      <c r="B207" t="s">
        <v>260</v>
      </c>
      <c r="C207">
        <v>0</v>
      </c>
      <c r="D207">
        <v>1083487</v>
      </c>
      <c r="E207" s="46"/>
      <c r="F207" s="46" t="str">
        <f t="shared" si="12"/>
        <v>2019–20 STCN</v>
      </c>
      <c r="G207" s="46" t="str">
        <f t="array" ref="G207">A207&amp;" "&amp;SUM(IF(A207=FinyearEx,IF(C207&lt;=QldEx,1,0),0))</f>
        <v>2019–20 218</v>
      </c>
      <c r="H207" s="46" t="str">
        <f t="array" ref="H207">A207&amp;" "&amp;SUM(IF(A207=FinyearEx,IF(D207&lt;=AustraliaEx,1,0),0))</f>
        <v>2019–20 174</v>
      </c>
      <c r="I207" s="46" t="str">
        <f t="shared" si="13"/>
        <v>STCN</v>
      </c>
      <c r="J207" s="47">
        <f t="shared" si="14"/>
        <v>0</v>
      </c>
      <c r="K207" s="47">
        <f t="shared" si="15"/>
        <v>1.0834870000000001</v>
      </c>
      <c r="L207" s="47"/>
    </row>
    <row r="208" spans="1:12" ht="12" customHeight="1" x14ac:dyDescent="0.2">
      <c r="A208" s="39" t="s">
        <v>312</v>
      </c>
      <c r="B208" t="s">
        <v>286</v>
      </c>
      <c r="C208">
        <v>1315456</v>
      </c>
      <c r="D208">
        <v>4887193</v>
      </c>
      <c r="E208" s="46"/>
      <c r="F208" s="46" t="str">
        <f t="shared" si="12"/>
        <v>2019–20 VENZ</v>
      </c>
      <c r="G208" s="46" t="str">
        <f t="array" ref="G208">A208&amp;" "&amp;SUM(IF(A208=FinyearEx,IF(C208&lt;=QldEx,1,0),0))</f>
        <v>2019–20 111</v>
      </c>
      <c r="H208" s="46" t="str">
        <f t="array" ref="H208">A208&amp;" "&amp;SUM(IF(A208=FinyearEx,IF(D208&lt;=AustraliaEx,1,0),0))</f>
        <v>2019–20 139</v>
      </c>
      <c r="I208" s="46" t="str">
        <f t="shared" si="13"/>
        <v>VENZ</v>
      </c>
      <c r="J208" s="47">
        <f t="shared" si="14"/>
        <v>1.315456</v>
      </c>
      <c r="K208" s="47">
        <f t="shared" si="15"/>
        <v>4.8871929999999999</v>
      </c>
      <c r="L208" s="47"/>
    </row>
    <row r="209" spans="1:12" ht="12" customHeight="1" x14ac:dyDescent="0.2">
      <c r="A209" s="39" t="s">
        <v>312</v>
      </c>
      <c r="B209" t="s">
        <v>313</v>
      </c>
      <c r="C209">
        <v>47659</v>
      </c>
      <c r="D209">
        <v>122859</v>
      </c>
      <c r="E209" s="46"/>
      <c r="F209" s="46" t="str">
        <f t="shared" si="12"/>
        <v>2019–20 BGUI</v>
      </c>
      <c r="G209" s="46" t="str">
        <f t="array" ref="G209">A209&amp;" "&amp;SUM(IF(A209=FinyearEx,IF(C209&lt;=QldEx,1,0),0))</f>
        <v>2019–20 168</v>
      </c>
      <c r="H209" s="46" t="str">
        <f t="array" ref="H209">A209&amp;" "&amp;SUM(IF(A209=FinyearEx,IF(D209&lt;=AustraliaEx,1,0),0))</f>
        <v>2019–20 203</v>
      </c>
      <c r="I209" s="46" t="str">
        <f t="shared" si="13"/>
        <v>BGUI</v>
      </c>
      <c r="J209" s="47">
        <f t="shared" si="14"/>
        <v>4.7659E-2</v>
      </c>
      <c r="K209" s="47">
        <f t="shared" si="15"/>
        <v>0.122859</v>
      </c>
      <c r="L209" s="47"/>
    </row>
    <row r="210" spans="1:12" ht="12" customHeight="1" x14ac:dyDescent="0.2">
      <c r="A210" s="39" t="s">
        <v>312</v>
      </c>
      <c r="B210" t="s">
        <v>192</v>
      </c>
      <c r="C210">
        <v>4476</v>
      </c>
      <c r="D210">
        <v>4476</v>
      </c>
      <c r="E210" s="46"/>
      <c r="F210" s="46" t="str">
        <f t="shared" si="12"/>
        <v>2019–20 LESO</v>
      </c>
      <c r="G210" s="46" t="str">
        <f t="array" ref="G210">A210&amp;" "&amp;SUM(IF(A210=FinyearEx,IF(C210&lt;=QldEx,1,0),0))</f>
        <v>2019–20 191</v>
      </c>
      <c r="H210" s="46" t="str">
        <f t="array" ref="H210">A210&amp;" "&amp;SUM(IF(A210=FinyearEx,IF(D210&lt;=AustraliaEx,1,0),0))</f>
        <v>2019–20 216</v>
      </c>
      <c r="I210" s="46" t="str">
        <f t="shared" si="13"/>
        <v>LESO</v>
      </c>
      <c r="J210" s="47">
        <f t="shared" si="14"/>
        <v>4.4759999999999999E-3</v>
      </c>
      <c r="K210" s="47">
        <f t="shared" si="15"/>
        <v>4.4759999999999999E-3</v>
      </c>
      <c r="L210" s="47"/>
    </row>
    <row r="211" spans="1:12" ht="12" customHeight="1" x14ac:dyDescent="0.2">
      <c r="A211" s="39" t="s">
        <v>312</v>
      </c>
      <c r="B211" t="s">
        <v>315</v>
      </c>
      <c r="C211">
        <v>0</v>
      </c>
      <c r="D211">
        <v>55905</v>
      </c>
      <c r="E211" s="46"/>
      <c r="F211" s="46" t="str">
        <f t="shared" si="12"/>
        <v>2019–20 BRND</v>
      </c>
      <c r="G211" s="46" t="str">
        <f t="array" ref="G211">A211&amp;" "&amp;SUM(IF(A211=FinyearEx,IF(C211&lt;=QldEx,1,0),0))</f>
        <v>2019–20 218</v>
      </c>
      <c r="H211" s="46" t="str">
        <f t="array" ref="H211">A211&amp;" "&amp;SUM(IF(A211=FinyearEx,IF(D211&lt;=AustraliaEx,1,0),0))</f>
        <v>2019–20 207</v>
      </c>
      <c r="I211" s="46" t="str">
        <f t="shared" si="13"/>
        <v>BRND</v>
      </c>
      <c r="J211" s="47">
        <f t="shared" si="14"/>
        <v>0</v>
      </c>
      <c r="K211" s="47">
        <f t="shared" si="15"/>
        <v>5.5905000000000003E-2</v>
      </c>
      <c r="L211" s="47"/>
    </row>
    <row r="212" spans="1:12" ht="12" customHeight="1" x14ac:dyDescent="0.2">
      <c r="A212" s="39" t="s">
        <v>312</v>
      </c>
      <c r="B212" t="s">
        <v>296</v>
      </c>
      <c r="C212">
        <v>0</v>
      </c>
      <c r="D212">
        <v>688317</v>
      </c>
      <c r="E212" s="46"/>
      <c r="F212" s="46" t="str">
        <f t="shared" si="12"/>
        <v>2019–20 CEAR</v>
      </c>
      <c r="G212" s="46" t="str">
        <f t="array" ref="G212">A212&amp;" "&amp;SUM(IF(A212=FinyearEx,IF(C212&lt;=QldEx,1,0),0))</f>
        <v>2019–20 218</v>
      </c>
      <c r="H212" s="46" t="str">
        <f t="array" ref="H212">A212&amp;" "&amp;SUM(IF(A212=FinyearEx,IF(D212&lt;=AustraliaEx,1,0),0))</f>
        <v>2019–20 183</v>
      </c>
      <c r="I212" s="46" t="str">
        <f t="shared" si="13"/>
        <v>CEAR</v>
      </c>
      <c r="J212" s="47">
        <f t="shared" si="14"/>
        <v>0</v>
      </c>
      <c r="K212" s="47">
        <f t="shared" si="15"/>
        <v>0.68831699999999996</v>
      </c>
      <c r="L212" s="47"/>
    </row>
    <row r="213" spans="1:12" ht="12" customHeight="1" x14ac:dyDescent="0.2">
      <c r="A213" s="39" t="s">
        <v>312</v>
      </c>
      <c r="B213" t="s">
        <v>301</v>
      </c>
      <c r="C213">
        <v>0</v>
      </c>
      <c r="D213">
        <v>28231</v>
      </c>
      <c r="E213" s="46"/>
      <c r="F213" s="46" t="str">
        <f t="shared" si="12"/>
        <v>2019–20 CVER</v>
      </c>
      <c r="G213" s="46" t="str">
        <f t="array" ref="G213">A213&amp;" "&amp;SUM(IF(A213=FinyearEx,IF(C213&lt;=QldEx,1,0),0))</f>
        <v>2019–20 218</v>
      </c>
      <c r="H213" s="46" t="str">
        <f t="array" ref="H213">A213&amp;" "&amp;SUM(IF(A213=FinyearEx,IF(D213&lt;=AustraliaEx,1,0),0))</f>
        <v>2019–20 213</v>
      </c>
      <c r="I213" s="46" t="str">
        <f t="shared" si="13"/>
        <v>CVER</v>
      </c>
      <c r="J213" s="47">
        <f t="shared" si="14"/>
        <v>0</v>
      </c>
      <c r="K213" s="47">
        <f t="shared" si="15"/>
        <v>2.8230999999999999E-2</v>
      </c>
      <c r="L213" s="47"/>
    </row>
    <row r="214" spans="1:12" ht="12" customHeight="1" x14ac:dyDescent="0.2">
      <c r="A214" s="39" t="s">
        <v>312</v>
      </c>
      <c r="B214" t="s">
        <v>334</v>
      </c>
      <c r="C214">
        <v>0</v>
      </c>
      <c r="D214">
        <v>4293</v>
      </c>
      <c r="E214" s="46"/>
      <c r="F214" s="46" t="str">
        <f t="shared" si="12"/>
        <v>2019–20 PIER</v>
      </c>
      <c r="G214" s="46" t="str">
        <f t="array" ref="G214">A214&amp;" "&amp;SUM(IF(A214=FinyearEx,IF(C214&lt;=QldEx,1,0),0))</f>
        <v>2019–20 218</v>
      </c>
      <c r="H214" s="46" t="str">
        <f t="array" ref="H214">A214&amp;" "&amp;SUM(IF(A214=FinyearEx,IF(D214&lt;=AustraliaEx,1,0),0))</f>
        <v>2019–20 217</v>
      </c>
      <c r="I214" s="46" t="str">
        <f t="shared" si="13"/>
        <v>PIER</v>
      </c>
      <c r="J214" s="47">
        <f t="shared" si="14"/>
        <v>0</v>
      </c>
      <c r="K214" s="47">
        <f t="shared" si="15"/>
        <v>4.2929999999999999E-3</v>
      </c>
      <c r="L214" s="47"/>
    </row>
    <row r="215" spans="1:12" ht="12" customHeight="1" x14ac:dyDescent="0.2">
      <c r="A215" s="39" t="s">
        <v>312</v>
      </c>
      <c r="B215" t="s">
        <v>307</v>
      </c>
      <c r="C215">
        <v>0</v>
      </c>
      <c r="D215">
        <v>30291</v>
      </c>
      <c r="E215" s="46"/>
      <c r="F215" s="46" t="str">
        <f t="shared" si="12"/>
        <v>2019–20 TAJI</v>
      </c>
      <c r="G215" s="46" t="str">
        <f t="array" ref="G215">A215&amp;" "&amp;SUM(IF(A215=FinyearEx,IF(C215&lt;=QldEx,1,0),0))</f>
        <v>2019–20 218</v>
      </c>
      <c r="H215" s="46" t="str">
        <f t="array" ref="H215">A215&amp;" "&amp;SUM(IF(A215=FinyearEx,IF(D215&lt;=AustraliaEx,1,0),0))</f>
        <v>2019–20 211</v>
      </c>
      <c r="I215" s="46" t="str">
        <f t="shared" si="13"/>
        <v>TAJI</v>
      </c>
      <c r="J215" s="47">
        <f t="shared" si="14"/>
        <v>0</v>
      </c>
      <c r="K215" s="47">
        <f t="shared" si="15"/>
        <v>3.0290999999999998E-2</v>
      </c>
      <c r="L215" s="47"/>
    </row>
    <row r="216" spans="1:12" ht="12" customHeight="1" x14ac:dyDescent="0.2">
      <c r="A216" s="39" t="s">
        <v>312</v>
      </c>
      <c r="B216" t="s">
        <v>277</v>
      </c>
      <c r="C216">
        <v>0</v>
      </c>
      <c r="D216">
        <v>34882</v>
      </c>
      <c r="E216" s="46"/>
      <c r="F216" s="46" t="str">
        <f t="shared" si="12"/>
        <v>2019–20 TURS</v>
      </c>
      <c r="G216" s="46" t="str">
        <f t="array" ref="G216">A216&amp;" "&amp;SUM(IF(A216=FinyearEx,IF(C216&lt;=QldEx,1,0),0))</f>
        <v>2019–20 218</v>
      </c>
      <c r="H216" s="46" t="str">
        <f t="array" ref="H216">A216&amp;" "&amp;SUM(IF(A216=FinyearEx,IF(D216&lt;=AustraliaEx,1,0),0))</f>
        <v>2019–20 208</v>
      </c>
      <c r="I216" s="46" t="str">
        <f t="shared" si="13"/>
        <v>TURS</v>
      </c>
      <c r="J216" s="47">
        <f t="shared" si="14"/>
        <v>0</v>
      </c>
      <c r="K216" s="47">
        <f t="shared" si="15"/>
        <v>3.4882000000000003E-2</v>
      </c>
      <c r="L216" s="47"/>
    </row>
    <row r="217" spans="1:12" ht="12" customHeight="1" x14ac:dyDescent="0.2">
      <c r="A217" s="39" t="s">
        <v>312</v>
      </c>
      <c r="B217" t="s">
        <v>328</v>
      </c>
      <c r="C217">
        <v>0</v>
      </c>
      <c r="D217">
        <v>234000</v>
      </c>
      <c r="E217" s="46"/>
      <c r="F217" s="46" t="str">
        <f t="shared" si="12"/>
        <v>2019–20 BIOT</v>
      </c>
      <c r="G217" s="46" t="str">
        <f t="array" ref="G217">A217&amp;" "&amp;SUM(IF(A217=FinyearEx,IF(C217&lt;=QldEx,1,0),0))</f>
        <v>2019–20 218</v>
      </c>
      <c r="H217" s="46" t="str">
        <f t="array" ref="H217">A217&amp;" "&amp;SUM(IF(A217=FinyearEx,IF(D217&lt;=AustraliaEx,1,0),0))</f>
        <v>2019–20 196</v>
      </c>
      <c r="I217" s="46" t="str">
        <f t="shared" si="13"/>
        <v>BIOT</v>
      </c>
      <c r="J217" s="47">
        <f t="shared" si="14"/>
        <v>0</v>
      </c>
      <c r="K217" s="47">
        <f t="shared" si="15"/>
        <v>0.23400000000000001</v>
      </c>
      <c r="L217" s="47"/>
    </row>
    <row r="218" spans="1:12" ht="12" customHeight="1" x14ac:dyDescent="0.2">
      <c r="A218" s="39" t="s">
        <v>312</v>
      </c>
      <c r="B218" t="s">
        <v>332</v>
      </c>
      <c r="C218">
        <v>0</v>
      </c>
      <c r="D218">
        <v>9540294</v>
      </c>
      <c r="E218" s="46"/>
      <c r="F218" s="46" t="str">
        <f t="shared" si="12"/>
        <v>2019–20 IWAS</v>
      </c>
      <c r="G218" s="46" t="str">
        <f t="array" ref="G218">A218&amp;" "&amp;SUM(IF(A218=FinyearEx,IF(C218&lt;=QldEx,1,0),0))</f>
        <v>2019–20 218</v>
      </c>
      <c r="H218" s="46" t="str">
        <f t="array" ref="H218">A218&amp;" "&amp;SUM(IF(A218=FinyearEx,IF(D218&lt;=AustraliaEx,1,0),0))</f>
        <v>2019–20 122</v>
      </c>
      <c r="I218" s="46" t="str">
        <f t="shared" si="13"/>
        <v>IWAS</v>
      </c>
      <c r="J218" s="47">
        <f t="shared" si="14"/>
        <v>0</v>
      </c>
      <c r="K218" s="47">
        <f t="shared" si="15"/>
        <v>9.5402939999999994</v>
      </c>
      <c r="L218" s="47"/>
    </row>
    <row r="219" spans="1:12" ht="12" customHeight="1" x14ac:dyDescent="0.2">
      <c r="A219" s="39" t="s">
        <v>312</v>
      </c>
      <c r="B219" t="s">
        <v>230</v>
      </c>
      <c r="C219">
        <v>0</v>
      </c>
      <c r="D219">
        <v>3048</v>
      </c>
      <c r="E219" s="46"/>
      <c r="F219" s="46" t="str">
        <f t="shared" si="12"/>
        <v>2019–20 PITC</v>
      </c>
      <c r="G219" s="46" t="str">
        <f t="array" ref="G219">A219&amp;" "&amp;SUM(IF(A219=FinyearEx,IF(C219&lt;=QldEx,1,0),0))</f>
        <v>2019–20 218</v>
      </c>
      <c r="H219" s="46" t="str">
        <f t="array" ref="H219">A219&amp;" "&amp;SUM(IF(A219=FinyearEx,IF(D219&lt;=AustraliaEx,1,0),0))</f>
        <v>2019–20 218</v>
      </c>
      <c r="I219" s="46" t="str">
        <f t="shared" si="13"/>
        <v>PITC</v>
      </c>
      <c r="J219" s="47">
        <f t="shared" si="14"/>
        <v>0</v>
      </c>
      <c r="K219" s="47">
        <f t="shared" si="15"/>
        <v>3.0479999999999999E-3</v>
      </c>
      <c r="L219" s="47"/>
    </row>
    <row r="220" spans="1:12" ht="12" customHeight="1" x14ac:dyDescent="0.2">
      <c r="A220" s="39" t="s">
        <v>314</v>
      </c>
      <c r="B220" t="s">
        <v>100</v>
      </c>
      <c r="C220">
        <v>30851893</v>
      </c>
      <c r="D220">
        <v>31873215</v>
      </c>
      <c r="E220" s="46"/>
      <c r="F220" s="46" t="str">
        <f t="shared" si="12"/>
        <v>2020–21 AFGH</v>
      </c>
      <c r="G220" s="46" t="str">
        <f t="array" ref="G220">A220&amp;" "&amp;SUM(IF(A220=FinyearEx,IF(C220&lt;=QldEx,1,0),0))</f>
        <v>2020–21 48</v>
      </c>
      <c r="H220" s="46" t="str">
        <f t="array" ref="H220">A220&amp;" "&amp;SUM(IF(A220=FinyearEx,IF(D220&lt;=AustraliaEx,1,0),0))</f>
        <v>2020–21 94</v>
      </c>
      <c r="I220" s="46" t="str">
        <f t="shared" si="13"/>
        <v>AFGH</v>
      </c>
      <c r="J220" s="47">
        <f t="shared" si="14"/>
        <v>30.851893</v>
      </c>
      <c r="K220" s="47">
        <f t="shared" si="15"/>
        <v>31.873214999999998</v>
      </c>
      <c r="L220" s="47"/>
    </row>
    <row r="221" spans="1:12" ht="12" customHeight="1" x14ac:dyDescent="0.2">
      <c r="A221" s="39" t="s">
        <v>314</v>
      </c>
      <c r="B221" t="s">
        <v>101</v>
      </c>
      <c r="C221">
        <v>3210</v>
      </c>
      <c r="D221">
        <v>438287</v>
      </c>
      <c r="E221" s="46"/>
      <c r="F221" s="46" t="str">
        <f t="shared" si="12"/>
        <v>2020–21 AGUA</v>
      </c>
      <c r="G221" s="46" t="str">
        <f t="array" ref="G221">A221&amp;" "&amp;SUM(IF(A221=FinyearEx,IF(C221&lt;=QldEx,1,0),0))</f>
        <v>2020–21 197</v>
      </c>
      <c r="H221" s="46" t="str">
        <f t="array" ref="H221">A221&amp;" "&amp;SUM(IF(A221=FinyearEx,IF(D221&lt;=AustraliaEx,1,0),0))</f>
        <v>2020–21 193</v>
      </c>
      <c r="I221" s="46" t="str">
        <f t="shared" si="13"/>
        <v>AGUA</v>
      </c>
      <c r="J221" s="47">
        <f t="shared" si="14"/>
        <v>3.2100000000000002E-3</v>
      </c>
      <c r="K221" s="47">
        <f t="shared" si="15"/>
        <v>0.43828699999999998</v>
      </c>
      <c r="L221" s="47"/>
    </row>
    <row r="222" spans="1:12" ht="12" customHeight="1" x14ac:dyDescent="0.2">
      <c r="A222" s="39" t="s">
        <v>314</v>
      </c>
      <c r="B222" t="s">
        <v>102</v>
      </c>
      <c r="C222">
        <v>5316</v>
      </c>
      <c r="D222">
        <v>1358626</v>
      </c>
      <c r="E222" s="46"/>
      <c r="F222" s="46" t="str">
        <f t="shared" si="12"/>
        <v>2020–21 ALBA</v>
      </c>
      <c r="G222" s="46" t="str">
        <f t="array" ref="G222">A222&amp;" "&amp;SUM(IF(A222=FinyearEx,IF(C222&lt;=QldEx,1,0),0))</f>
        <v>2020–21 193</v>
      </c>
      <c r="H222" s="46" t="str">
        <f t="array" ref="H222">A222&amp;" "&amp;SUM(IF(A222=FinyearEx,IF(D222&lt;=AustraliaEx,1,0),0))</f>
        <v>2020–21 171</v>
      </c>
      <c r="I222" s="46" t="str">
        <f t="shared" si="13"/>
        <v>ALBA</v>
      </c>
      <c r="J222" s="47">
        <f t="shared" si="14"/>
        <v>5.3160000000000004E-3</v>
      </c>
      <c r="K222" s="47">
        <f t="shared" si="15"/>
        <v>1.3586259999999999</v>
      </c>
      <c r="L222" s="47"/>
    </row>
    <row r="223" spans="1:12" ht="12" customHeight="1" x14ac:dyDescent="0.2">
      <c r="A223" s="39" t="s">
        <v>314</v>
      </c>
      <c r="B223" t="s">
        <v>103</v>
      </c>
      <c r="C223">
        <v>1453758</v>
      </c>
      <c r="D223">
        <v>4901614</v>
      </c>
      <c r="E223" s="46"/>
      <c r="F223" s="46" t="str">
        <f t="shared" si="12"/>
        <v>2020–21 ALGR</v>
      </c>
      <c r="G223" s="46" t="str">
        <f t="array" ref="G223">A223&amp;" "&amp;SUM(IF(A223=FinyearEx,IF(C223&lt;=QldEx,1,0),0))</f>
        <v>2020–21 107</v>
      </c>
      <c r="H223" s="46" t="str">
        <f t="array" ref="H223">A223&amp;" "&amp;SUM(IF(A223=FinyearEx,IF(D223&lt;=AustraliaEx,1,0),0))</f>
        <v>2020–21 137</v>
      </c>
      <c r="I223" s="46" t="str">
        <f t="shared" si="13"/>
        <v>ALGR</v>
      </c>
      <c r="J223" s="47">
        <f t="shared" si="14"/>
        <v>1.4537580000000001</v>
      </c>
      <c r="K223" s="47">
        <f t="shared" si="15"/>
        <v>4.9016140000000004</v>
      </c>
      <c r="L223" s="47"/>
    </row>
    <row r="224" spans="1:12" ht="12" customHeight="1" x14ac:dyDescent="0.2">
      <c r="A224" s="39" t="s">
        <v>314</v>
      </c>
      <c r="B224" t="s">
        <v>104</v>
      </c>
      <c r="C224">
        <v>158137</v>
      </c>
      <c r="D224">
        <v>3465144</v>
      </c>
      <c r="E224" s="46"/>
      <c r="F224" s="46" t="str">
        <f t="shared" si="12"/>
        <v>2020–21 ANGO</v>
      </c>
      <c r="G224" s="46" t="str">
        <f t="array" ref="G224">A224&amp;" "&amp;SUM(IF(A224=FinyearEx,IF(C224&lt;=QldEx,1,0),0))</f>
        <v>2020–21 149</v>
      </c>
      <c r="H224" s="46" t="str">
        <f t="array" ref="H224">A224&amp;" "&amp;SUM(IF(A224=FinyearEx,IF(D224&lt;=AustraliaEx,1,0),0))</f>
        <v>2020–21 148</v>
      </c>
      <c r="I224" s="46" t="str">
        <f t="shared" si="13"/>
        <v>ANGO</v>
      </c>
      <c r="J224" s="47">
        <f t="shared" si="14"/>
        <v>0.158137</v>
      </c>
      <c r="K224" s="47">
        <f t="shared" si="15"/>
        <v>3.465144</v>
      </c>
      <c r="L224" s="47"/>
    </row>
    <row r="225" spans="1:12" ht="12" customHeight="1" x14ac:dyDescent="0.2">
      <c r="A225" s="39" t="s">
        <v>314</v>
      </c>
      <c r="B225" t="s">
        <v>105</v>
      </c>
      <c r="C225">
        <v>1474264</v>
      </c>
      <c r="D225">
        <v>6759816</v>
      </c>
      <c r="E225" s="46"/>
      <c r="F225" s="46" t="str">
        <f t="shared" si="12"/>
        <v>2020–21 ANTC</v>
      </c>
      <c r="G225" s="46" t="str">
        <f t="array" ref="G225">A225&amp;" "&amp;SUM(IF(A225=FinyearEx,IF(C225&lt;=QldEx,1,0),0))</f>
        <v>2020–21 106</v>
      </c>
      <c r="H225" s="46" t="str">
        <f t="array" ref="H225">A225&amp;" "&amp;SUM(IF(A225=FinyearEx,IF(D225&lt;=AustraliaEx,1,0),0))</f>
        <v>2020–21 128</v>
      </c>
      <c r="I225" s="46" t="str">
        <f t="shared" si="13"/>
        <v>ANTC</v>
      </c>
      <c r="J225" s="47">
        <f t="shared" si="14"/>
        <v>1.474264</v>
      </c>
      <c r="K225" s="47">
        <f t="shared" si="15"/>
        <v>6.7598159999999998</v>
      </c>
      <c r="L225" s="47"/>
    </row>
    <row r="226" spans="1:12" ht="12" customHeight="1" x14ac:dyDescent="0.2">
      <c r="A226" s="39" t="s">
        <v>314</v>
      </c>
      <c r="B226" t="s">
        <v>106</v>
      </c>
      <c r="C226">
        <v>619871</v>
      </c>
      <c r="D226">
        <v>873407</v>
      </c>
      <c r="E226" s="46"/>
      <c r="F226" s="46" t="str">
        <f t="shared" si="12"/>
        <v>2020–21 ANTI</v>
      </c>
      <c r="G226" s="46" t="str">
        <f t="array" ref="G226">A226&amp;" "&amp;SUM(IF(A226=FinyearEx,IF(C226&lt;=QldEx,1,0),0))</f>
        <v>2020–21 126</v>
      </c>
      <c r="H226" s="46" t="str">
        <f t="array" ref="H226">A226&amp;" "&amp;SUM(IF(A226=FinyearEx,IF(D226&lt;=AustraliaEx,1,0),0))</f>
        <v>2020–21 181</v>
      </c>
      <c r="I226" s="46" t="str">
        <f t="shared" si="13"/>
        <v>ANTI</v>
      </c>
      <c r="J226" s="47">
        <f t="shared" si="14"/>
        <v>0.61987099999999995</v>
      </c>
      <c r="K226" s="47">
        <f t="shared" si="15"/>
        <v>0.87340700000000004</v>
      </c>
      <c r="L226" s="47"/>
    </row>
    <row r="227" spans="1:12" ht="12" customHeight="1" x14ac:dyDescent="0.2">
      <c r="A227" s="39" t="s">
        <v>314</v>
      </c>
      <c r="B227" t="s">
        <v>107</v>
      </c>
      <c r="C227">
        <v>85160443</v>
      </c>
      <c r="D227">
        <v>222894812</v>
      </c>
      <c r="E227" s="46"/>
      <c r="F227" s="46" t="str">
        <f t="shared" si="12"/>
        <v>2020–21 ARGE</v>
      </c>
      <c r="G227" s="46" t="str">
        <f t="array" ref="G227">A227&amp;" "&amp;SUM(IF(A227=FinyearEx,IF(C227&lt;=QldEx,1,0),0))</f>
        <v>2020–21 38</v>
      </c>
      <c r="H227" s="46" t="str">
        <f t="array" ref="H227">A227&amp;" "&amp;SUM(IF(A227=FinyearEx,IF(D227&lt;=AustraliaEx,1,0),0))</f>
        <v>2020–21 52</v>
      </c>
      <c r="I227" s="46" t="str">
        <f t="shared" si="13"/>
        <v>ARGE</v>
      </c>
      <c r="J227" s="47">
        <f t="shared" si="14"/>
        <v>85.160443000000001</v>
      </c>
      <c r="K227" s="47">
        <f t="shared" si="15"/>
        <v>222.894812</v>
      </c>
      <c r="L227" s="47"/>
    </row>
    <row r="228" spans="1:12" ht="12" customHeight="1" x14ac:dyDescent="0.2">
      <c r="A228" s="39" t="s">
        <v>314</v>
      </c>
      <c r="B228" t="s">
        <v>108</v>
      </c>
      <c r="C228">
        <v>70368</v>
      </c>
      <c r="D228">
        <v>732896</v>
      </c>
      <c r="E228" s="46"/>
      <c r="F228" s="46" t="str">
        <f t="shared" si="12"/>
        <v>2020–21 ARMN</v>
      </c>
      <c r="G228" s="46" t="str">
        <f t="array" ref="G228">A228&amp;" "&amp;SUM(IF(A228=FinyearEx,IF(C228&lt;=QldEx,1,0),0))</f>
        <v>2020–21 166</v>
      </c>
      <c r="H228" s="46" t="str">
        <f t="array" ref="H228">A228&amp;" "&amp;SUM(IF(A228=FinyearEx,IF(D228&lt;=AustraliaEx,1,0),0))</f>
        <v>2020–21 186</v>
      </c>
      <c r="I228" s="46" t="str">
        <f t="shared" si="13"/>
        <v>ARMN</v>
      </c>
      <c r="J228" s="47">
        <f t="shared" si="14"/>
        <v>7.0368E-2</v>
      </c>
      <c r="K228" s="47">
        <f t="shared" si="15"/>
        <v>0.73289599999999999</v>
      </c>
      <c r="L228" s="47"/>
    </row>
    <row r="229" spans="1:12" ht="12" customHeight="1" x14ac:dyDescent="0.2">
      <c r="A229" s="39" t="s">
        <v>314</v>
      </c>
      <c r="B229" t="s">
        <v>109</v>
      </c>
      <c r="C229">
        <v>3306162</v>
      </c>
      <c r="D229">
        <v>50074345</v>
      </c>
      <c r="E229" s="46"/>
      <c r="F229" s="46" t="str">
        <f t="shared" si="12"/>
        <v>2020–21 ASTA</v>
      </c>
      <c r="G229" s="46" t="str">
        <f t="array" ref="G229">A229&amp;" "&amp;SUM(IF(A229=FinyearEx,IF(C229&lt;=QldEx,1,0),0))</f>
        <v>2020–21 85</v>
      </c>
      <c r="H229" s="46" t="str">
        <f t="array" ref="H229">A229&amp;" "&amp;SUM(IF(A229=FinyearEx,IF(D229&lt;=AustraliaEx,1,0),0))</f>
        <v>2020–21 80</v>
      </c>
      <c r="I229" s="46" t="str">
        <f t="shared" si="13"/>
        <v>ASTA</v>
      </c>
      <c r="J229" s="47">
        <f t="shared" si="14"/>
        <v>3.306162</v>
      </c>
      <c r="K229" s="47">
        <f t="shared" si="15"/>
        <v>50.074345000000001</v>
      </c>
      <c r="L229" s="47"/>
    </row>
    <row r="230" spans="1:12" ht="12" customHeight="1" x14ac:dyDescent="0.2">
      <c r="A230" s="39" t="s">
        <v>314</v>
      </c>
      <c r="B230" t="s">
        <v>110</v>
      </c>
      <c r="C230">
        <v>5745</v>
      </c>
      <c r="D230">
        <v>3431466</v>
      </c>
      <c r="E230" s="46"/>
      <c r="F230" s="46" t="str">
        <f t="shared" si="12"/>
        <v>2020–21 AZBJ</v>
      </c>
      <c r="G230" s="46" t="str">
        <f t="array" ref="G230">A230&amp;" "&amp;SUM(IF(A230=FinyearEx,IF(C230&lt;=QldEx,1,0),0))</f>
        <v>2020–21 192</v>
      </c>
      <c r="H230" s="46" t="str">
        <f t="array" ref="H230">A230&amp;" "&amp;SUM(IF(A230=FinyearEx,IF(D230&lt;=AustraliaEx,1,0),0))</f>
        <v>2020–21 149</v>
      </c>
      <c r="I230" s="46" t="str">
        <f t="shared" si="13"/>
        <v>AZBJ</v>
      </c>
      <c r="J230" s="47">
        <f t="shared" si="14"/>
        <v>5.7450000000000001E-3</v>
      </c>
      <c r="K230" s="47">
        <f t="shared" si="15"/>
        <v>3.4314659999999999</v>
      </c>
      <c r="L230" s="47"/>
    </row>
    <row r="231" spans="1:12" ht="12" customHeight="1" x14ac:dyDescent="0.2">
      <c r="A231" s="39" t="s">
        <v>314</v>
      </c>
      <c r="B231" t="s">
        <v>111</v>
      </c>
      <c r="C231">
        <v>374975194</v>
      </c>
      <c r="D231">
        <v>1018128947</v>
      </c>
      <c r="E231" s="46"/>
      <c r="F231" s="46" t="str">
        <f t="shared" si="12"/>
        <v>2020–21 BADE</v>
      </c>
      <c r="G231" s="46" t="str">
        <f t="array" ref="G231">A231&amp;" "&amp;SUM(IF(A231=FinyearEx,IF(C231&lt;=QldEx,1,0),0))</f>
        <v>2020–21 19</v>
      </c>
      <c r="H231" s="46" t="str">
        <f t="array" ref="H231">A231&amp;" "&amp;SUM(IF(A231=FinyearEx,IF(D231&lt;=AustraliaEx,1,0),0))</f>
        <v>2020–21 28</v>
      </c>
      <c r="I231" s="46" t="str">
        <f t="shared" si="13"/>
        <v>BADE</v>
      </c>
      <c r="J231" s="47">
        <f t="shared" si="14"/>
        <v>374.97519399999999</v>
      </c>
      <c r="K231" s="47">
        <f t="shared" si="15"/>
        <v>1018.128947</v>
      </c>
      <c r="L231" s="47"/>
    </row>
    <row r="232" spans="1:12" ht="12" customHeight="1" x14ac:dyDescent="0.2">
      <c r="A232" s="39" t="s">
        <v>314</v>
      </c>
      <c r="B232" t="s">
        <v>294</v>
      </c>
      <c r="C232">
        <v>67595</v>
      </c>
      <c r="D232">
        <v>3155866</v>
      </c>
      <c r="E232" s="46"/>
      <c r="F232" s="46" t="str">
        <f t="shared" si="12"/>
        <v>2020–21 BAHA</v>
      </c>
      <c r="G232" s="46" t="str">
        <f t="array" ref="G232">A232&amp;" "&amp;SUM(IF(A232=FinyearEx,IF(C232&lt;=QldEx,1,0),0))</f>
        <v>2020–21 168</v>
      </c>
      <c r="H232" s="46" t="str">
        <f t="array" ref="H232">A232&amp;" "&amp;SUM(IF(A232=FinyearEx,IF(D232&lt;=AustraliaEx,1,0),0))</f>
        <v>2020–21 151</v>
      </c>
      <c r="I232" s="46" t="str">
        <f t="shared" si="13"/>
        <v>BAHA</v>
      </c>
      <c r="J232" s="47">
        <f t="shared" si="14"/>
        <v>6.7595000000000002E-2</v>
      </c>
      <c r="K232" s="47">
        <f t="shared" si="15"/>
        <v>3.1558660000000001</v>
      </c>
      <c r="L232" s="47"/>
    </row>
    <row r="233" spans="1:12" ht="12" customHeight="1" x14ac:dyDescent="0.2">
      <c r="A233" s="39" t="s">
        <v>314</v>
      </c>
      <c r="B233" t="s">
        <v>112</v>
      </c>
      <c r="C233">
        <v>87877</v>
      </c>
      <c r="D233">
        <v>3120654</v>
      </c>
      <c r="E233" s="46"/>
      <c r="F233" s="46" t="str">
        <f t="shared" si="12"/>
        <v>2020–21 BARB</v>
      </c>
      <c r="G233" s="46" t="str">
        <f t="array" ref="G233">A233&amp;" "&amp;SUM(IF(A233=FinyearEx,IF(C233&lt;=QldEx,1,0),0))</f>
        <v>2020–21 162</v>
      </c>
      <c r="H233" s="46" t="str">
        <f t="array" ref="H233">A233&amp;" "&amp;SUM(IF(A233=FinyearEx,IF(D233&lt;=AustraliaEx,1,0),0))</f>
        <v>2020–21 152</v>
      </c>
      <c r="I233" s="46" t="str">
        <f t="shared" si="13"/>
        <v>BARB</v>
      </c>
      <c r="J233" s="47">
        <f t="shared" si="14"/>
        <v>8.7876999999999997E-2</v>
      </c>
      <c r="K233" s="47">
        <f t="shared" si="15"/>
        <v>3.120654</v>
      </c>
      <c r="L233" s="47"/>
    </row>
    <row r="234" spans="1:12" ht="12" customHeight="1" x14ac:dyDescent="0.2">
      <c r="A234" s="39" t="s">
        <v>314</v>
      </c>
      <c r="B234" t="s">
        <v>295</v>
      </c>
      <c r="C234">
        <v>86886</v>
      </c>
      <c r="D234">
        <v>1051362</v>
      </c>
      <c r="E234" s="46"/>
      <c r="F234" s="46" t="str">
        <f t="shared" si="12"/>
        <v>2020–21 BELA</v>
      </c>
      <c r="G234" s="46" t="str">
        <f t="array" ref="G234">A234&amp;" "&amp;SUM(IF(A234=FinyearEx,IF(C234&lt;=QldEx,1,0),0))</f>
        <v>2020–21 163</v>
      </c>
      <c r="H234" s="46" t="str">
        <f t="array" ref="H234">A234&amp;" "&amp;SUM(IF(A234=FinyearEx,IF(D234&lt;=AustraliaEx,1,0),0))</f>
        <v>2020–21 175</v>
      </c>
      <c r="I234" s="46" t="str">
        <f t="shared" si="13"/>
        <v>BELA</v>
      </c>
      <c r="J234" s="47">
        <f t="shared" si="14"/>
        <v>8.6886000000000005E-2</v>
      </c>
      <c r="K234" s="47">
        <f t="shared" si="15"/>
        <v>1.0513619999999999</v>
      </c>
      <c r="L234" s="47"/>
    </row>
    <row r="235" spans="1:12" ht="12" customHeight="1" x14ac:dyDescent="0.2">
      <c r="A235" s="39" t="s">
        <v>314</v>
      </c>
      <c r="B235" t="s">
        <v>113</v>
      </c>
      <c r="C235">
        <v>109373</v>
      </c>
      <c r="D235">
        <v>897807</v>
      </c>
      <c r="E235" s="46"/>
      <c r="F235" s="46" t="str">
        <f t="shared" si="12"/>
        <v>2020–21 BELE</v>
      </c>
      <c r="G235" s="46" t="str">
        <f t="array" ref="G235">A235&amp;" "&amp;SUM(IF(A235=FinyearEx,IF(C235&lt;=QldEx,1,0),0))</f>
        <v>2020–21 157</v>
      </c>
      <c r="H235" s="46" t="str">
        <f t="array" ref="H235">A235&amp;" "&amp;SUM(IF(A235=FinyearEx,IF(D235&lt;=AustraliaEx,1,0),0))</f>
        <v>2020–21 180</v>
      </c>
      <c r="I235" s="46" t="str">
        <f t="shared" si="13"/>
        <v>BELE</v>
      </c>
      <c r="J235" s="47">
        <f t="shared" si="14"/>
        <v>0.109373</v>
      </c>
      <c r="K235" s="47">
        <f t="shared" si="15"/>
        <v>0.89780700000000002</v>
      </c>
      <c r="L235" s="47"/>
    </row>
    <row r="236" spans="1:12" ht="12" customHeight="1" x14ac:dyDescent="0.2">
      <c r="A236" s="39" t="s">
        <v>314</v>
      </c>
      <c r="B236" t="s">
        <v>114</v>
      </c>
      <c r="C236">
        <v>144665603</v>
      </c>
      <c r="D236">
        <v>1121095382</v>
      </c>
      <c r="E236" s="46"/>
      <c r="F236" s="46" t="str">
        <f t="shared" si="12"/>
        <v>2020–21 BELG</v>
      </c>
      <c r="G236" s="46" t="str">
        <f t="array" ref="G236">A236&amp;" "&amp;SUM(IF(A236=FinyearEx,IF(C236&lt;=QldEx,1,0),0))</f>
        <v>2020–21 34</v>
      </c>
      <c r="H236" s="46" t="str">
        <f t="array" ref="H236">A236&amp;" "&amp;SUM(IF(A236=FinyearEx,IF(D236&lt;=AustraliaEx,1,0),0))</f>
        <v>2020–21 27</v>
      </c>
      <c r="I236" s="46" t="str">
        <f t="shared" si="13"/>
        <v>BELG</v>
      </c>
      <c r="J236" s="47">
        <f t="shared" si="14"/>
        <v>144.665603</v>
      </c>
      <c r="K236" s="47">
        <f t="shared" si="15"/>
        <v>1121.095382</v>
      </c>
      <c r="L236" s="47"/>
    </row>
    <row r="237" spans="1:12" ht="12" customHeight="1" x14ac:dyDescent="0.2">
      <c r="A237" s="39" t="s">
        <v>314</v>
      </c>
      <c r="B237" t="s">
        <v>115</v>
      </c>
      <c r="C237">
        <v>143176</v>
      </c>
      <c r="D237">
        <v>1434652</v>
      </c>
      <c r="E237" s="46"/>
      <c r="F237" s="46" t="str">
        <f t="shared" si="12"/>
        <v>2020–21 BENR</v>
      </c>
      <c r="G237" s="46" t="str">
        <f t="array" ref="G237">A237&amp;" "&amp;SUM(IF(A237=FinyearEx,IF(C237&lt;=QldEx,1,0),0))</f>
        <v>2020–21 152</v>
      </c>
      <c r="H237" s="46" t="str">
        <f t="array" ref="H237">A237&amp;" "&amp;SUM(IF(A237=FinyearEx,IF(D237&lt;=AustraliaEx,1,0),0))</f>
        <v>2020–21 169</v>
      </c>
      <c r="I237" s="46" t="str">
        <f t="shared" si="13"/>
        <v>BENR</v>
      </c>
      <c r="J237" s="47">
        <f t="shared" si="14"/>
        <v>0.143176</v>
      </c>
      <c r="K237" s="47">
        <f t="shared" si="15"/>
        <v>1.434652</v>
      </c>
      <c r="L237" s="47"/>
    </row>
    <row r="238" spans="1:12" ht="12" customHeight="1" x14ac:dyDescent="0.2">
      <c r="A238" s="39" t="s">
        <v>314</v>
      </c>
      <c r="B238" t="s">
        <v>116</v>
      </c>
      <c r="C238">
        <v>7888132</v>
      </c>
      <c r="D238">
        <v>1140239713</v>
      </c>
      <c r="E238" s="46"/>
      <c r="F238" s="46" t="str">
        <f t="shared" si="12"/>
        <v>2020–21 BHRN</v>
      </c>
      <c r="G238" s="46" t="str">
        <f t="array" ref="G238">A238&amp;" "&amp;SUM(IF(A238=FinyearEx,IF(C238&lt;=QldEx,1,0),0))</f>
        <v>2020–21 71</v>
      </c>
      <c r="H238" s="46" t="str">
        <f t="array" ref="H238">A238&amp;" "&amp;SUM(IF(A238=FinyearEx,IF(D238&lt;=AustraliaEx,1,0),0))</f>
        <v>2020–21 26</v>
      </c>
      <c r="I238" s="46" t="str">
        <f t="shared" si="13"/>
        <v>BHRN</v>
      </c>
      <c r="J238" s="47">
        <f t="shared" si="14"/>
        <v>7.8881319999999997</v>
      </c>
      <c r="K238" s="47">
        <f t="shared" si="15"/>
        <v>1140.2397129999999</v>
      </c>
      <c r="L238" s="47"/>
    </row>
    <row r="239" spans="1:12" ht="12" customHeight="1" x14ac:dyDescent="0.2">
      <c r="A239" s="39" t="s">
        <v>314</v>
      </c>
      <c r="B239" t="s">
        <v>117</v>
      </c>
      <c r="C239">
        <v>114271</v>
      </c>
      <c r="D239">
        <v>3547788</v>
      </c>
      <c r="E239" s="46"/>
      <c r="F239" s="46" t="str">
        <f t="shared" si="12"/>
        <v>2020–21 BHUT</v>
      </c>
      <c r="G239" s="46" t="str">
        <f t="array" ref="G239">A239&amp;" "&amp;SUM(IF(A239=FinyearEx,IF(C239&lt;=QldEx,1,0),0))</f>
        <v>2020–21 156</v>
      </c>
      <c r="H239" s="46" t="str">
        <f t="array" ref="H239">A239&amp;" "&amp;SUM(IF(A239=FinyearEx,IF(D239&lt;=AustraliaEx,1,0),0))</f>
        <v>2020–21 147</v>
      </c>
      <c r="I239" s="46" t="str">
        <f t="shared" si="13"/>
        <v>BHUT</v>
      </c>
      <c r="J239" s="47">
        <f t="shared" si="14"/>
        <v>0.114271</v>
      </c>
      <c r="K239" s="47">
        <f t="shared" si="15"/>
        <v>3.5477880000000002</v>
      </c>
      <c r="L239" s="47"/>
    </row>
    <row r="240" spans="1:12" ht="12" customHeight="1" x14ac:dyDescent="0.2">
      <c r="A240" s="39" t="s">
        <v>314</v>
      </c>
      <c r="B240" t="s">
        <v>328</v>
      </c>
      <c r="C240">
        <v>0</v>
      </c>
      <c r="D240">
        <v>349280</v>
      </c>
      <c r="E240" s="46"/>
      <c r="F240" s="46" t="str">
        <f t="shared" si="12"/>
        <v>2020–21 BIOT</v>
      </c>
      <c r="G240" s="46" t="str">
        <f t="array" ref="G240">A240&amp;" "&amp;SUM(IF(A240=FinyearEx,IF(C240&lt;=QldEx,1,0),0))</f>
        <v>2020–21 218</v>
      </c>
      <c r="H240" s="46" t="str">
        <f t="array" ref="H240">A240&amp;" "&amp;SUM(IF(A240=FinyearEx,IF(D240&lt;=AustraliaEx,1,0),0))</f>
        <v>2020–21 196</v>
      </c>
      <c r="I240" s="46" t="str">
        <f t="shared" si="13"/>
        <v>BIOT</v>
      </c>
      <c r="J240" s="47">
        <f t="shared" si="14"/>
        <v>0</v>
      </c>
      <c r="K240" s="47">
        <f t="shared" si="15"/>
        <v>0.34927999999999998</v>
      </c>
      <c r="L240" s="47"/>
    </row>
    <row r="241" spans="1:12" ht="12" customHeight="1" x14ac:dyDescent="0.2">
      <c r="A241" s="39" t="s">
        <v>314</v>
      </c>
      <c r="B241" t="s">
        <v>118</v>
      </c>
      <c r="C241">
        <v>45876</v>
      </c>
      <c r="D241">
        <v>869564</v>
      </c>
      <c r="E241" s="46"/>
      <c r="F241" s="46" t="str">
        <f t="shared" si="12"/>
        <v>2020–21 BMDA</v>
      </c>
      <c r="G241" s="46" t="str">
        <f t="array" ref="G241">A241&amp;" "&amp;SUM(IF(A241=FinyearEx,IF(C241&lt;=QldEx,1,0),0))</f>
        <v>2020–21 176</v>
      </c>
      <c r="H241" s="46" t="str">
        <f t="array" ref="H241">A241&amp;" "&amp;SUM(IF(A241=FinyearEx,IF(D241&lt;=AustraliaEx,1,0),0))</f>
        <v>2020–21 182</v>
      </c>
      <c r="I241" s="46" t="str">
        <f t="shared" si="13"/>
        <v>BMDA</v>
      </c>
      <c r="J241" s="47">
        <f t="shared" si="14"/>
        <v>4.5876E-2</v>
      </c>
      <c r="K241" s="47">
        <f t="shared" si="15"/>
        <v>0.869564</v>
      </c>
      <c r="L241" s="47"/>
    </row>
    <row r="242" spans="1:12" ht="12" customHeight="1" x14ac:dyDescent="0.2">
      <c r="A242" s="39" t="s">
        <v>314</v>
      </c>
      <c r="B242" t="s">
        <v>119</v>
      </c>
      <c r="C242">
        <v>80934</v>
      </c>
      <c r="D242">
        <v>268458</v>
      </c>
      <c r="E242" s="46"/>
      <c r="F242" s="46" t="str">
        <f t="shared" si="12"/>
        <v>2020–21 BOHR</v>
      </c>
      <c r="G242" s="46" t="str">
        <f t="array" ref="G242">A242&amp;" "&amp;SUM(IF(A242=FinyearEx,IF(C242&lt;=QldEx,1,0),0))</f>
        <v>2020–21 165</v>
      </c>
      <c r="H242" s="46" t="str">
        <f t="array" ref="H242">A242&amp;" "&amp;SUM(IF(A242=FinyearEx,IF(D242&lt;=AustraliaEx,1,0),0))</f>
        <v>2020–21 198</v>
      </c>
      <c r="I242" s="46" t="str">
        <f t="shared" si="13"/>
        <v>BOHR</v>
      </c>
      <c r="J242" s="47">
        <f t="shared" si="14"/>
        <v>8.0934000000000006E-2</v>
      </c>
      <c r="K242" s="47">
        <f t="shared" si="15"/>
        <v>0.26845799999999997</v>
      </c>
      <c r="L242" s="47"/>
    </row>
    <row r="243" spans="1:12" ht="12" customHeight="1" x14ac:dyDescent="0.2">
      <c r="A243" s="39" t="s">
        <v>314</v>
      </c>
      <c r="B243" t="s">
        <v>120</v>
      </c>
      <c r="C243">
        <v>504203</v>
      </c>
      <c r="D243">
        <v>1427589</v>
      </c>
      <c r="E243" s="46"/>
      <c r="F243" s="46" t="str">
        <f t="shared" si="12"/>
        <v>2020–21 BOLI</v>
      </c>
      <c r="G243" s="46" t="str">
        <f t="array" ref="G243">A243&amp;" "&amp;SUM(IF(A243=FinyearEx,IF(C243&lt;=QldEx,1,0),0))</f>
        <v>2020–21 129</v>
      </c>
      <c r="H243" s="46" t="str">
        <f t="array" ref="H243">A243&amp;" "&amp;SUM(IF(A243=FinyearEx,IF(D243&lt;=AustraliaEx,1,0),0))</f>
        <v>2020–21 170</v>
      </c>
      <c r="I243" s="46" t="str">
        <f t="shared" si="13"/>
        <v>BOLI</v>
      </c>
      <c r="J243" s="47">
        <f t="shared" si="14"/>
        <v>0.50420299999999996</v>
      </c>
      <c r="K243" s="47">
        <f t="shared" si="15"/>
        <v>1.427589</v>
      </c>
      <c r="L243" s="47"/>
    </row>
    <row r="244" spans="1:12" ht="12" customHeight="1" x14ac:dyDescent="0.2">
      <c r="A244" s="39" t="s">
        <v>314</v>
      </c>
      <c r="B244" t="s">
        <v>121</v>
      </c>
      <c r="C244">
        <v>950389</v>
      </c>
      <c r="D244">
        <v>18971765</v>
      </c>
      <c r="E244" s="46"/>
      <c r="F244" s="46" t="str">
        <f t="shared" si="12"/>
        <v>2020–21 BOTS</v>
      </c>
      <c r="G244" s="46" t="str">
        <f t="array" ref="G244">A244&amp;" "&amp;SUM(IF(A244=FinyearEx,IF(C244&lt;=QldEx,1,0),0))</f>
        <v>2020–21 116</v>
      </c>
      <c r="H244" s="46" t="str">
        <f t="array" ref="H244">A244&amp;" "&amp;SUM(IF(A244=FinyearEx,IF(D244&lt;=AustraliaEx,1,0),0))</f>
        <v>2020–21 104</v>
      </c>
      <c r="I244" s="46" t="str">
        <f t="shared" si="13"/>
        <v>BOTS</v>
      </c>
      <c r="J244" s="47">
        <f t="shared" si="14"/>
        <v>0.95038900000000004</v>
      </c>
      <c r="K244" s="47">
        <f t="shared" si="15"/>
        <v>18.971765000000001</v>
      </c>
      <c r="L244" s="47"/>
    </row>
    <row r="245" spans="1:12" ht="12" customHeight="1" x14ac:dyDescent="0.2">
      <c r="A245" s="39" t="s">
        <v>314</v>
      </c>
      <c r="B245" t="s">
        <v>122</v>
      </c>
      <c r="C245">
        <v>678198556</v>
      </c>
      <c r="D245">
        <v>937210869</v>
      </c>
      <c r="E245" s="46"/>
      <c r="F245" s="46" t="str">
        <f t="shared" si="12"/>
        <v>2020–21 BRAZ</v>
      </c>
      <c r="G245" s="46" t="str">
        <f t="array" ref="G245">A245&amp;" "&amp;SUM(IF(A245=FinyearEx,IF(C245&lt;=QldEx,1,0),0))</f>
        <v>2020–21 14</v>
      </c>
      <c r="H245" s="46" t="str">
        <f t="array" ref="H245">A245&amp;" "&amp;SUM(IF(A245=FinyearEx,IF(D245&lt;=AustraliaEx,1,0),0))</f>
        <v>2020–21 29</v>
      </c>
      <c r="I245" s="46" t="str">
        <f t="shared" si="13"/>
        <v>BRAZ</v>
      </c>
      <c r="J245" s="47">
        <f t="shared" si="14"/>
        <v>678.19855600000005</v>
      </c>
      <c r="K245" s="47">
        <f t="shared" si="15"/>
        <v>937.210869</v>
      </c>
      <c r="L245" s="47"/>
    </row>
    <row r="246" spans="1:12" ht="12" customHeight="1" x14ac:dyDescent="0.2">
      <c r="A246" s="39" t="s">
        <v>314</v>
      </c>
      <c r="B246" t="s">
        <v>315</v>
      </c>
      <c r="C246">
        <v>2171</v>
      </c>
      <c r="D246">
        <v>9375697</v>
      </c>
      <c r="E246" s="46"/>
      <c r="F246" s="46" t="str">
        <f t="shared" si="12"/>
        <v>2020–21 BRND</v>
      </c>
      <c r="G246" s="46" t="str">
        <f t="array" ref="G246">A246&amp;" "&amp;SUM(IF(A246=FinyearEx,IF(C246&lt;=QldEx,1,0),0))</f>
        <v>2020–21 198</v>
      </c>
      <c r="H246" s="46" t="str">
        <f t="array" ref="H246">A246&amp;" "&amp;SUM(IF(A246=FinyearEx,IF(D246&lt;=AustraliaEx,1,0),0))</f>
        <v>2020–21 121</v>
      </c>
      <c r="I246" s="46" t="str">
        <f t="shared" si="13"/>
        <v>BRND</v>
      </c>
      <c r="J246" s="47">
        <f t="shared" si="14"/>
        <v>2.1710000000000002E-3</v>
      </c>
      <c r="K246" s="47">
        <f t="shared" si="15"/>
        <v>9.3756970000000006</v>
      </c>
      <c r="L246" s="47"/>
    </row>
    <row r="247" spans="1:12" ht="12" customHeight="1" x14ac:dyDescent="0.2">
      <c r="A247" s="39" t="s">
        <v>314</v>
      </c>
      <c r="B247" t="s">
        <v>123</v>
      </c>
      <c r="C247">
        <v>3740075</v>
      </c>
      <c r="D247">
        <v>513501309</v>
      </c>
      <c r="E247" s="46"/>
      <c r="F247" s="46" t="str">
        <f t="shared" si="12"/>
        <v>2020–21 BRUN</v>
      </c>
      <c r="G247" s="46" t="str">
        <f t="array" ref="G247">A247&amp;" "&amp;SUM(IF(A247=FinyearEx,IF(C247&lt;=QldEx,1,0),0))</f>
        <v>2020–21 82</v>
      </c>
      <c r="H247" s="46" t="str">
        <f t="array" ref="H247">A247&amp;" "&amp;SUM(IF(A247=FinyearEx,IF(D247&lt;=AustraliaEx,1,0),0))</f>
        <v>2020–21 38</v>
      </c>
      <c r="I247" s="46" t="str">
        <f t="shared" si="13"/>
        <v>BRUN</v>
      </c>
      <c r="J247" s="47">
        <f t="shared" si="14"/>
        <v>3.740075</v>
      </c>
      <c r="K247" s="47">
        <f t="shared" si="15"/>
        <v>513.50130899999999</v>
      </c>
      <c r="L247" s="47"/>
    </row>
    <row r="248" spans="1:12" ht="12" customHeight="1" x14ac:dyDescent="0.2">
      <c r="A248" s="39" t="s">
        <v>314</v>
      </c>
      <c r="B248" t="s">
        <v>124</v>
      </c>
      <c r="C248">
        <v>1958074</v>
      </c>
      <c r="D248">
        <v>141846883</v>
      </c>
      <c r="E248" s="46"/>
      <c r="F248" s="46" t="str">
        <f t="shared" si="12"/>
        <v>2020–21 BULG</v>
      </c>
      <c r="G248" s="46" t="str">
        <f t="array" ref="G248">A248&amp;" "&amp;SUM(IF(A248=FinyearEx,IF(C248&lt;=QldEx,1,0),0))</f>
        <v>2020–21 97</v>
      </c>
      <c r="H248" s="46" t="str">
        <f t="array" ref="H248">A248&amp;" "&amp;SUM(IF(A248=FinyearEx,IF(D248&lt;=AustraliaEx,1,0),0))</f>
        <v>2020–21 56</v>
      </c>
      <c r="I248" s="46" t="str">
        <f t="shared" si="13"/>
        <v>BULG</v>
      </c>
      <c r="J248" s="47">
        <f t="shared" si="14"/>
        <v>1.9580740000000001</v>
      </c>
      <c r="K248" s="47">
        <f t="shared" si="15"/>
        <v>141.84688299999999</v>
      </c>
      <c r="L248" s="47"/>
    </row>
    <row r="249" spans="1:12" ht="12" customHeight="1" x14ac:dyDescent="0.2">
      <c r="A249" s="39" t="s">
        <v>314</v>
      </c>
      <c r="B249" t="s">
        <v>125</v>
      </c>
      <c r="C249">
        <v>1196697</v>
      </c>
      <c r="D249">
        <v>14481867</v>
      </c>
      <c r="E249" s="46"/>
      <c r="F249" s="46" t="str">
        <f t="shared" si="12"/>
        <v>2020–21 BURK</v>
      </c>
      <c r="G249" s="46" t="str">
        <f t="array" ref="G249">A249&amp;" "&amp;SUM(IF(A249=FinyearEx,IF(C249&lt;=QldEx,1,0),0))</f>
        <v>2020–21 108</v>
      </c>
      <c r="H249" s="46" t="str">
        <f t="array" ref="H249">A249&amp;" "&amp;SUM(IF(A249=FinyearEx,IF(D249&lt;=AustraliaEx,1,0),0))</f>
        <v>2020–21 113</v>
      </c>
      <c r="I249" s="46" t="str">
        <f t="shared" si="13"/>
        <v>BURK</v>
      </c>
      <c r="J249" s="47">
        <f t="shared" si="14"/>
        <v>1.1966969999999999</v>
      </c>
      <c r="K249" s="47">
        <f t="shared" si="15"/>
        <v>14.481866999999999</v>
      </c>
      <c r="L249" s="47"/>
    </row>
    <row r="250" spans="1:12" ht="12" customHeight="1" x14ac:dyDescent="0.2">
      <c r="A250" s="39" t="s">
        <v>314</v>
      </c>
      <c r="B250" t="s">
        <v>126</v>
      </c>
      <c r="C250">
        <v>14498338</v>
      </c>
      <c r="D250">
        <v>134784736</v>
      </c>
      <c r="E250" s="46"/>
      <c r="F250" s="46" t="str">
        <f t="shared" si="12"/>
        <v>2020–21 BURM</v>
      </c>
      <c r="G250" s="46" t="str">
        <f t="array" ref="G250">A250&amp;" "&amp;SUM(IF(A250=FinyearEx,IF(C250&lt;=QldEx,1,0),0))</f>
        <v>2020–21 57</v>
      </c>
      <c r="H250" s="46" t="str">
        <f t="array" ref="H250">A250&amp;" "&amp;SUM(IF(A250=FinyearEx,IF(D250&lt;=AustraliaEx,1,0),0))</f>
        <v>2020–21 58</v>
      </c>
      <c r="I250" s="46" t="str">
        <f t="shared" si="13"/>
        <v>BURM</v>
      </c>
      <c r="J250" s="47">
        <f t="shared" si="14"/>
        <v>14.498338</v>
      </c>
      <c r="K250" s="47">
        <f t="shared" si="15"/>
        <v>134.78473600000001</v>
      </c>
      <c r="L250" s="47"/>
    </row>
    <row r="251" spans="1:12" ht="12" customHeight="1" x14ac:dyDescent="0.2">
      <c r="A251" s="39" t="s">
        <v>314</v>
      </c>
      <c r="B251" t="s">
        <v>127</v>
      </c>
      <c r="C251">
        <v>50000</v>
      </c>
      <c r="D251">
        <v>173651</v>
      </c>
      <c r="E251" s="46"/>
      <c r="F251" s="46" t="str">
        <f t="shared" si="12"/>
        <v>2020–21 BVIR</v>
      </c>
      <c r="G251" s="46" t="str">
        <f t="array" ref="G251">A251&amp;" "&amp;SUM(IF(A251=FinyearEx,IF(C251&lt;=QldEx,1,0),0))</f>
        <v>2020–21 174</v>
      </c>
      <c r="H251" s="46" t="str">
        <f t="array" ref="H251">A251&amp;" "&amp;SUM(IF(A251=FinyearEx,IF(D251&lt;=AustraliaEx,1,0),0))</f>
        <v>2020–21 202</v>
      </c>
      <c r="I251" s="46" t="str">
        <f t="shared" si="13"/>
        <v>BVIR</v>
      </c>
      <c r="J251" s="47">
        <f t="shared" si="14"/>
        <v>0.05</v>
      </c>
      <c r="K251" s="47">
        <f t="shared" si="15"/>
        <v>0.173651</v>
      </c>
      <c r="L251" s="47"/>
    </row>
    <row r="252" spans="1:12" ht="12" customHeight="1" x14ac:dyDescent="0.2">
      <c r="A252" s="39" t="s">
        <v>314</v>
      </c>
      <c r="B252" t="s">
        <v>128</v>
      </c>
      <c r="C252">
        <v>662977112</v>
      </c>
      <c r="D252">
        <v>2079189634</v>
      </c>
      <c r="E252" s="46"/>
      <c r="F252" s="46" t="str">
        <f t="shared" si="12"/>
        <v>2020–21 CAN</v>
      </c>
      <c r="G252" s="46" t="str">
        <f t="array" ref="G252">A252&amp;" "&amp;SUM(IF(A252=FinyearEx,IF(C252&lt;=QldEx,1,0),0))</f>
        <v>2020–21 15</v>
      </c>
      <c r="H252" s="46" t="str">
        <f t="array" ref="H252">A252&amp;" "&amp;SUM(IF(A252=FinyearEx,IF(D252&lt;=AustraliaEx,1,0),0))</f>
        <v>2020–21 22</v>
      </c>
      <c r="I252" s="46" t="str">
        <f t="shared" si="13"/>
        <v>CAN</v>
      </c>
      <c r="J252" s="47">
        <f t="shared" si="14"/>
        <v>662.97711200000003</v>
      </c>
      <c r="K252" s="47">
        <f t="shared" si="15"/>
        <v>2079.1896339999998</v>
      </c>
      <c r="L252" s="47"/>
    </row>
    <row r="253" spans="1:12" ht="12" customHeight="1" x14ac:dyDescent="0.2">
      <c r="A253" s="39" t="s">
        <v>314</v>
      </c>
      <c r="B253" t="s">
        <v>129</v>
      </c>
      <c r="C253">
        <v>67397</v>
      </c>
      <c r="D253">
        <v>813228</v>
      </c>
      <c r="E253" s="46"/>
      <c r="F253" s="46" t="str">
        <f t="shared" si="12"/>
        <v>2020–21 CAYM</v>
      </c>
      <c r="G253" s="46" t="str">
        <f t="array" ref="G253">A253&amp;" "&amp;SUM(IF(A253=FinyearEx,IF(C253&lt;=QldEx,1,0),0))</f>
        <v>2020–21 169</v>
      </c>
      <c r="H253" s="46" t="str">
        <f t="array" ref="H253">A253&amp;" "&amp;SUM(IF(A253=FinyearEx,IF(D253&lt;=AustraliaEx,1,0),0))</f>
        <v>2020–21 185</v>
      </c>
      <c r="I253" s="46" t="str">
        <f t="shared" si="13"/>
        <v>CAYM</v>
      </c>
      <c r="J253" s="47">
        <f t="shared" si="14"/>
        <v>6.7396999999999999E-2</v>
      </c>
      <c r="K253" s="47">
        <f t="shared" si="15"/>
        <v>0.81322799999999995</v>
      </c>
      <c r="L253" s="47"/>
    </row>
    <row r="254" spans="1:12" ht="12" customHeight="1" x14ac:dyDescent="0.2">
      <c r="A254" s="39" t="s">
        <v>314</v>
      </c>
      <c r="B254" t="s">
        <v>130</v>
      </c>
      <c r="C254">
        <v>0</v>
      </c>
      <c r="D254">
        <v>542258</v>
      </c>
      <c r="E254" s="46"/>
      <c r="F254" s="46" t="str">
        <f t="shared" si="12"/>
        <v>2020–21 CHAD</v>
      </c>
      <c r="G254" s="46" t="str">
        <f t="array" ref="G254">A254&amp;" "&amp;SUM(IF(A254=FinyearEx,IF(C254&lt;=QldEx,1,0),0))</f>
        <v>2020–21 218</v>
      </c>
      <c r="H254" s="46" t="str">
        <f t="array" ref="H254">A254&amp;" "&amp;SUM(IF(A254=FinyearEx,IF(D254&lt;=AustraliaEx,1,0),0))</f>
        <v>2020–21 191</v>
      </c>
      <c r="I254" s="46" t="str">
        <f t="shared" si="13"/>
        <v>CHAD</v>
      </c>
      <c r="J254" s="47">
        <f t="shared" si="14"/>
        <v>0</v>
      </c>
      <c r="K254" s="47">
        <f t="shared" si="15"/>
        <v>0.54225800000000002</v>
      </c>
      <c r="L254" s="47"/>
    </row>
    <row r="255" spans="1:12" ht="12" customHeight="1" x14ac:dyDescent="0.2">
      <c r="A255" s="39" t="s">
        <v>314</v>
      </c>
      <c r="B255" t="s">
        <v>131</v>
      </c>
      <c r="C255">
        <v>14107483346</v>
      </c>
      <c r="D255">
        <v>166076190754</v>
      </c>
      <c r="E255" s="46"/>
      <c r="F255" s="46" t="str">
        <f t="shared" si="12"/>
        <v>2020–21 CHIN</v>
      </c>
      <c r="G255" s="46" t="str">
        <f t="array" ref="G255">A255&amp;" "&amp;SUM(IF(A255=FinyearEx,IF(C255&lt;=QldEx,1,0),0))</f>
        <v>2020–21 1</v>
      </c>
      <c r="H255" s="46" t="str">
        <f t="array" ref="H255">A255&amp;" "&amp;SUM(IF(A255=FinyearEx,IF(D255&lt;=AustraliaEx,1,0),0))</f>
        <v>2020–21 1</v>
      </c>
      <c r="I255" s="46" t="str">
        <f t="shared" si="13"/>
        <v>CHIN</v>
      </c>
      <c r="J255" s="47">
        <f t="shared" si="14"/>
        <v>14107.483346000001</v>
      </c>
      <c r="K255" s="47">
        <f t="shared" si="15"/>
        <v>166076.19075400001</v>
      </c>
      <c r="L255" s="47"/>
    </row>
    <row r="256" spans="1:12" ht="12" customHeight="1" x14ac:dyDescent="0.2">
      <c r="A256" s="39" t="s">
        <v>314</v>
      </c>
      <c r="B256" t="s">
        <v>132</v>
      </c>
      <c r="C256">
        <v>196005954</v>
      </c>
      <c r="D256">
        <v>370587732</v>
      </c>
      <c r="E256" s="46"/>
      <c r="F256" s="46" t="str">
        <f t="shared" si="12"/>
        <v>2020–21 CHLE</v>
      </c>
      <c r="G256" s="46" t="str">
        <f t="array" ref="G256">A256&amp;" "&amp;SUM(IF(A256=FinyearEx,IF(C256&lt;=QldEx,1,0),0))</f>
        <v>2020–21 30</v>
      </c>
      <c r="H256" s="46" t="str">
        <f t="array" ref="H256">A256&amp;" "&amp;SUM(IF(A256=FinyearEx,IF(D256&lt;=AustraliaEx,1,0),0))</f>
        <v>2020–21 43</v>
      </c>
      <c r="I256" s="46" t="str">
        <f t="shared" si="13"/>
        <v>CHLE</v>
      </c>
      <c r="J256" s="47">
        <f t="shared" si="14"/>
        <v>196.005954</v>
      </c>
      <c r="K256" s="47">
        <f t="shared" si="15"/>
        <v>370.58773200000002</v>
      </c>
      <c r="L256" s="47"/>
    </row>
    <row r="257" spans="1:12" ht="12" customHeight="1" x14ac:dyDescent="0.2">
      <c r="A257" s="39" t="s">
        <v>314</v>
      </c>
      <c r="B257" t="s">
        <v>133</v>
      </c>
      <c r="C257">
        <v>239324</v>
      </c>
      <c r="D257">
        <v>33270424</v>
      </c>
      <c r="E257" s="46"/>
      <c r="F257" s="46" t="str">
        <f t="shared" si="12"/>
        <v>2020–21 CHRI</v>
      </c>
      <c r="G257" s="46" t="str">
        <f t="array" ref="G257">A257&amp;" "&amp;SUM(IF(A257=FinyearEx,IF(C257&lt;=QldEx,1,0),0))</f>
        <v>2020–21 143</v>
      </c>
      <c r="H257" s="46" t="str">
        <f t="array" ref="H257">A257&amp;" "&amp;SUM(IF(A257=FinyearEx,IF(D257&lt;=AustraliaEx,1,0),0))</f>
        <v>2020–21 93</v>
      </c>
      <c r="I257" s="46" t="str">
        <f t="shared" si="13"/>
        <v>CHRI</v>
      </c>
      <c r="J257" s="47">
        <f t="shared" si="14"/>
        <v>0.23932400000000001</v>
      </c>
      <c r="K257" s="47">
        <f t="shared" si="15"/>
        <v>33.270423999999998</v>
      </c>
      <c r="L257" s="47"/>
    </row>
    <row r="258" spans="1:12" ht="12" customHeight="1" x14ac:dyDescent="0.2">
      <c r="A258" s="39" t="s">
        <v>314</v>
      </c>
      <c r="B258" t="s">
        <v>134</v>
      </c>
      <c r="C258">
        <v>4012821</v>
      </c>
      <c r="D258">
        <v>104809002</v>
      </c>
      <c r="E258" s="46"/>
      <c r="F258" s="46" t="str">
        <f t="shared" ref="F258:F321" si="16">A258&amp;" "&amp;B258</f>
        <v>2020–21 CMBD</v>
      </c>
      <c r="G258" s="46" t="str">
        <f t="array" ref="G258">A258&amp;" "&amp;SUM(IF(A258=FinyearEx,IF(C258&lt;=QldEx,1,0),0))</f>
        <v>2020–21 79</v>
      </c>
      <c r="H258" s="46" t="str">
        <f t="array" ref="H258">A258&amp;" "&amp;SUM(IF(A258=FinyearEx,IF(D258&lt;=AustraliaEx,1,0),0))</f>
        <v>2020–21 62</v>
      </c>
      <c r="I258" s="46" t="str">
        <f t="shared" ref="I258:I321" si="17">B258</f>
        <v>CMBD</v>
      </c>
      <c r="J258" s="47">
        <f t="shared" ref="J258:J321" si="18">C258/1000000</f>
        <v>4.0128209999999997</v>
      </c>
      <c r="K258" s="47">
        <f t="shared" ref="K258:K321" si="19">D258/1000000</f>
        <v>104.80900200000001</v>
      </c>
      <c r="L258" s="47"/>
    </row>
    <row r="259" spans="1:12" ht="12" customHeight="1" x14ac:dyDescent="0.2">
      <c r="A259" s="39" t="s">
        <v>314</v>
      </c>
      <c r="B259" t="s">
        <v>135</v>
      </c>
      <c r="C259">
        <v>4750</v>
      </c>
      <c r="D259">
        <v>222407</v>
      </c>
      <c r="E259" s="46"/>
      <c r="F259" s="46" t="str">
        <f t="shared" si="16"/>
        <v>2020–21 COBR</v>
      </c>
      <c r="G259" s="46" t="str">
        <f t="array" ref="G259">A259&amp;" "&amp;SUM(IF(A259=FinyearEx,IF(C259&lt;=QldEx,1,0),0))</f>
        <v>2020–21 195</v>
      </c>
      <c r="H259" s="46" t="str">
        <f t="array" ref="H259">A259&amp;" "&amp;SUM(IF(A259=FinyearEx,IF(D259&lt;=AustraliaEx,1,0),0))</f>
        <v>2020–21 201</v>
      </c>
      <c r="I259" s="46" t="str">
        <f t="shared" si="17"/>
        <v>COBR</v>
      </c>
      <c r="J259" s="47">
        <f t="shared" si="18"/>
        <v>4.7499999999999999E-3</v>
      </c>
      <c r="K259" s="47">
        <f t="shared" si="19"/>
        <v>0.22240699999999999</v>
      </c>
      <c r="L259" s="47"/>
    </row>
    <row r="260" spans="1:12" ht="12" customHeight="1" x14ac:dyDescent="0.2">
      <c r="A260" s="39" t="s">
        <v>314</v>
      </c>
      <c r="B260" t="s">
        <v>136</v>
      </c>
      <c r="C260">
        <v>144300</v>
      </c>
      <c r="D260">
        <v>9668722</v>
      </c>
      <c r="E260" s="46"/>
      <c r="F260" s="46" t="str">
        <f t="shared" si="16"/>
        <v>2020–21 COCO</v>
      </c>
      <c r="G260" s="46" t="str">
        <f t="array" ref="G260">A260&amp;" "&amp;SUM(IF(A260=FinyearEx,IF(C260&lt;=QldEx,1,0),0))</f>
        <v>2020–21 151</v>
      </c>
      <c r="H260" s="46" t="str">
        <f t="array" ref="H260">A260&amp;" "&amp;SUM(IF(A260=FinyearEx,IF(D260&lt;=AustraliaEx,1,0),0))</f>
        <v>2020–21 120</v>
      </c>
      <c r="I260" s="46" t="str">
        <f t="shared" si="17"/>
        <v>COCO</v>
      </c>
      <c r="J260" s="47">
        <f t="shared" si="18"/>
        <v>0.14430000000000001</v>
      </c>
      <c r="K260" s="47">
        <f t="shared" si="19"/>
        <v>9.6687220000000007</v>
      </c>
      <c r="L260" s="47"/>
    </row>
    <row r="261" spans="1:12" ht="12" customHeight="1" x14ac:dyDescent="0.2">
      <c r="A261" s="39" t="s">
        <v>314</v>
      </c>
      <c r="B261" t="s">
        <v>137</v>
      </c>
      <c r="C261">
        <v>12364283</v>
      </c>
      <c r="D261">
        <v>46654461</v>
      </c>
      <c r="E261" s="46"/>
      <c r="F261" s="46" t="str">
        <f t="shared" si="16"/>
        <v>2020–21 COMB</v>
      </c>
      <c r="G261" s="46" t="str">
        <f t="array" ref="G261">A261&amp;" "&amp;SUM(IF(A261=FinyearEx,IF(C261&lt;=QldEx,1,0),0))</f>
        <v>2020–21 60</v>
      </c>
      <c r="H261" s="46" t="str">
        <f t="array" ref="H261">A261&amp;" "&amp;SUM(IF(A261=FinyearEx,IF(D261&lt;=AustraliaEx,1,0),0))</f>
        <v>2020–21 82</v>
      </c>
      <c r="I261" s="46" t="str">
        <f t="shared" si="17"/>
        <v>COMB</v>
      </c>
      <c r="J261" s="47">
        <f t="shared" si="18"/>
        <v>12.364283</v>
      </c>
      <c r="K261" s="47">
        <f t="shared" si="19"/>
        <v>46.654460999999998</v>
      </c>
      <c r="L261" s="47"/>
    </row>
    <row r="262" spans="1:12" ht="12" customHeight="1" x14ac:dyDescent="0.2">
      <c r="A262" s="39" t="s">
        <v>314</v>
      </c>
      <c r="B262" t="s">
        <v>138</v>
      </c>
      <c r="C262">
        <v>1817977</v>
      </c>
      <c r="D262">
        <v>8534237</v>
      </c>
      <c r="E262" s="46"/>
      <c r="F262" s="46" t="str">
        <f t="shared" si="16"/>
        <v>2020–21 COOK</v>
      </c>
      <c r="G262" s="46" t="str">
        <f t="array" ref="G262">A262&amp;" "&amp;SUM(IF(A262=FinyearEx,IF(C262&lt;=QldEx,1,0),0))</f>
        <v>2020–21 99</v>
      </c>
      <c r="H262" s="46" t="str">
        <f t="array" ref="H262">A262&amp;" "&amp;SUM(IF(A262=FinyearEx,IF(D262&lt;=AustraliaEx,1,0),0))</f>
        <v>2020–21 124</v>
      </c>
      <c r="I262" s="46" t="str">
        <f t="shared" si="17"/>
        <v>COOK</v>
      </c>
      <c r="J262" s="47">
        <f t="shared" si="18"/>
        <v>1.817977</v>
      </c>
      <c r="K262" s="47">
        <f t="shared" si="19"/>
        <v>8.5342369999999992</v>
      </c>
      <c r="L262" s="47"/>
    </row>
    <row r="263" spans="1:12" ht="12" customHeight="1" x14ac:dyDescent="0.2">
      <c r="A263" s="39" t="s">
        <v>314</v>
      </c>
      <c r="B263" t="s">
        <v>139</v>
      </c>
      <c r="C263">
        <v>1715805</v>
      </c>
      <c r="D263">
        <v>5301936</v>
      </c>
      <c r="E263" s="46"/>
      <c r="F263" s="46" t="str">
        <f t="shared" si="16"/>
        <v>2020–21 COST</v>
      </c>
      <c r="G263" s="46" t="str">
        <f t="array" ref="G263">A263&amp;" "&amp;SUM(IF(A263=FinyearEx,IF(C263&lt;=QldEx,1,0),0))</f>
        <v>2020–21 101</v>
      </c>
      <c r="H263" s="46" t="str">
        <f t="array" ref="H263">A263&amp;" "&amp;SUM(IF(A263=FinyearEx,IF(D263&lt;=AustraliaEx,1,0),0))</f>
        <v>2020–21 133</v>
      </c>
      <c r="I263" s="46" t="str">
        <f t="shared" si="17"/>
        <v>COST</v>
      </c>
      <c r="J263" s="47">
        <f t="shared" si="18"/>
        <v>1.715805</v>
      </c>
      <c r="K263" s="47">
        <f t="shared" si="19"/>
        <v>5.3019360000000004</v>
      </c>
      <c r="L263" s="47"/>
    </row>
    <row r="264" spans="1:12" ht="12" customHeight="1" x14ac:dyDescent="0.2">
      <c r="A264" s="39" t="s">
        <v>314</v>
      </c>
      <c r="B264" t="s">
        <v>140</v>
      </c>
      <c r="C264">
        <v>51001580</v>
      </c>
      <c r="D264">
        <v>64114890</v>
      </c>
      <c r="E264" s="46"/>
      <c r="F264" s="46" t="str">
        <f t="shared" si="16"/>
        <v>2020–21 CROA</v>
      </c>
      <c r="G264" s="46" t="str">
        <f t="array" ref="G264">A264&amp;" "&amp;SUM(IF(A264=FinyearEx,IF(C264&lt;=QldEx,1,0),0))</f>
        <v>2020–21 43</v>
      </c>
      <c r="H264" s="46" t="str">
        <f t="array" ref="H264">A264&amp;" "&amp;SUM(IF(A264=FinyearEx,IF(D264&lt;=AustraliaEx,1,0),0))</f>
        <v>2020–21 71</v>
      </c>
      <c r="I264" s="46" t="str">
        <f t="shared" si="17"/>
        <v>CROA</v>
      </c>
      <c r="J264" s="47">
        <f t="shared" si="18"/>
        <v>51.001579999999997</v>
      </c>
      <c r="K264" s="47">
        <f t="shared" si="19"/>
        <v>64.114890000000003</v>
      </c>
      <c r="L264" s="47"/>
    </row>
    <row r="265" spans="1:12" ht="12" customHeight="1" x14ac:dyDescent="0.2">
      <c r="A265" s="39" t="s">
        <v>314</v>
      </c>
      <c r="B265" t="s">
        <v>141</v>
      </c>
      <c r="C265">
        <v>24386</v>
      </c>
      <c r="D265">
        <v>448210</v>
      </c>
      <c r="E265" s="46"/>
      <c r="F265" s="46" t="str">
        <f t="shared" si="16"/>
        <v>2020–21 CUBA</v>
      </c>
      <c r="G265" s="46" t="str">
        <f t="array" ref="G265">A265&amp;" "&amp;SUM(IF(A265=FinyearEx,IF(C265&lt;=QldEx,1,0),0))</f>
        <v>2020–21 180</v>
      </c>
      <c r="H265" s="46" t="str">
        <f t="array" ref="H265">A265&amp;" "&amp;SUM(IF(A265=FinyearEx,IF(D265&lt;=AustraliaEx,1,0),0))</f>
        <v>2020–21 192</v>
      </c>
      <c r="I265" s="46" t="str">
        <f t="shared" si="17"/>
        <v>CUBA</v>
      </c>
      <c r="J265" s="47">
        <f t="shared" si="18"/>
        <v>2.4386000000000001E-2</v>
      </c>
      <c r="K265" s="47">
        <f t="shared" si="19"/>
        <v>0.44821</v>
      </c>
      <c r="L265" s="47"/>
    </row>
    <row r="266" spans="1:12" ht="12" customHeight="1" x14ac:dyDescent="0.2">
      <c r="A266" s="39" t="s">
        <v>314</v>
      </c>
      <c r="B266" t="s">
        <v>301</v>
      </c>
      <c r="C266">
        <v>16002</v>
      </c>
      <c r="D266">
        <v>11160968</v>
      </c>
      <c r="E266" s="46"/>
      <c r="F266" s="46" t="str">
        <f t="shared" si="16"/>
        <v>2020–21 CVER</v>
      </c>
      <c r="G266" s="46" t="str">
        <f t="array" ref="G266">A266&amp;" "&amp;SUM(IF(A266=FinyearEx,IF(C266&lt;=QldEx,1,0),0))</f>
        <v>2020–21 186</v>
      </c>
      <c r="H266" s="46" t="str">
        <f t="array" ref="H266">A266&amp;" "&amp;SUM(IF(A266=FinyearEx,IF(D266&lt;=AustraliaEx,1,0),0))</f>
        <v>2020–21 117</v>
      </c>
      <c r="I266" s="46" t="str">
        <f t="shared" si="17"/>
        <v>CVER</v>
      </c>
      <c r="J266" s="47">
        <f t="shared" si="18"/>
        <v>1.6001999999999999E-2</v>
      </c>
      <c r="K266" s="47">
        <f t="shared" si="19"/>
        <v>11.160968</v>
      </c>
      <c r="L266" s="47"/>
    </row>
    <row r="267" spans="1:12" ht="12" customHeight="1" x14ac:dyDescent="0.2">
      <c r="A267" s="39" t="s">
        <v>314</v>
      </c>
      <c r="B267" t="s">
        <v>142</v>
      </c>
      <c r="C267">
        <v>130588</v>
      </c>
      <c r="D267">
        <v>5850464</v>
      </c>
      <c r="E267" s="46"/>
      <c r="F267" s="46" t="str">
        <f t="shared" si="16"/>
        <v>2020–21 CYPR</v>
      </c>
      <c r="G267" s="46" t="str">
        <f t="array" ref="G267">A267&amp;" "&amp;SUM(IF(A267=FinyearEx,IF(C267&lt;=QldEx,1,0),0))</f>
        <v>2020–21 154</v>
      </c>
      <c r="H267" s="46" t="str">
        <f t="array" ref="H267">A267&amp;" "&amp;SUM(IF(A267=FinyearEx,IF(D267&lt;=AustraliaEx,1,0),0))</f>
        <v>2020–21 132</v>
      </c>
      <c r="I267" s="46" t="str">
        <f t="shared" si="17"/>
        <v>CYPR</v>
      </c>
      <c r="J267" s="47">
        <f t="shared" si="18"/>
        <v>0.13058800000000001</v>
      </c>
      <c r="K267" s="47">
        <f t="shared" si="19"/>
        <v>5.8504639999999997</v>
      </c>
      <c r="L267" s="47"/>
    </row>
    <row r="268" spans="1:12" ht="12" customHeight="1" x14ac:dyDescent="0.2">
      <c r="A268" s="39" t="s">
        <v>314</v>
      </c>
      <c r="B268" t="s">
        <v>143</v>
      </c>
      <c r="C268">
        <v>4680592</v>
      </c>
      <c r="D268">
        <v>109975915</v>
      </c>
      <c r="E268" s="46"/>
      <c r="F268" s="46" t="str">
        <f t="shared" si="16"/>
        <v>2020–21 CZEH</v>
      </c>
      <c r="G268" s="46" t="str">
        <f t="array" ref="G268">A268&amp;" "&amp;SUM(IF(A268=FinyearEx,IF(C268&lt;=QldEx,1,0),0))</f>
        <v>2020–21 75</v>
      </c>
      <c r="H268" s="46" t="str">
        <f t="array" ref="H268">A268&amp;" "&amp;SUM(IF(A268=FinyearEx,IF(D268&lt;=AustraliaEx,1,0),0))</f>
        <v>2020–21 60</v>
      </c>
      <c r="I268" s="46" t="str">
        <f t="shared" si="17"/>
        <v>CZEH</v>
      </c>
      <c r="J268" s="47">
        <f t="shared" si="18"/>
        <v>4.6805919999999999</v>
      </c>
      <c r="K268" s="47">
        <f t="shared" si="19"/>
        <v>109.975915</v>
      </c>
      <c r="L268" s="47"/>
    </row>
    <row r="269" spans="1:12" ht="12" customHeight="1" x14ac:dyDescent="0.2">
      <c r="A269" s="39" t="s">
        <v>314</v>
      </c>
      <c r="B269" t="s">
        <v>144</v>
      </c>
      <c r="C269">
        <v>7351433</v>
      </c>
      <c r="D269">
        <v>130340761</v>
      </c>
      <c r="E269" s="46"/>
      <c r="F269" s="46" t="str">
        <f t="shared" si="16"/>
        <v>2020–21 DENM</v>
      </c>
      <c r="G269" s="46" t="str">
        <f t="array" ref="G269">A269&amp;" "&amp;SUM(IF(A269=FinyearEx,IF(C269&lt;=QldEx,1,0),0))</f>
        <v>2020–21 72</v>
      </c>
      <c r="H269" s="46" t="str">
        <f t="array" ref="H269">A269&amp;" "&amp;SUM(IF(A269=FinyearEx,IF(D269&lt;=AustraliaEx,1,0),0))</f>
        <v>2020–21 59</v>
      </c>
      <c r="I269" s="46" t="str">
        <f t="shared" si="17"/>
        <v>DENM</v>
      </c>
      <c r="J269" s="47">
        <f t="shared" si="18"/>
        <v>7.3514330000000001</v>
      </c>
      <c r="K269" s="47">
        <f t="shared" si="19"/>
        <v>130.34076099999999</v>
      </c>
      <c r="L269" s="47"/>
    </row>
    <row r="270" spans="1:12" ht="12" customHeight="1" x14ac:dyDescent="0.2">
      <c r="A270" s="39" t="s">
        <v>314</v>
      </c>
      <c r="B270" t="s">
        <v>297</v>
      </c>
      <c r="C270">
        <v>847952</v>
      </c>
      <c r="D270">
        <v>2839769</v>
      </c>
      <c r="E270" s="46"/>
      <c r="F270" s="46" t="str">
        <f t="shared" si="16"/>
        <v>2020–21 DJIB</v>
      </c>
      <c r="G270" s="46" t="str">
        <f t="array" ref="G270">A270&amp;" "&amp;SUM(IF(A270=FinyearEx,IF(C270&lt;=QldEx,1,0),0))</f>
        <v>2020–21 120</v>
      </c>
      <c r="H270" s="46" t="str">
        <f t="array" ref="H270">A270&amp;" "&amp;SUM(IF(A270=FinyearEx,IF(D270&lt;=AustraliaEx,1,0),0))</f>
        <v>2020–21 155</v>
      </c>
      <c r="I270" s="46" t="str">
        <f t="shared" si="17"/>
        <v>DJIB</v>
      </c>
      <c r="J270" s="47">
        <f t="shared" si="18"/>
        <v>0.84795200000000004</v>
      </c>
      <c r="K270" s="47">
        <f t="shared" si="19"/>
        <v>2.839769</v>
      </c>
      <c r="L270" s="47"/>
    </row>
    <row r="271" spans="1:12" ht="12" customHeight="1" x14ac:dyDescent="0.2">
      <c r="A271" s="39" t="s">
        <v>314</v>
      </c>
      <c r="B271" t="s">
        <v>302</v>
      </c>
      <c r="C271">
        <v>0</v>
      </c>
      <c r="D271">
        <v>86549</v>
      </c>
      <c r="E271" s="46"/>
      <c r="F271" s="46" t="str">
        <f t="shared" si="16"/>
        <v>2020–21 DMCA</v>
      </c>
      <c r="G271" s="46" t="str">
        <f t="array" ref="G271">A271&amp;" "&amp;SUM(IF(A271=FinyearEx,IF(C271&lt;=QldEx,1,0),0))</f>
        <v>2020–21 218</v>
      </c>
      <c r="H271" s="46" t="str">
        <f t="array" ref="H271">A271&amp;" "&amp;SUM(IF(A271=FinyearEx,IF(D271&lt;=AustraliaEx,1,0),0))</f>
        <v>2020–21 207</v>
      </c>
      <c r="I271" s="46" t="str">
        <f t="shared" si="17"/>
        <v>DMCA</v>
      </c>
      <c r="J271" s="47">
        <f t="shared" si="18"/>
        <v>0</v>
      </c>
      <c r="K271" s="47">
        <f t="shared" si="19"/>
        <v>8.6549000000000001E-2</v>
      </c>
      <c r="L271" s="47"/>
    </row>
    <row r="272" spans="1:12" ht="12" customHeight="1" x14ac:dyDescent="0.2">
      <c r="A272" s="39" t="s">
        <v>314</v>
      </c>
      <c r="B272" t="s">
        <v>145</v>
      </c>
      <c r="C272">
        <v>385424</v>
      </c>
      <c r="D272">
        <v>11056909</v>
      </c>
      <c r="E272" s="46"/>
      <c r="F272" s="46" t="str">
        <f t="shared" si="16"/>
        <v>2020–21 DOMI</v>
      </c>
      <c r="G272" s="46" t="str">
        <f t="array" ref="G272">A272&amp;" "&amp;SUM(IF(A272=FinyearEx,IF(C272&lt;=QldEx,1,0),0))</f>
        <v>2020–21 134</v>
      </c>
      <c r="H272" s="46" t="str">
        <f t="array" ref="H272">A272&amp;" "&amp;SUM(IF(A272=FinyearEx,IF(D272&lt;=AustraliaEx,1,0),0))</f>
        <v>2020–21 118</v>
      </c>
      <c r="I272" s="46" t="str">
        <f t="shared" si="17"/>
        <v>DOMI</v>
      </c>
      <c r="J272" s="47">
        <f t="shared" si="18"/>
        <v>0.38542399999999999</v>
      </c>
      <c r="K272" s="47">
        <f t="shared" si="19"/>
        <v>11.056908999999999</v>
      </c>
      <c r="L272" s="47"/>
    </row>
    <row r="273" spans="1:12" ht="12" customHeight="1" x14ac:dyDescent="0.2">
      <c r="A273" s="39" t="s">
        <v>314</v>
      </c>
      <c r="B273" t="s">
        <v>146</v>
      </c>
      <c r="C273">
        <v>2103061</v>
      </c>
      <c r="D273">
        <v>12056678</v>
      </c>
      <c r="E273" s="46"/>
      <c r="F273" s="46" t="str">
        <f t="shared" si="16"/>
        <v>2020–21 ECUA</v>
      </c>
      <c r="G273" s="46" t="str">
        <f t="array" ref="G273">A273&amp;" "&amp;SUM(IF(A273=FinyearEx,IF(C273&lt;=QldEx,1,0),0))</f>
        <v>2020–21 95</v>
      </c>
      <c r="H273" s="46" t="str">
        <f t="array" ref="H273">A273&amp;" "&amp;SUM(IF(A273=FinyearEx,IF(D273&lt;=AustraliaEx,1,0),0))</f>
        <v>2020–21 116</v>
      </c>
      <c r="I273" s="46" t="str">
        <f t="shared" si="17"/>
        <v>ECUA</v>
      </c>
      <c r="J273" s="47">
        <f t="shared" si="18"/>
        <v>2.1030609999999998</v>
      </c>
      <c r="K273" s="47">
        <f t="shared" si="19"/>
        <v>12.056678</v>
      </c>
      <c r="L273" s="47"/>
    </row>
    <row r="274" spans="1:12" ht="12" customHeight="1" x14ac:dyDescent="0.2">
      <c r="A274" s="39" t="s">
        <v>314</v>
      </c>
      <c r="B274" t="s">
        <v>298</v>
      </c>
      <c r="C274">
        <v>0</v>
      </c>
      <c r="D274">
        <v>417407</v>
      </c>
      <c r="E274" s="46"/>
      <c r="F274" s="46" t="str">
        <f t="shared" si="16"/>
        <v>2020–21 EGUI</v>
      </c>
      <c r="G274" s="46" t="str">
        <f t="array" ref="G274">A274&amp;" "&amp;SUM(IF(A274=FinyearEx,IF(C274&lt;=QldEx,1,0),0))</f>
        <v>2020–21 218</v>
      </c>
      <c r="H274" s="46" t="str">
        <f t="array" ref="H274">A274&amp;" "&amp;SUM(IF(A274=FinyearEx,IF(D274&lt;=AustraliaEx,1,0),0))</f>
        <v>2020–21 194</v>
      </c>
      <c r="I274" s="46" t="str">
        <f t="shared" si="17"/>
        <v>EGUI</v>
      </c>
      <c r="J274" s="47">
        <f t="shared" si="18"/>
        <v>0</v>
      </c>
      <c r="K274" s="47">
        <f t="shared" si="19"/>
        <v>0.41740699999999997</v>
      </c>
      <c r="L274" s="47"/>
    </row>
    <row r="275" spans="1:12" ht="12" customHeight="1" x14ac:dyDescent="0.2">
      <c r="A275" s="39" t="s">
        <v>314</v>
      </c>
      <c r="B275" t="s">
        <v>147</v>
      </c>
      <c r="C275">
        <v>90611084</v>
      </c>
      <c r="D275">
        <v>589049178</v>
      </c>
      <c r="E275" s="46"/>
      <c r="F275" s="46" t="str">
        <f t="shared" si="16"/>
        <v>2020–21 EGYP</v>
      </c>
      <c r="G275" s="46" t="str">
        <f t="array" ref="G275">A275&amp;" "&amp;SUM(IF(A275=FinyearEx,IF(C275&lt;=QldEx,1,0),0))</f>
        <v>2020–21 37</v>
      </c>
      <c r="H275" s="46" t="str">
        <f t="array" ref="H275">A275&amp;" "&amp;SUM(IF(A275=FinyearEx,IF(D275&lt;=AustraliaEx,1,0),0))</f>
        <v>2020–21 36</v>
      </c>
      <c r="I275" s="46" t="str">
        <f t="shared" si="17"/>
        <v>EGYP</v>
      </c>
      <c r="J275" s="47">
        <f t="shared" si="18"/>
        <v>90.611084000000005</v>
      </c>
      <c r="K275" s="47">
        <f t="shared" si="19"/>
        <v>589.04917799999998</v>
      </c>
      <c r="L275" s="47"/>
    </row>
    <row r="276" spans="1:12" ht="12" customHeight="1" x14ac:dyDescent="0.2">
      <c r="A276" s="39" t="s">
        <v>314</v>
      </c>
      <c r="B276" t="s">
        <v>148</v>
      </c>
      <c r="C276">
        <v>165485</v>
      </c>
      <c r="D276">
        <v>4024564</v>
      </c>
      <c r="E276" s="46"/>
      <c r="F276" s="46" t="str">
        <f t="shared" si="16"/>
        <v>2020–21 ERIT</v>
      </c>
      <c r="G276" s="46" t="str">
        <f t="array" ref="G276">A276&amp;" "&amp;SUM(IF(A276=FinyearEx,IF(C276&lt;=QldEx,1,0),0))</f>
        <v>2020–21 148</v>
      </c>
      <c r="H276" s="46" t="str">
        <f t="array" ref="H276">A276&amp;" "&amp;SUM(IF(A276=FinyearEx,IF(D276&lt;=AustraliaEx,1,0),0))</f>
        <v>2020–21 144</v>
      </c>
      <c r="I276" s="46" t="str">
        <f t="shared" si="17"/>
        <v>ERIT</v>
      </c>
      <c r="J276" s="47">
        <f t="shared" si="18"/>
        <v>0.16548499999999999</v>
      </c>
      <c r="K276" s="47">
        <f t="shared" si="19"/>
        <v>4.0245639999999998</v>
      </c>
      <c r="L276" s="47"/>
    </row>
    <row r="277" spans="1:12" ht="12" customHeight="1" x14ac:dyDescent="0.2">
      <c r="A277" s="39" t="s">
        <v>314</v>
      </c>
      <c r="B277" t="s">
        <v>149</v>
      </c>
      <c r="C277">
        <v>229742</v>
      </c>
      <c r="D277">
        <v>4863687</v>
      </c>
      <c r="E277" s="46"/>
      <c r="F277" s="46" t="str">
        <f t="shared" si="16"/>
        <v>2020–21 ESTO</v>
      </c>
      <c r="G277" s="46" t="str">
        <f t="array" ref="G277">A277&amp;" "&amp;SUM(IF(A277=FinyearEx,IF(C277&lt;=QldEx,1,0),0))</f>
        <v>2020–21 145</v>
      </c>
      <c r="H277" s="46" t="str">
        <f t="array" ref="H277">A277&amp;" "&amp;SUM(IF(A277=FinyearEx,IF(D277&lt;=AustraliaEx,1,0),0))</f>
        <v>2020–21 139</v>
      </c>
      <c r="I277" s="46" t="str">
        <f t="shared" si="17"/>
        <v>ESTO</v>
      </c>
      <c r="J277" s="47">
        <f t="shared" si="18"/>
        <v>0.229742</v>
      </c>
      <c r="K277" s="47">
        <f t="shared" si="19"/>
        <v>4.8636869999999996</v>
      </c>
      <c r="L277" s="47"/>
    </row>
    <row r="278" spans="1:12" ht="12" customHeight="1" x14ac:dyDescent="0.2">
      <c r="A278" s="39" t="s">
        <v>314</v>
      </c>
      <c r="B278" t="s">
        <v>150</v>
      </c>
      <c r="C278">
        <v>100182</v>
      </c>
      <c r="D278">
        <v>2116953</v>
      </c>
      <c r="E278" s="46"/>
      <c r="F278" s="46" t="str">
        <f t="shared" si="16"/>
        <v>2020–21 ETHI</v>
      </c>
      <c r="G278" s="46" t="str">
        <f t="array" ref="G278">A278&amp;" "&amp;SUM(IF(A278=FinyearEx,IF(C278&lt;=QldEx,1,0),0))</f>
        <v>2020–21 160</v>
      </c>
      <c r="H278" s="46" t="str">
        <f t="array" ref="H278">A278&amp;" "&amp;SUM(IF(A278=FinyearEx,IF(D278&lt;=AustraliaEx,1,0),0))</f>
        <v>2020–21 159</v>
      </c>
      <c r="I278" s="46" t="str">
        <f t="shared" si="17"/>
        <v>ETHI</v>
      </c>
      <c r="J278" s="47">
        <f t="shared" si="18"/>
        <v>0.10018199999999999</v>
      </c>
      <c r="K278" s="47">
        <f t="shared" si="19"/>
        <v>2.1169530000000001</v>
      </c>
      <c r="L278" s="47"/>
    </row>
    <row r="279" spans="1:12" ht="12" customHeight="1" x14ac:dyDescent="0.2">
      <c r="A279" s="39" t="s">
        <v>314</v>
      </c>
      <c r="B279" t="s">
        <v>151</v>
      </c>
      <c r="C279">
        <v>3290969</v>
      </c>
      <c r="D279">
        <v>36304141</v>
      </c>
      <c r="E279" s="46"/>
      <c r="F279" s="46" t="str">
        <f t="shared" si="16"/>
        <v>2020–21 ETMR</v>
      </c>
      <c r="G279" s="46" t="str">
        <f t="array" ref="G279">A279&amp;" "&amp;SUM(IF(A279=FinyearEx,IF(C279&lt;=QldEx,1,0),0))</f>
        <v>2020–21 86</v>
      </c>
      <c r="H279" s="46" t="str">
        <f t="array" ref="H279">A279&amp;" "&amp;SUM(IF(A279=FinyearEx,IF(D279&lt;=AustraliaEx,1,0),0))</f>
        <v>2020–21 88</v>
      </c>
      <c r="I279" s="46" t="str">
        <f t="shared" si="17"/>
        <v>ETMR</v>
      </c>
      <c r="J279" s="47">
        <f t="shared" si="18"/>
        <v>3.290969</v>
      </c>
      <c r="K279" s="47">
        <f t="shared" si="19"/>
        <v>36.304141000000001</v>
      </c>
      <c r="L279" s="47"/>
    </row>
    <row r="280" spans="1:12" ht="12" customHeight="1" x14ac:dyDescent="0.2">
      <c r="A280" s="39" t="s">
        <v>314</v>
      </c>
      <c r="B280" t="s">
        <v>299</v>
      </c>
      <c r="C280">
        <v>105616</v>
      </c>
      <c r="D280">
        <v>132614</v>
      </c>
      <c r="E280" s="46"/>
      <c r="F280" s="46" t="str">
        <f t="shared" si="16"/>
        <v>2020–21 FALK</v>
      </c>
      <c r="G280" s="46" t="str">
        <f t="array" ref="G280">A280&amp;" "&amp;SUM(IF(A280=FinyearEx,IF(C280&lt;=QldEx,1,0),0))</f>
        <v>2020–21 158</v>
      </c>
      <c r="H280" s="46" t="str">
        <f t="array" ref="H280">A280&amp;" "&amp;SUM(IF(A280=FinyearEx,IF(D280&lt;=AustraliaEx,1,0),0))</f>
        <v>2020–21 206</v>
      </c>
      <c r="I280" s="46" t="str">
        <f t="shared" si="17"/>
        <v>FALK</v>
      </c>
      <c r="J280" s="47">
        <f t="shared" si="18"/>
        <v>0.105616</v>
      </c>
      <c r="K280" s="47">
        <f t="shared" si="19"/>
        <v>0.13261400000000001</v>
      </c>
      <c r="L280" s="47"/>
    </row>
    <row r="281" spans="1:12" ht="12" customHeight="1" x14ac:dyDescent="0.2">
      <c r="A281" s="39" t="s">
        <v>314</v>
      </c>
      <c r="B281" t="s">
        <v>152</v>
      </c>
      <c r="C281">
        <v>14554</v>
      </c>
      <c r="D281">
        <v>856199</v>
      </c>
      <c r="E281" s="46"/>
      <c r="F281" s="46" t="str">
        <f t="shared" si="16"/>
        <v>2020–21 FCAM</v>
      </c>
      <c r="G281" s="46" t="str">
        <f t="array" ref="G281">A281&amp;" "&amp;SUM(IF(A281=FinyearEx,IF(C281&lt;=QldEx,1,0),0))</f>
        <v>2020–21 187</v>
      </c>
      <c r="H281" s="46" t="str">
        <f t="array" ref="H281">A281&amp;" "&amp;SUM(IF(A281=FinyearEx,IF(D281&lt;=AustraliaEx,1,0),0))</f>
        <v>2020–21 183</v>
      </c>
      <c r="I281" s="46" t="str">
        <f t="shared" si="17"/>
        <v>FCAM</v>
      </c>
      <c r="J281" s="47">
        <f t="shared" si="18"/>
        <v>1.4553999999999999E-2</v>
      </c>
      <c r="K281" s="47">
        <f t="shared" si="19"/>
        <v>0.85619900000000004</v>
      </c>
      <c r="L281" s="47"/>
    </row>
    <row r="282" spans="1:12" ht="12" customHeight="1" x14ac:dyDescent="0.2">
      <c r="A282" s="39" t="s">
        <v>314</v>
      </c>
      <c r="B282" t="s">
        <v>153</v>
      </c>
      <c r="C282">
        <v>314753405</v>
      </c>
      <c r="D282">
        <v>3666279507</v>
      </c>
      <c r="E282" s="46"/>
      <c r="F282" s="46" t="str">
        <f t="shared" si="16"/>
        <v>2020–21 FGMY</v>
      </c>
      <c r="G282" s="46" t="str">
        <f t="array" ref="G282">A282&amp;" "&amp;SUM(IF(A282=FinyearEx,IF(C282&lt;=QldEx,1,0),0))</f>
        <v>2020–21 22</v>
      </c>
      <c r="H282" s="46" t="str">
        <f t="array" ref="H282">A282&amp;" "&amp;SUM(IF(A282=FinyearEx,IF(D282&lt;=AustraliaEx,1,0),0))</f>
        <v>2020–21 16</v>
      </c>
      <c r="I282" s="46" t="str">
        <f t="shared" si="17"/>
        <v>FGMY</v>
      </c>
      <c r="J282" s="47">
        <f t="shared" si="18"/>
        <v>314.75340499999999</v>
      </c>
      <c r="K282" s="47">
        <f t="shared" si="19"/>
        <v>3666.2795070000002</v>
      </c>
      <c r="L282" s="47"/>
    </row>
    <row r="283" spans="1:12" ht="12" customHeight="1" x14ac:dyDescent="0.2">
      <c r="A283" s="39" t="s">
        <v>314</v>
      </c>
      <c r="B283" t="s">
        <v>154</v>
      </c>
      <c r="C283">
        <v>51553641</v>
      </c>
      <c r="D283">
        <v>356589060</v>
      </c>
      <c r="E283" s="46"/>
      <c r="F283" s="46" t="str">
        <f t="shared" si="16"/>
        <v>2020–21 FIJI</v>
      </c>
      <c r="G283" s="46" t="str">
        <f t="array" ref="G283">A283&amp;" "&amp;SUM(IF(A283=FinyearEx,IF(C283&lt;=QldEx,1,0),0))</f>
        <v>2020–21 42</v>
      </c>
      <c r="H283" s="46" t="str">
        <f t="array" ref="H283">A283&amp;" "&amp;SUM(IF(A283=FinyearEx,IF(D283&lt;=AustraliaEx,1,0),0))</f>
        <v>2020–21 44</v>
      </c>
      <c r="I283" s="46" t="str">
        <f t="shared" si="17"/>
        <v>FIJI</v>
      </c>
      <c r="J283" s="47">
        <f t="shared" si="18"/>
        <v>51.553640999999999</v>
      </c>
      <c r="K283" s="47">
        <f t="shared" si="19"/>
        <v>356.58906000000002</v>
      </c>
      <c r="L283" s="47"/>
    </row>
    <row r="284" spans="1:12" ht="12" customHeight="1" x14ac:dyDescent="0.2">
      <c r="A284" s="39" t="s">
        <v>314</v>
      </c>
      <c r="B284" t="s">
        <v>155</v>
      </c>
      <c r="C284">
        <v>14640257</v>
      </c>
      <c r="D284">
        <v>225660578</v>
      </c>
      <c r="E284" s="46"/>
      <c r="F284" s="46" t="str">
        <f t="shared" si="16"/>
        <v>2020–21 FINL</v>
      </c>
      <c r="G284" s="46" t="str">
        <f t="array" ref="G284">A284&amp;" "&amp;SUM(IF(A284=FinyearEx,IF(C284&lt;=QldEx,1,0),0))</f>
        <v>2020–21 56</v>
      </c>
      <c r="H284" s="46" t="str">
        <f t="array" ref="H284">A284&amp;" "&amp;SUM(IF(A284=FinyearEx,IF(D284&lt;=AustraliaEx,1,0),0))</f>
        <v>2020–21 51</v>
      </c>
      <c r="I284" s="46" t="str">
        <f t="shared" si="17"/>
        <v>FINL</v>
      </c>
      <c r="J284" s="47">
        <f t="shared" si="18"/>
        <v>14.640257</v>
      </c>
      <c r="K284" s="47">
        <f t="shared" si="19"/>
        <v>225.66057799999999</v>
      </c>
      <c r="L284" s="47"/>
    </row>
    <row r="285" spans="1:12" ht="12" customHeight="1" x14ac:dyDescent="0.2">
      <c r="A285" s="39" t="s">
        <v>314</v>
      </c>
      <c r="B285" t="s">
        <v>156</v>
      </c>
      <c r="C285">
        <v>335216450</v>
      </c>
      <c r="D285">
        <v>2297510034</v>
      </c>
      <c r="E285" s="46"/>
      <c r="F285" s="46" t="str">
        <f t="shared" si="16"/>
        <v>2020–21 FRAN</v>
      </c>
      <c r="G285" s="46" t="str">
        <f t="array" ref="G285">A285&amp;" "&amp;SUM(IF(A285=FinyearEx,IF(C285&lt;=QldEx,1,0),0))</f>
        <v>2020–21 20</v>
      </c>
      <c r="H285" s="46" t="str">
        <f t="array" ref="H285">A285&amp;" "&amp;SUM(IF(A285=FinyearEx,IF(D285&lt;=AustraliaEx,1,0),0))</f>
        <v>2020–21 20</v>
      </c>
      <c r="I285" s="46" t="str">
        <f t="shared" si="17"/>
        <v>FRAN</v>
      </c>
      <c r="J285" s="47">
        <f t="shared" si="18"/>
        <v>335.21645000000001</v>
      </c>
      <c r="K285" s="47">
        <f t="shared" si="19"/>
        <v>2297.5100339999999</v>
      </c>
      <c r="L285" s="47"/>
    </row>
    <row r="286" spans="1:12" ht="12" customHeight="1" x14ac:dyDescent="0.2">
      <c r="A286" s="39" t="s">
        <v>314</v>
      </c>
      <c r="B286" t="s">
        <v>157</v>
      </c>
      <c r="C286">
        <v>82596</v>
      </c>
      <c r="D286">
        <v>952236</v>
      </c>
      <c r="E286" s="46"/>
      <c r="F286" s="46" t="str">
        <f t="shared" si="16"/>
        <v>2020–21 FWIN</v>
      </c>
      <c r="G286" s="46" t="str">
        <f t="array" ref="G286">A286&amp;" "&amp;SUM(IF(A286=FinyearEx,IF(C286&lt;=QldEx,1,0),0))</f>
        <v>2020–21 164</v>
      </c>
      <c r="H286" s="46" t="str">
        <f t="array" ref="H286">A286&amp;" "&amp;SUM(IF(A286=FinyearEx,IF(D286&lt;=AustraliaEx,1,0),0))</f>
        <v>2020–21 178</v>
      </c>
      <c r="I286" s="46" t="str">
        <f t="shared" si="17"/>
        <v>FWIN</v>
      </c>
      <c r="J286" s="47">
        <f t="shared" si="18"/>
        <v>8.2596000000000003E-2</v>
      </c>
      <c r="K286" s="47">
        <f t="shared" si="19"/>
        <v>0.95223599999999997</v>
      </c>
      <c r="L286" s="47"/>
    </row>
    <row r="287" spans="1:12" ht="12" customHeight="1" x14ac:dyDescent="0.2">
      <c r="A287" s="39" t="s">
        <v>314</v>
      </c>
      <c r="B287" t="s">
        <v>158</v>
      </c>
      <c r="C287">
        <v>115155</v>
      </c>
      <c r="D287">
        <v>1990727</v>
      </c>
      <c r="E287" s="46"/>
      <c r="F287" s="46" t="str">
        <f t="shared" si="16"/>
        <v>2020–21 FYRM</v>
      </c>
      <c r="G287" s="46" t="str">
        <f t="array" ref="G287">A287&amp;" "&amp;SUM(IF(A287=FinyearEx,IF(C287&lt;=QldEx,1,0),0))</f>
        <v>2020–21 155</v>
      </c>
      <c r="H287" s="46" t="str">
        <f t="array" ref="H287">A287&amp;" "&amp;SUM(IF(A287=FinyearEx,IF(D287&lt;=AustraliaEx,1,0),0))</f>
        <v>2020–21 161</v>
      </c>
      <c r="I287" s="46" t="str">
        <f t="shared" si="17"/>
        <v>FYRM</v>
      </c>
      <c r="J287" s="47">
        <f t="shared" si="18"/>
        <v>0.11515499999999999</v>
      </c>
      <c r="K287" s="47">
        <f t="shared" si="19"/>
        <v>1.9907269999999999</v>
      </c>
      <c r="L287" s="47"/>
    </row>
    <row r="288" spans="1:12" ht="12" customHeight="1" x14ac:dyDescent="0.2">
      <c r="A288" s="39" t="s">
        <v>314</v>
      </c>
      <c r="B288" t="s">
        <v>159</v>
      </c>
      <c r="C288">
        <v>496177</v>
      </c>
      <c r="D288">
        <v>2072993</v>
      </c>
      <c r="E288" s="46"/>
      <c r="F288" s="46" t="str">
        <f t="shared" si="16"/>
        <v>2020–21 GABO</v>
      </c>
      <c r="G288" s="46" t="str">
        <f t="array" ref="G288">A288&amp;" "&amp;SUM(IF(A288=FinyearEx,IF(C288&lt;=QldEx,1,0),0))</f>
        <v>2020–21 130</v>
      </c>
      <c r="H288" s="46" t="str">
        <f t="array" ref="H288">A288&amp;" "&amp;SUM(IF(A288=FinyearEx,IF(D288&lt;=AustraliaEx,1,0),0))</f>
        <v>2020–21 160</v>
      </c>
      <c r="I288" s="46" t="str">
        <f t="shared" si="17"/>
        <v>GABO</v>
      </c>
      <c r="J288" s="47">
        <f t="shared" si="18"/>
        <v>0.49617699999999998</v>
      </c>
      <c r="K288" s="47">
        <f t="shared" si="19"/>
        <v>2.0729929999999999</v>
      </c>
      <c r="L288" s="47"/>
    </row>
    <row r="289" spans="1:12" ht="12" customHeight="1" x14ac:dyDescent="0.2">
      <c r="A289" s="39" t="s">
        <v>314</v>
      </c>
      <c r="B289" t="s">
        <v>160</v>
      </c>
      <c r="C289">
        <v>6772</v>
      </c>
      <c r="D289">
        <v>160980</v>
      </c>
      <c r="E289" s="46"/>
      <c r="F289" s="46" t="str">
        <f t="shared" si="16"/>
        <v>2020–21 GAMB</v>
      </c>
      <c r="G289" s="46" t="str">
        <f t="array" ref="G289">A289&amp;" "&amp;SUM(IF(A289=FinyearEx,IF(C289&lt;=QldEx,1,0),0))</f>
        <v>2020–21 189</v>
      </c>
      <c r="H289" s="46" t="str">
        <f t="array" ref="H289">A289&amp;" "&amp;SUM(IF(A289=FinyearEx,IF(D289&lt;=AustraliaEx,1,0),0))</f>
        <v>2020–21 205</v>
      </c>
      <c r="I289" s="46" t="str">
        <f t="shared" si="17"/>
        <v>GAMB</v>
      </c>
      <c r="J289" s="47">
        <f t="shared" si="18"/>
        <v>6.7720000000000002E-3</v>
      </c>
      <c r="K289" s="47">
        <f t="shared" si="19"/>
        <v>0.16098000000000001</v>
      </c>
      <c r="L289" s="47"/>
    </row>
    <row r="290" spans="1:12" ht="12" customHeight="1" x14ac:dyDescent="0.2">
      <c r="A290" s="39" t="s">
        <v>314</v>
      </c>
      <c r="B290" t="s">
        <v>161</v>
      </c>
      <c r="C290">
        <v>18399</v>
      </c>
      <c r="D290">
        <v>4991661</v>
      </c>
      <c r="E290" s="46"/>
      <c r="F290" s="46" t="str">
        <f t="shared" si="16"/>
        <v>2020–21 GERG</v>
      </c>
      <c r="G290" s="46" t="str">
        <f t="array" ref="G290">A290&amp;" "&amp;SUM(IF(A290=FinyearEx,IF(C290&lt;=QldEx,1,0),0))</f>
        <v>2020–21 182</v>
      </c>
      <c r="H290" s="46" t="str">
        <f t="array" ref="H290">A290&amp;" "&amp;SUM(IF(A290=FinyearEx,IF(D290&lt;=AustraliaEx,1,0),0))</f>
        <v>2020–21 134</v>
      </c>
      <c r="I290" s="46" t="str">
        <f t="shared" si="17"/>
        <v>GERG</v>
      </c>
      <c r="J290" s="47">
        <f t="shared" si="18"/>
        <v>1.8398999999999999E-2</v>
      </c>
      <c r="K290" s="47">
        <f t="shared" si="19"/>
        <v>4.9916609999999997</v>
      </c>
      <c r="L290" s="47"/>
    </row>
    <row r="291" spans="1:12" ht="12" customHeight="1" x14ac:dyDescent="0.2">
      <c r="A291" s="39" t="s">
        <v>314</v>
      </c>
      <c r="B291" t="s">
        <v>162</v>
      </c>
      <c r="C291">
        <v>7041501</v>
      </c>
      <c r="D291">
        <v>93097596</v>
      </c>
      <c r="E291" s="46"/>
      <c r="F291" s="46" t="str">
        <f t="shared" si="16"/>
        <v>2020–21 GHAN</v>
      </c>
      <c r="G291" s="46" t="str">
        <f t="array" ref="G291">A291&amp;" "&amp;SUM(IF(A291=FinyearEx,IF(C291&lt;=QldEx,1,0),0))</f>
        <v>2020–21 73</v>
      </c>
      <c r="H291" s="46" t="str">
        <f t="array" ref="H291">A291&amp;" "&amp;SUM(IF(A291=FinyearEx,IF(D291&lt;=AustraliaEx,1,0),0))</f>
        <v>2020–21 65</v>
      </c>
      <c r="I291" s="46" t="str">
        <f t="shared" si="17"/>
        <v>GHAN</v>
      </c>
      <c r="J291" s="47">
        <f t="shared" si="18"/>
        <v>7.0415010000000002</v>
      </c>
      <c r="K291" s="47">
        <f t="shared" si="19"/>
        <v>93.097595999999996</v>
      </c>
      <c r="L291" s="47"/>
    </row>
    <row r="292" spans="1:12" ht="12" customHeight="1" x14ac:dyDescent="0.2">
      <c r="A292" s="39" t="s">
        <v>314</v>
      </c>
      <c r="B292" t="s">
        <v>303</v>
      </c>
      <c r="C292">
        <v>45276</v>
      </c>
      <c r="D292">
        <v>625729</v>
      </c>
      <c r="E292" s="46"/>
      <c r="F292" s="46" t="str">
        <f t="shared" si="16"/>
        <v>2020–21 GIBR</v>
      </c>
      <c r="G292" s="46" t="str">
        <f t="array" ref="G292">A292&amp;" "&amp;SUM(IF(A292=FinyearEx,IF(C292&lt;=QldEx,1,0),0))</f>
        <v>2020–21 177</v>
      </c>
      <c r="H292" s="46" t="str">
        <f t="array" ref="H292">A292&amp;" "&amp;SUM(IF(A292=FinyearEx,IF(D292&lt;=AustraliaEx,1,0),0))</f>
        <v>2020–21 189</v>
      </c>
      <c r="I292" s="46" t="str">
        <f t="shared" si="17"/>
        <v>GIBR</v>
      </c>
      <c r="J292" s="47">
        <f t="shared" si="18"/>
        <v>4.5275999999999997E-2</v>
      </c>
      <c r="K292" s="47">
        <f t="shared" si="19"/>
        <v>0.62572899999999998</v>
      </c>
      <c r="L292" s="47"/>
    </row>
    <row r="293" spans="1:12" ht="12" customHeight="1" x14ac:dyDescent="0.2">
      <c r="A293" s="39" t="s">
        <v>314</v>
      </c>
      <c r="B293" t="s">
        <v>163</v>
      </c>
      <c r="C293">
        <v>1933572</v>
      </c>
      <c r="D293">
        <v>2815539</v>
      </c>
      <c r="E293" s="46"/>
      <c r="F293" s="46" t="str">
        <f t="shared" si="16"/>
        <v>2020–21 GMLA</v>
      </c>
      <c r="G293" s="46" t="str">
        <f t="array" ref="G293">A293&amp;" "&amp;SUM(IF(A293=FinyearEx,IF(C293&lt;=QldEx,1,0),0))</f>
        <v>2020–21 98</v>
      </c>
      <c r="H293" s="46" t="str">
        <f t="array" ref="H293">A293&amp;" "&amp;SUM(IF(A293=FinyearEx,IF(D293&lt;=AustraliaEx,1,0),0))</f>
        <v>2020–21 156</v>
      </c>
      <c r="I293" s="46" t="str">
        <f t="shared" si="17"/>
        <v>GMLA</v>
      </c>
      <c r="J293" s="47">
        <f t="shared" si="18"/>
        <v>1.9335720000000001</v>
      </c>
      <c r="K293" s="47">
        <f t="shared" si="19"/>
        <v>2.8155389999999998</v>
      </c>
      <c r="L293" s="47"/>
    </row>
    <row r="294" spans="1:12" ht="12" customHeight="1" x14ac:dyDescent="0.2">
      <c r="A294" s="39" t="s">
        <v>314</v>
      </c>
      <c r="B294" t="s">
        <v>331</v>
      </c>
      <c r="C294">
        <v>0</v>
      </c>
      <c r="D294">
        <v>293927</v>
      </c>
      <c r="E294" s="46"/>
      <c r="F294" s="46" t="str">
        <f t="shared" si="16"/>
        <v>2020–21 GNDA</v>
      </c>
      <c r="G294" s="46" t="str">
        <f t="array" ref="G294">A294&amp;" "&amp;SUM(IF(A294=FinyearEx,IF(C294&lt;=QldEx,1,0),0))</f>
        <v>2020–21 218</v>
      </c>
      <c r="H294" s="46" t="str">
        <f t="array" ref="H294">A294&amp;" "&amp;SUM(IF(A294=FinyearEx,IF(D294&lt;=AustraliaEx,1,0),0))</f>
        <v>2020–21 197</v>
      </c>
      <c r="I294" s="46" t="str">
        <f t="shared" si="17"/>
        <v>GNDA</v>
      </c>
      <c r="J294" s="47">
        <f t="shared" si="18"/>
        <v>0</v>
      </c>
      <c r="K294" s="47">
        <f t="shared" si="19"/>
        <v>0.29392699999999999</v>
      </c>
      <c r="L294" s="47"/>
    </row>
    <row r="295" spans="1:12" ht="12" customHeight="1" x14ac:dyDescent="0.2">
      <c r="A295" s="39" t="s">
        <v>314</v>
      </c>
      <c r="B295" t="s">
        <v>164</v>
      </c>
      <c r="C295">
        <v>16677524</v>
      </c>
      <c r="D295">
        <v>59256774</v>
      </c>
      <c r="E295" s="46"/>
      <c r="F295" s="46" t="str">
        <f t="shared" si="16"/>
        <v>2020–21 GREE</v>
      </c>
      <c r="G295" s="46" t="str">
        <f t="array" ref="G295">A295&amp;" "&amp;SUM(IF(A295=FinyearEx,IF(C295&lt;=QldEx,1,0),0))</f>
        <v>2020–21 53</v>
      </c>
      <c r="H295" s="46" t="str">
        <f t="array" ref="H295">A295&amp;" "&amp;SUM(IF(A295=FinyearEx,IF(D295&lt;=AustraliaEx,1,0),0))</f>
        <v>2020–21 77</v>
      </c>
      <c r="I295" s="46" t="str">
        <f t="shared" si="17"/>
        <v>GREE</v>
      </c>
      <c r="J295" s="47">
        <f t="shared" si="18"/>
        <v>16.677523999999998</v>
      </c>
      <c r="K295" s="47">
        <f t="shared" si="19"/>
        <v>59.256774</v>
      </c>
      <c r="L295" s="47"/>
    </row>
    <row r="296" spans="1:12" ht="12" customHeight="1" x14ac:dyDescent="0.2">
      <c r="A296" s="39" t="s">
        <v>314</v>
      </c>
      <c r="B296" t="s">
        <v>165</v>
      </c>
      <c r="C296">
        <v>1116824</v>
      </c>
      <c r="D296">
        <v>7485408</v>
      </c>
      <c r="E296" s="46"/>
      <c r="F296" s="46" t="str">
        <f t="shared" si="16"/>
        <v>2020–21 GUAM</v>
      </c>
      <c r="G296" s="46" t="str">
        <f t="array" ref="G296">A296&amp;" "&amp;SUM(IF(A296=FinyearEx,IF(C296&lt;=QldEx,1,0),0))</f>
        <v>2020–21 114</v>
      </c>
      <c r="H296" s="46" t="str">
        <f t="array" ref="H296">A296&amp;" "&amp;SUM(IF(A296=FinyearEx,IF(D296&lt;=AustraliaEx,1,0),0))</f>
        <v>2020–21 127</v>
      </c>
      <c r="I296" s="46" t="str">
        <f t="shared" si="17"/>
        <v>GUAM</v>
      </c>
      <c r="J296" s="47">
        <f t="shared" si="18"/>
        <v>1.116824</v>
      </c>
      <c r="K296" s="47">
        <f t="shared" si="19"/>
        <v>7.4854079999999996</v>
      </c>
      <c r="L296" s="47"/>
    </row>
    <row r="297" spans="1:12" ht="12" customHeight="1" x14ac:dyDescent="0.2">
      <c r="A297" s="39" t="s">
        <v>314</v>
      </c>
      <c r="B297" t="s">
        <v>166</v>
      </c>
      <c r="C297">
        <v>1730349</v>
      </c>
      <c r="D297">
        <v>7752894</v>
      </c>
      <c r="E297" s="46"/>
      <c r="F297" s="46" t="str">
        <f t="shared" si="16"/>
        <v>2020–21 GUIN</v>
      </c>
      <c r="G297" s="46" t="str">
        <f t="array" ref="G297">A297&amp;" "&amp;SUM(IF(A297=FinyearEx,IF(C297&lt;=QldEx,1,0),0))</f>
        <v>2020–21 100</v>
      </c>
      <c r="H297" s="46" t="str">
        <f t="array" ref="H297">A297&amp;" "&amp;SUM(IF(A297=FinyearEx,IF(D297&lt;=AustraliaEx,1,0),0))</f>
        <v>2020–21 126</v>
      </c>
      <c r="I297" s="46" t="str">
        <f t="shared" si="17"/>
        <v>GUIN</v>
      </c>
      <c r="J297" s="47">
        <f t="shared" si="18"/>
        <v>1.7303489999999999</v>
      </c>
      <c r="K297" s="47">
        <f t="shared" si="19"/>
        <v>7.7528940000000004</v>
      </c>
      <c r="L297" s="47"/>
    </row>
    <row r="298" spans="1:12" ht="12" customHeight="1" x14ac:dyDescent="0.2">
      <c r="A298" s="39" t="s">
        <v>314</v>
      </c>
      <c r="B298" t="s">
        <v>167</v>
      </c>
      <c r="C298">
        <v>102917</v>
      </c>
      <c r="D298">
        <v>3034510</v>
      </c>
      <c r="E298" s="46"/>
      <c r="F298" s="46" t="str">
        <f t="shared" si="16"/>
        <v>2020–21 GUYA</v>
      </c>
      <c r="G298" s="46" t="str">
        <f t="array" ref="G298">A298&amp;" "&amp;SUM(IF(A298=FinyearEx,IF(C298&lt;=QldEx,1,0),0))</f>
        <v>2020–21 159</v>
      </c>
      <c r="H298" s="46" t="str">
        <f t="array" ref="H298">A298&amp;" "&amp;SUM(IF(A298=FinyearEx,IF(D298&lt;=AustraliaEx,1,0),0))</f>
        <v>2020–21 154</v>
      </c>
      <c r="I298" s="46" t="str">
        <f t="shared" si="17"/>
        <v>GUYA</v>
      </c>
      <c r="J298" s="47">
        <f t="shared" si="18"/>
        <v>0.10291699999999999</v>
      </c>
      <c r="K298" s="47">
        <f t="shared" si="19"/>
        <v>3.03451</v>
      </c>
      <c r="L298" s="47"/>
    </row>
    <row r="299" spans="1:12" ht="12" customHeight="1" x14ac:dyDescent="0.2">
      <c r="A299" s="39" t="s">
        <v>314</v>
      </c>
      <c r="B299" t="s">
        <v>168</v>
      </c>
      <c r="C299">
        <v>48537</v>
      </c>
      <c r="D299">
        <v>900480</v>
      </c>
      <c r="E299" s="46"/>
      <c r="F299" s="46" t="str">
        <f t="shared" si="16"/>
        <v>2020–21 HAIT</v>
      </c>
      <c r="G299" s="46" t="str">
        <f t="array" ref="G299">A299&amp;" "&amp;SUM(IF(A299=FinyearEx,IF(C299&lt;=QldEx,1,0),0))</f>
        <v>2020–21 175</v>
      </c>
      <c r="H299" s="46" t="str">
        <f t="array" ref="H299">A299&amp;" "&amp;SUM(IF(A299=FinyearEx,IF(D299&lt;=AustraliaEx,1,0),0))</f>
        <v>2020–21 179</v>
      </c>
      <c r="I299" s="46" t="str">
        <f t="shared" si="17"/>
        <v>HAIT</v>
      </c>
      <c r="J299" s="47">
        <f t="shared" si="18"/>
        <v>4.8536999999999997E-2</v>
      </c>
      <c r="K299" s="47">
        <f t="shared" si="19"/>
        <v>0.90047999999999995</v>
      </c>
      <c r="L299" s="47"/>
    </row>
    <row r="300" spans="1:12" ht="12" customHeight="1" x14ac:dyDescent="0.2">
      <c r="A300" s="39" t="s">
        <v>314</v>
      </c>
      <c r="B300" t="s">
        <v>169</v>
      </c>
      <c r="C300">
        <v>3894</v>
      </c>
      <c r="D300">
        <v>1776722</v>
      </c>
      <c r="E300" s="46"/>
      <c r="F300" s="46" t="str">
        <f t="shared" si="16"/>
        <v>2020–21 HDRS</v>
      </c>
      <c r="G300" s="46" t="str">
        <f t="array" ref="G300">A300&amp;" "&amp;SUM(IF(A300=FinyearEx,IF(C300&lt;=QldEx,1,0),0))</f>
        <v>2020–21 196</v>
      </c>
      <c r="H300" s="46" t="str">
        <f t="array" ref="H300">A300&amp;" "&amp;SUM(IF(A300=FinyearEx,IF(D300&lt;=AustraliaEx,1,0),0))</f>
        <v>2020–21 165</v>
      </c>
      <c r="I300" s="46" t="str">
        <f t="shared" si="17"/>
        <v>HDRS</v>
      </c>
      <c r="J300" s="47">
        <f t="shared" si="18"/>
        <v>3.8939999999999999E-3</v>
      </c>
      <c r="K300" s="47">
        <f t="shared" si="19"/>
        <v>1.7767219999999999</v>
      </c>
      <c r="L300" s="47"/>
    </row>
    <row r="301" spans="1:12" ht="12" customHeight="1" x14ac:dyDescent="0.2">
      <c r="A301" s="39" t="s">
        <v>314</v>
      </c>
      <c r="B301" t="s">
        <v>170</v>
      </c>
      <c r="C301">
        <v>9869429</v>
      </c>
      <c r="D301">
        <v>54097200</v>
      </c>
      <c r="E301" s="46"/>
      <c r="F301" s="46" t="str">
        <f t="shared" si="16"/>
        <v>2020–21 HGRY</v>
      </c>
      <c r="G301" s="46" t="str">
        <f t="array" ref="G301">A301&amp;" "&amp;SUM(IF(A301=FinyearEx,IF(C301&lt;=QldEx,1,0),0))</f>
        <v>2020–21 64</v>
      </c>
      <c r="H301" s="46" t="str">
        <f t="array" ref="H301">A301&amp;" "&amp;SUM(IF(A301=FinyearEx,IF(D301&lt;=AustraliaEx,1,0),0))</f>
        <v>2020–21 78</v>
      </c>
      <c r="I301" s="46" t="str">
        <f t="shared" si="17"/>
        <v>HGRY</v>
      </c>
      <c r="J301" s="47">
        <f t="shared" si="18"/>
        <v>9.8694290000000002</v>
      </c>
      <c r="K301" s="47">
        <f t="shared" si="19"/>
        <v>54.097200000000001</v>
      </c>
      <c r="L301" s="47"/>
    </row>
    <row r="302" spans="1:12" ht="12" customHeight="1" x14ac:dyDescent="0.2">
      <c r="A302" s="39" t="s">
        <v>314</v>
      </c>
      <c r="B302" t="s">
        <v>171</v>
      </c>
      <c r="C302">
        <v>325991218</v>
      </c>
      <c r="D302">
        <v>6171187893</v>
      </c>
      <c r="E302" s="46"/>
      <c r="F302" s="46" t="str">
        <f t="shared" si="16"/>
        <v>2020–21 HONG</v>
      </c>
      <c r="G302" s="46" t="str">
        <f t="array" ref="G302">A302&amp;" "&amp;SUM(IF(A302=FinyearEx,IF(C302&lt;=QldEx,1,0),0))</f>
        <v>2020–21 21</v>
      </c>
      <c r="H302" s="46" t="str">
        <f t="array" ref="H302">A302&amp;" "&amp;SUM(IF(A302=FinyearEx,IF(D302&lt;=AustraliaEx,1,0),0))</f>
        <v>2020–21 14</v>
      </c>
      <c r="I302" s="46" t="str">
        <f t="shared" si="17"/>
        <v>HONG</v>
      </c>
      <c r="J302" s="47">
        <f t="shared" si="18"/>
        <v>325.991218</v>
      </c>
      <c r="K302" s="47">
        <f t="shared" si="19"/>
        <v>6171.1878930000003</v>
      </c>
      <c r="L302" s="47"/>
    </row>
    <row r="303" spans="1:12" ht="12" customHeight="1" x14ac:dyDescent="0.2">
      <c r="A303" s="39" t="s">
        <v>314</v>
      </c>
      <c r="B303" t="s">
        <v>172</v>
      </c>
      <c r="C303">
        <v>147141</v>
      </c>
      <c r="D303">
        <v>34032027</v>
      </c>
      <c r="E303" s="46"/>
      <c r="F303" s="46" t="str">
        <f t="shared" si="16"/>
        <v>2020–21 ICEL</v>
      </c>
      <c r="G303" s="46" t="str">
        <f t="array" ref="G303">A303&amp;" "&amp;SUM(IF(A303=FinyearEx,IF(C303&lt;=QldEx,1,0),0))</f>
        <v>2020–21 150</v>
      </c>
      <c r="H303" s="46" t="str">
        <f t="array" ref="H303">A303&amp;" "&amp;SUM(IF(A303=FinyearEx,IF(D303&lt;=AustraliaEx,1,0),0))</f>
        <v>2020–21 92</v>
      </c>
      <c r="I303" s="46" t="str">
        <f t="shared" si="17"/>
        <v>ICEL</v>
      </c>
      <c r="J303" s="47">
        <f t="shared" si="18"/>
        <v>0.14714099999999999</v>
      </c>
      <c r="K303" s="47">
        <f t="shared" si="19"/>
        <v>34.032026999999999</v>
      </c>
      <c r="L303" s="47"/>
    </row>
    <row r="304" spans="1:12" ht="12" customHeight="1" x14ac:dyDescent="0.2">
      <c r="A304" s="39" t="s">
        <v>314</v>
      </c>
      <c r="B304" t="s">
        <v>173</v>
      </c>
      <c r="C304">
        <v>1288116652</v>
      </c>
      <c r="D304">
        <v>7146996463</v>
      </c>
      <c r="E304" s="46"/>
      <c r="F304" s="46" t="str">
        <f t="shared" si="16"/>
        <v>2020–21 INDO</v>
      </c>
      <c r="G304" s="46" t="str">
        <f t="array" ref="G304">A304&amp;" "&amp;SUM(IF(A304=FinyearEx,IF(C304&lt;=QldEx,1,0),0))</f>
        <v>2020–21 9</v>
      </c>
      <c r="H304" s="46" t="str">
        <f t="array" ref="H304">A304&amp;" "&amp;SUM(IF(A304=FinyearEx,IF(D304&lt;=AustraliaEx,1,0),0))</f>
        <v>2020–21 13</v>
      </c>
      <c r="I304" s="46" t="str">
        <f t="shared" si="17"/>
        <v>INDO</v>
      </c>
      <c r="J304" s="47">
        <f t="shared" si="18"/>
        <v>1288.1166519999999</v>
      </c>
      <c r="K304" s="47">
        <f t="shared" si="19"/>
        <v>7146.9964630000004</v>
      </c>
      <c r="L304" s="47"/>
    </row>
    <row r="305" spans="1:12" ht="12" customHeight="1" x14ac:dyDescent="0.2">
      <c r="A305" s="39" t="s">
        <v>314</v>
      </c>
      <c r="B305" t="s">
        <v>174</v>
      </c>
      <c r="C305">
        <v>7649469196</v>
      </c>
      <c r="D305">
        <v>13114011583</v>
      </c>
      <c r="E305" s="46"/>
      <c r="F305" s="46" t="str">
        <f t="shared" si="16"/>
        <v>2020–21 INIA</v>
      </c>
      <c r="G305" s="46" t="str">
        <f t="array" ref="G305">A305&amp;" "&amp;SUM(IF(A305=FinyearEx,IF(C305&lt;=QldEx,1,0),0))</f>
        <v>2020–21 3</v>
      </c>
      <c r="H305" s="46" t="str">
        <f t="array" ref="H305">A305&amp;" "&amp;SUM(IF(A305=FinyearEx,IF(D305&lt;=AustraliaEx,1,0),0))</f>
        <v>2020–21 5</v>
      </c>
      <c r="I305" s="46" t="str">
        <f t="shared" si="17"/>
        <v>INIA</v>
      </c>
      <c r="J305" s="47">
        <f t="shared" si="18"/>
        <v>7649.469196</v>
      </c>
      <c r="K305" s="47">
        <f t="shared" si="19"/>
        <v>13114.011583</v>
      </c>
      <c r="L305" s="47"/>
    </row>
    <row r="306" spans="1:12" ht="12" customHeight="1" x14ac:dyDescent="0.2">
      <c r="A306" s="39" t="s">
        <v>314</v>
      </c>
      <c r="B306" t="s">
        <v>175</v>
      </c>
      <c r="C306">
        <v>5719305</v>
      </c>
      <c r="D306">
        <v>42202976</v>
      </c>
      <c r="E306" s="46"/>
      <c r="F306" s="46" t="str">
        <f t="shared" si="16"/>
        <v>2020–21 IRAQ</v>
      </c>
      <c r="G306" s="46" t="str">
        <f t="array" ref="G306">A306&amp;" "&amp;SUM(IF(A306=FinyearEx,IF(C306&lt;=QldEx,1,0),0))</f>
        <v>2020–21 74</v>
      </c>
      <c r="H306" s="46" t="str">
        <f t="array" ref="H306">A306&amp;" "&amp;SUM(IF(A306=FinyearEx,IF(D306&lt;=AustraliaEx,1,0),0))</f>
        <v>2020–21 86</v>
      </c>
      <c r="I306" s="46" t="str">
        <f t="shared" si="17"/>
        <v>IRAQ</v>
      </c>
      <c r="J306" s="47">
        <f t="shared" si="18"/>
        <v>5.7193050000000003</v>
      </c>
      <c r="K306" s="47">
        <f t="shared" si="19"/>
        <v>42.202976</v>
      </c>
      <c r="L306" s="47"/>
    </row>
    <row r="307" spans="1:12" ht="12" customHeight="1" x14ac:dyDescent="0.2">
      <c r="A307" s="39" t="s">
        <v>314</v>
      </c>
      <c r="B307" t="s">
        <v>176</v>
      </c>
      <c r="C307">
        <v>12465595</v>
      </c>
      <c r="D307">
        <v>107201489</v>
      </c>
      <c r="E307" s="46"/>
      <c r="F307" s="46" t="str">
        <f t="shared" si="16"/>
        <v>2020–21 IRE</v>
      </c>
      <c r="G307" s="46" t="str">
        <f t="array" ref="G307">A307&amp;" "&amp;SUM(IF(A307=FinyearEx,IF(C307&lt;=QldEx,1,0),0))</f>
        <v>2020–21 59</v>
      </c>
      <c r="H307" s="46" t="str">
        <f t="array" ref="H307">A307&amp;" "&amp;SUM(IF(A307=FinyearEx,IF(D307&lt;=AustraliaEx,1,0),0))</f>
        <v>2020–21 61</v>
      </c>
      <c r="I307" s="46" t="str">
        <f t="shared" si="17"/>
        <v>IRE</v>
      </c>
      <c r="J307" s="47">
        <f t="shared" si="18"/>
        <v>12.465595</v>
      </c>
      <c r="K307" s="47">
        <f t="shared" si="19"/>
        <v>107.201489</v>
      </c>
      <c r="L307" s="47"/>
    </row>
    <row r="308" spans="1:12" ht="12" customHeight="1" x14ac:dyDescent="0.2">
      <c r="A308" s="39" t="s">
        <v>314</v>
      </c>
      <c r="B308" t="s">
        <v>177</v>
      </c>
      <c r="C308">
        <v>67077403</v>
      </c>
      <c r="D308">
        <v>231457318</v>
      </c>
      <c r="E308" s="46"/>
      <c r="F308" s="46" t="str">
        <f t="shared" si="16"/>
        <v>2020–21 ISRA</v>
      </c>
      <c r="G308" s="46" t="str">
        <f t="array" ref="G308">A308&amp;" "&amp;SUM(IF(A308=FinyearEx,IF(C308&lt;=QldEx,1,0),0))</f>
        <v>2020–21 39</v>
      </c>
      <c r="H308" s="46" t="str">
        <f t="array" ref="H308">A308&amp;" "&amp;SUM(IF(A308=FinyearEx,IF(D308&lt;=AustraliaEx,1,0),0))</f>
        <v>2020–21 50</v>
      </c>
      <c r="I308" s="46" t="str">
        <f t="shared" si="17"/>
        <v>ISRA</v>
      </c>
      <c r="J308" s="47">
        <f t="shared" si="18"/>
        <v>67.077403000000004</v>
      </c>
      <c r="K308" s="47">
        <f t="shared" si="19"/>
        <v>231.45731799999999</v>
      </c>
      <c r="L308" s="47"/>
    </row>
    <row r="309" spans="1:12" ht="12" customHeight="1" x14ac:dyDescent="0.2">
      <c r="A309" s="39" t="s">
        <v>314</v>
      </c>
      <c r="B309" t="s">
        <v>178</v>
      </c>
      <c r="C309">
        <v>98191015</v>
      </c>
      <c r="D309">
        <v>628609010</v>
      </c>
      <c r="E309" s="46"/>
      <c r="F309" s="46" t="str">
        <f t="shared" si="16"/>
        <v>2020–21 ITAL</v>
      </c>
      <c r="G309" s="46" t="str">
        <f t="array" ref="G309">A309&amp;" "&amp;SUM(IF(A309=FinyearEx,IF(C309&lt;=QldEx,1,0),0))</f>
        <v>2020–21 36</v>
      </c>
      <c r="H309" s="46" t="str">
        <f t="array" ref="H309">A309&amp;" "&amp;SUM(IF(A309=FinyearEx,IF(D309&lt;=AustraliaEx,1,0),0))</f>
        <v>2020–21 33</v>
      </c>
      <c r="I309" s="46" t="str">
        <f t="shared" si="17"/>
        <v>ITAL</v>
      </c>
      <c r="J309" s="47">
        <f t="shared" si="18"/>
        <v>98.191014999999993</v>
      </c>
      <c r="K309" s="47">
        <f t="shared" si="19"/>
        <v>628.60901000000001</v>
      </c>
      <c r="L309" s="47"/>
    </row>
    <row r="310" spans="1:12" ht="12" customHeight="1" x14ac:dyDescent="0.2">
      <c r="A310" s="39" t="s">
        <v>314</v>
      </c>
      <c r="B310" t="s">
        <v>179</v>
      </c>
      <c r="C310">
        <v>2700607</v>
      </c>
      <c r="D310">
        <v>38376348</v>
      </c>
      <c r="E310" s="46"/>
      <c r="F310" s="46" t="str">
        <f t="shared" si="16"/>
        <v>2020–21 IVOR</v>
      </c>
      <c r="G310" s="46" t="str">
        <f t="array" ref="G310">A310&amp;" "&amp;SUM(IF(A310=FinyearEx,IF(C310&lt;=QldEx,1,0),0))</f>
        <v>2020–21 90</v>
      </c>
      <c r="H310" s="46" t="str">
        <f t="array" ref="H310">A310&amp;" "&amp;SUM(IF(A310=FinyearEx,IF(D310&lt;=AustraliaEx,1,0),0))</f>
        <v>2020–21 87</v>
      </c>
      <c r="I310" s="46" t="str">
        <f t="shared" si="17"/>
        <v>IVOR</v>
      </c>
      <c r="J310" s="47">
        <f t="shared" si="18"/>
        <v>2.7006070000000002</v>
      </c>
      <c r="K310" s="47">
        <f t="shared" si="19"/>
        <v>38.376348</v>
      </c>
      <c r="L310" s="47"/>
    </row>
    <row r="311" spans="1:12" ht="12" customHeight="1" x14ac:dyDescent="0.2">
      <c r="A311" s="39" t="s">
        <v>314</v>
      </c>
      <c r="B311" t="s">
        <v>180</v>
      </c>
      <c r="C311">
        <v>7892201564</v>
      </c>
      <c r="D311">
        <v>43539082461</v>
      </c>
      <c r="E311" s="46"/>
      <c r="F311" s="46" t="str">
        <f t="shared" si="16"/>
        <v>2020–21 JAP</v>
      </c>
      <c r="G311" s="46" t="str">
        <f t="array" ref="G311">A311&amp;" "&amp;SUM(IF(A311=FinyearEx,IF(C311&lt;=QldEx,1,0),0))</f>
        <v>2020–21 2</v>
      </c>
      <c r="H311" s="46" t="str">
        <f t="array" ref="H311">A311&amp;" "&amp;SUM(IF(A311=FinyearEx,IF(D311&lt;=AustraliaEx,1,0),0))</f>
        <v>2020–21 2</v>
      </c>
      <c r="I311" s="46" t="str">
        <f t="shared" si="17"/>
        <v>JAP</v>
      </c>
      <c r="J311" s="47">
        <f t="shared" si="18"/>
        <v>7892.201564</v>
      </c>
      <c r="K311" s="47">
        <f t="shared" si="19"/>
        <v>43539.082460999998</v>
      </c>
      <c r="L311" s="47"/>
    </row>
    <row r="312" spans="1:12" ht="12" customHeight="1" x14ac:dyDescent="0.2">
      <c r="A312" s="39" t="s">
        <v>314</v>
      </c>
      <c r="B312" t="s">
        <v>181</v>
      </c>
      <c r="C312">
        <v>876597</v>
      </c>
      <c r="D312">
        <v>16996740</v>
      </c>
      <c r="E312" s="46"/>
      <c r="F312" s="46" t="str">
        <f t="shared" si="16"/>
        <v>2020–21 JMCA</v>
      </c>
      <c r="G312" s="46" t="str">
        <f t="array" ref="G312">A312&amp;" "&amp;SUM(IF(A312=FinyearEx,IF(C312&lt;=QldEx,1,0),0))</f>
        <v>2020–21 119</v>
      </c>
      <c r="H312" s="46" t="str">
        <f t="array" ref="H312">A312&amp;" "&amp;SUM(IF(A312=FinyearEx,IF(D312&lt;=AustraliaEx,1,0),0))</f>
        <v>2020–21 105</v>
      </c>
      <c r="I312" s="46" t="str">
        <f t="shared" si="17"/>
        <v>JMCA</v>
      </c>
      <c r="J312" s="47">
        <f t="shared" si="18"/>
        <v>0.87659699999999996</v>
      </c>
      <c r="K312" s="47">
        <f t="shared" si="19"/>
        <v>16.996739999999999</v>
      </c>
      <c r="L312" s="47"/>
    </row>
    <row r="313" spans="1:12" ht="12" customHeight="1" x14ac:dyDescent="0.2">
      <c r="A313" s="39" t="s">
        <v>314</v>
      </c>
      <c r="B313" t="s">
        <v>182</v>
      </c>
      <c r="C313">
        <v>8202422</v>
      </c>
      <c r="D313">
        <v>59963088</v>
      </c>
      <c r="E313" s="46"/>
      <c r="F313" s="46" t="str">
        <f t="shared" si="16"/>
        <v>2020–21 JORD</v>
      </c>
      <c r="G313" s="46" t="str">
        <f t="array" ref="G313">A313&amp;" "&amp;SUM(IF(A313=FinyearEx,IF(C313&lt;=QldEx,1,0),0))</f>
        <v>2020–21 69</v>
      </c>
      <c r="H313" s="46" t="str">
        <f t="array" ref="H313">A313&amp;" "&amp;SUM(IF(A313=FinyearEx,IF(D313&lt;=AustraliaEx,1,0),0))</f>
        <v>2020–21 76</v>
      </c>
      <c r="I313" s="46" t="str">
        <f t="shared" si="17"/>
        <v>JORD</v>
      </c>
      <c r="J313" s="47">
        <f t="shared" si="18"/>
        <v>8.2024220000000003</v>
      </c>
      <c r="K313" s="47">
        <f t="shared" si="19"/>
        <v>59.963087999999999</v>
      </c>
      <c r="L313" s="47"/>
    </row>
    <row r="314" spans="1:12" ht="12" customHeight="1" x14ac:dyDescent="0.2">
      <c r="A314" s="39" t="s">
        <v>314</v>
      </c>
      <c r="B314" t="s">
        <v>183</v>
      </c>
      <c r="C314">
        <v>1557711</v>
      </c>
      <c r="D314">
        <v>16194664</v>
      </c>
      <c r="E314" s="46"/>
      <c r="F314" s="46" t="str">
        <f t="shared" si="16"/>
        <v>2020–21 KAZA</v>
      </c>
      <c r="G314" s="46" t="str">
        <f t="array" ref="G314">A314&amp;" "&amp;SUM(IF(A314=FinyearEx,IF(C314&lt;=QldEx,1,0),0))</f>
        <v>2020–21 104</v>
      </c>
      <c r="H314" s="46" t="str">
        <f t="array" ref="H314">A314&amp;" "&amp;SUM(IF(A314=FinyearEx,IF(D314&lt;=AustraliaEx,1,0),0))</f>
        <v>2020–21 109</v>
      </c>
      <c r="I314" s="46" t="str">
        <f t="shared" si="17"/>
        <v>KAZA</v>
      </c>
      <c r="J314" s="47">
        <f t="shared" si="18"/>
        <v>1.5577110000000001</v>
      </c>
      <c r="K314" s="47">
        <f t="shared" si="19"/>
        <v>16.194664</v>
      </c>
      <c r="L314" s="47"/>
    </row>
    <row r="315" spans="1:12" ht="12" customHeight="1" x14ac:dyDescent="0.2">
      <c r="A315" s="39" t="s">
        <v>314</v>
      </c>
      <c r="B315" t="s">
        <v>184</v>
      </c>
      <c r="C315">
        <v>41739033</v>
      </c>
      <c r="D315">
        <v>265983492</v>
      </c>
      <c r="E315" s="46"/>
      <c r="F315" s="46" t="str">
        <f t="shared" si="16"/>
        <v>2020–21 KENY</v>
      </c>
      <c r="G315" s="46" t="str">
        <f t="array" ref="G315">A315&amp;" "&amp;SUM(IF(A315=FinyearEx,IF(C315&lt;=QldEx,1,0),0))</f>
        <v>2020–21 45</v>
      </c>
      <c r="H315" s="46" t="str">
        <f t="array" ref="H315">A315&amp;" "&amp;SUM(IF(A315=FinyearEx,IF(D315&lt;=AustraliaEx,1,0),0))</f>
        <v>2020–21 49</v>
      </c>
      <c r="I315" s="46" t="str">
        <f t="shared" si="17"/>
        <v>KENY</v>
      </c>
      <c r="J315" s="47">
        <f t="shared" si="18"/>
        <v>41.739032999999999</v>
      </c>
      <c r="K315" s="47">
        <f t="shared" si="19"/>
        <v>265.98349200000001</v>
      </c>
      <c r="L315" s="47"/>
    </row>
    <row r="316" spans="1:12" ht="12" customHeight="1" x14ac:dyDescent="0.2">
      <c r="A316" s="39" t="s">
        <v>314</v>
      </c>
      <c r="B316" t="s">
        <v>185</v>
      </c>
      <c r="C316">
        <v>8251141</v>
      </c>
      <c r="D316">
        <v>25823973</v>
      </c>
      <c r="E316" s="46"/>
      <c r="F316" s="46" t="str">
        <f t="shared" si="16"/>
        <v>2020–21 KIRI</v>
      </c>
      <c r="G316" s="46" t="str">
        <f t="array" ref="G316">A316&amp;" "&amp;SUM(IF(A316=FinyearEx,IF(C316&lt;=QldEx,1,0),0))</f>
        <v>2020–21 68</v>
      </c>
      <c r="H316" s="46" t="str">
        <f t="array" ref="H316">A316&amp;" "&amp;SUM(IF(A316=FinyearEx,IF(D316&lt;=AustraliaEx,1,0),0))</f>
        <v>2020–21 101</v>
      </c>
      <c r="I316" s="46" t="str">
        <f t="shared" si="17"/>
        <v>KIRI</v>
      </c>
      <c r="J316" s="47">
        <f t="shared" si="18"/>
        <v>8.2511410000000005</v>
      </c>
      <c r="K316" s="47">
        <f t="shared" si="19"/>
        <v>25.823972999999999</v>
      </c>
      <c r="L316" s="47"/>
    </row>
    <row r="317" spans="1:12" ht="12" customHeight="1" x14ac:dyDescent="0.2">
      <c r="A317" s="39" t="s">
        <v>314</v>
      </c>
      <c r="B317" t="s">
        <v>186</v>
      </c>
      <c r="C317">
        <v>29983745</v>
      </c>
      <c r="D317">
        <v>400674997</v>
      </c>
      <c r="E317" s="46"/>
      <c r="F317" s="46" t="str">
        <f t="shared" si="16"/>
        <v>2020–21 KUWA</v>
      </c>
      <c r="G317" s="46" t="str">
        <f t="array" ref="G317">A317&amp;" "&amp;SUM(IF(A317=FinyearEx,IF(C317&lt;=QldEx,1,0),0))</f>
        <v>2020–21 49</v>
      </c>
      <c r="H317" s="46" t="str">
        <f t="array" ref="H317">A317&amp;" "&amp;SUM(IF(A317=FinyearEx,IF(D317&lt;=AustraliaEx,1,0),0))</f>
        <v>2020–21 41</v>
      </c>
      <c r="I317" s="46" t="str">
        <f t="shared" si="17"/>
        <v>KUWA</v>
      </c>
      <c r="J317" s="47">
        <f t="shared" si="18"/>
        <v>29.983744999999999</v>
      </c>
      <c r="K317" s="47">
        <f t="shared" si="19"/>
        <v>400.67499700000002</v>
      </c>
      <c r="L317" s="47"/>
    </row>
    <row r="318" spans="1:12" ht="12" customHeight="1" x14ac:dyDescent="0.2">
      <c r="A318" s="39" t="s">
        <v>314</v>
      </c>
      <c r="B318" t="s">
        <v>187</v>
      </c>
      <c r="C318">
        <v>55728</v>
      </c>
      <c r="D318">
        <v>14282860</v>
      </c>
      <c r="E318" s="46"/>
      <c r="F318" s="46" t="str">
        <f t="shared" si="16"/>
        <v>2020–21 KYRG</v>
      </c>
      <c r="G318" s="46" t="str">
        <f t="array" ref="G318">A318&amp;" "&amp;SUM(IF(A318=FinyearEx,IF(C318&lt;=QldEx,1,0),0))</f>
        <v>2020–21 171</v>
      </c>
      <c r="H318" s="46" t="str">
        <f t="array" ref="H318">A318&amp;" "&amp;SUM(IF(A318=FinyearEx,IF(D318&lt;=AustraliaEx,1,0),0))</f>
        <v>2020–21 114</v>
      </c>
      <c r="I318" s="46" t="str">
        <f t="shared" si="17"/>
        <v>KYRG</v>
      </c>
      <c r="J318" s="47">
        <f t="shared" si="18"/>
        <v>5.5728E-2</v>
      </c>
      <c r="K318" s="47">
        <f t="shared" si="19"/>
        <v>14.282859999999999</v>
      </c>
      <c r="L318" s="47"/>
    </row>
    <row r="319" spans="1:12" ht="12" customHeight="1" x14ac:dyDescent="0.2">
      <c r="A319" s="39" t="s">
        <v>314</v>
      </c>
      <c r="B319" t="s">
        <v>188</v>
      </c>
      <c r="C319">
        <v>3900668</v>
      </c>
      <c r="D319">
        <v>28619072</v>
      </c>
      <c r="E319" s="46"/>
      <c r="F319" s="46" t="str">
        <f t="shared" si="16"/>
        <v>2020–21 LAOS</v>
      </c>
      <c r="G319" s="46" t="str">
        <f t="array" ref="G319">A319&amp;" "&amp;SUM(IF(A319=FinyearEx,IF(C319&lt;=QldEx,1,0),0))</f>
        <v>2020–21 81</v>
      </c>
      <c r="H319" s="46" t="str">
        <f t="array" ref="H319">A319&amp;" "&amp;SUM(IF(A319=FinyearEx,IF(D319&lt;=AustraliaEx,1,0),0))</f>
        <v>2020–21 100</v>
      </c>
      <c r="I319" s="46" t="str">
        <f t="shared" si="17"/>
        <v>LAOS</v>
      </c>
      <c r="J319" s="47">
        <f t="shared" si="18"/>
        <v>3.900668</v>
      </c>
      <c r="K319" s="47">
        <f t="shared" si="19"/>
        <v>28.619071999999999</v>
      </c>
      <c r="L319" s="47"/>
    </row>
    <row r="320" spans="1:12" ht="12" customHeight="1" x14ac:dyDescent="0.2">
      <c r="A320" s="39" t="s">
        <v>314</v>
      </c>
      <c r="B320" t="s">
        <v>189</v>
      </c>
      <c r="C320">
        <v>2536488</v>
      </c>
      <c r="D320">
        <v>34667094</v>
      </c>
      <c r="E320" s="46"/>
      <c r="F320" s="46" t="str">
        <f t="shared" si="16"/>
        <v>2020–21 LATV</v>
      </c>
      <c r="G320" s="46" t="str">
        <f t="array" ref="G320">A320&amp;" "&amp;SUM(IF(A320=FinyearEx,IF(C320&lt;=QldEx,1,0),0))</f>
        <v>2020–21 91</v>
      </c>
      <c r="H320" s="46" t="str">
        <f t="array" ref="H320">A320&amp;" "&amp;SUM(IF(A320=FinyearEx,IF(D320&lt;=AustraliaEx,1,0),0))</f>
        <v>2020–21 90</v>
      </c>
      <c r="I320" s="46" t="str">
        <f t="shared" si="17"/>
        <v>LATV</v>
      </c>
      <c r="J320" s="47">
        <f t="shared" si="18"/>
        <v>2.5364879999999999</v>
      </c>
      <c r="K320" s="47">
        <f t="shared" si="19"/>
        <v>34.667093999999999</v>
      </c>
      <c r="L320" s="47"/>
    </row>
    <row r="321" spans="1:12" ht="12" customHeight="1" x14ac:dyDescent="0.2">
      <c r="A321" s="39" t="s">
        <v>314</v>
      </c>
      <c r="B321" t="s">
        <v>190</v>
      </c>
      <c r="C321">
        <v>0</v>
      </c>
      <c r="D321">
        <v>1455652</v>
      </c>
      <c r="E321" s="46"/>
      <c r="F321" s="46" t="str">
        <f t="shared" si="16"/>
        <v>2020–21 LBYA</v>
      </c>
      <c r="G321" s="46" t="str">
        <f t="array" ref="G321">A321&amp;" "&amp;SUM(IF(A321=FinyearEx,IF(C321&lt;=QldEx,1,0),0))</f>
        <v>2020–21 218</v>
      </c>
      <c r="H321" s="46" t="str">
        <f t="array" ref="H321">A321&amp;" "&amp;SUM(IF(A321=FinyearEx,IF(D321&lt;=AustraliaEx,1,0),0))</f>
        <v>2020–21 168</v>
      </c>
      <c r="I321" s="46" t="str">
        <f t="shared" si="17"/>
        <v>LBYA</v>
      </c>
      <c r="J321" s="47">
        <f t="shared" si="18"/>
        <v>0</v>
      </c>
      <c r="K321" s="47">
        <f t="shared" si="19"/>
        <v>1.4556519999999999</v>
      </c>
      <c r="L321" s="47"/>
    </row>
    <row r="322" spans="1:12" ht="12" customHeight="1" x14ac:dyDescent="0.2">
      <c r="A322" s="39" t="s">
        <v>314</v>
      </c>
      <c r="B322" t="s">
        <v>191</v>
      </c>
      <c r="C322">
        <v>1158023</v>
      </c>
      <c r="D322">
        <v>16990039</v>
      </c>
      <c r="E322" s="46"/>
      <c r="F322" s="46" t="str">
        <f t="shared" ref="F322:F385" si="20">A322&amp;" "&amp;B322</f>
        <v>2020–21 LEBA</v>
      </c>
      <c r="G322" s="46" t="str">
        <f t="array" ref="G322">A322&amp;" "&amp;SUM(IF(A322=FinyearEx,IF(C322&lt;=QldEx,1,0),0))</f>
        <v>2020–21 112</v>
      </c>
      <c r="H322" s="46" t="str">
        <f t="array" ref="H322">A322&amp;" "&amp;SUM(IF(A322=FinyearEx,IF(D322&lt;=AustraliaEx,1,0),0))</f>
        <v>2020–21 106</v>
      </c>
      <c r="I322" s="46" t="str">
        <f t="shared" ref="I322:I385" si="21">B322</f>
        <v>LEBA</v>
      </c>
      <c r="J322" s="47">
        <f t="shared" ref="J322:J385" si="22">C322/1000000</f>
        <v>1.158023</v>
      </c>
      <c r="K322" s="47">
        <f t="shared" ref="K322:K385" si="23">D322/1000000</f>
        <v>16.990038999999999</v>
      </c>
      <c r="L322" s="47"/>
    </row>
    <row r="323" spans="1:12" ht="12" customHeight="1" x14ac:dyDescent="0.2">
      <c r="A323" s="39" t="s">
        <v>314</v>
      </c>
      <c r="B323" t="s">
        <v>192</v>
      </c>
      <c r="C323">
        <v>17016</v>
      </c>
      <c r="D323">
        <v>39756</v>
      </c>
      <c r="E323" s="46"/>
      <c r="F323" s="46" t="str">
        <f t="shared" si="20"/>
        <v>2020–21 LESO</v>
      </c>
      <c r="G323" s="46" t="str">
        <f t="array" ref="G323">A323&amp;" "&amp;SUM(IF(A323=FinyearEx,IF(C323&lt;=QldEx,1,0),0))</f>
        <v>2020–21 185</v>
      </c>
      <c r="H323" s="46" t="str">
        <f t="array" ref="H323">A323&amp;" "&amp;SUM(IF(A323=FinyearEx,IF(D323&lt;=AustraliaEx,1,0),0))</f>
        <v>2020–21 213</v>
      </c>
      <c r="I323" s="46" t="str">
        <f t="shared" si="21"/>
        <v>LESO</v>
      </c>
      <c r="J323" s="47">
        <f t="shared" si="22"/>
        <v>1.7016E-2</v>
      </c>
      <c r="K323" s="47">
        <f t="shared" si="23"/>
        <v>3.9756E-2</v>
      </c>
      <c r="L323" s="47"/>
    </row>
    <row r="324" spans="1:12" ht="12" customHeight="1" x14ac:dyDescent="0.2">
      <c r="A324" s="39" t="s">
        <v>314</v>
      </c>
      <c r="B324" t="s">
        <v>193</v>
      </c>
      <c r="C324">
        <v>217231</v>
      </c>
      <c r="D324">
        <v>1326110</v>
      </c>
      <c r="E324" s="46"/>
      <c r="F324" s="46" t="str">
        <f t="shared" si="20"/>
        <v>2020–21 LIBE</v>
      </c>
      <c r="G324" s="46" t="str">
        <f t="array" ref="G324">A324&amp;" "&amp;SUM(IF(A324=FinyearEx,IF(C324&lt;=QldEx,1,0),0))</f>
        <v>2020–21 146</v>
      </c>
      <c r="H324" s="46" t="str">
        <f t="array" ref="H324">A324&amp;" "&amp;SUM(IF(A324=FinyearEx,IF(D324&lt;=AustraliaEx,1,0),0))</f>
        <v>2020–21 172</v>
      </c>
      <c r="I324" s="46" t="str">
        <f t="shared" si="21"/>
        <v>LIBE</v>
      </c>
      <c r="J324" s="47">
        <f t="shared" si="22"/>
        <v>0.21723100000000001</v>
      </c>
      <c r="K324" s="47">
        <f t="shared" si="23"/>
        <v>1.3261099999999999</v>
      </c>
      <c r="L324" s="47"/>
    </row>
    <row r="325" spans="1:12" ht="12" customHeight="1" x14ac:dyDescent="0.2">
      <c r="A325" s="39" t="s">
        <v>314</v>
      </c>
      <c r="B325" t="s">
        <v>194</v>
      </c>
      <c r="C325">
        <v>2755239</v>
      </c>
      <c r="D325">
        <v>16613421</v>
      </c>
      <c r="E325" s="46"/>
      <c r="F325" s="46" t="str">
        <f t="shared" si="20"/>
        <v>2020–21 LITH</v>
      </c>
      <c r="G325" s="46" t="str">
        <f t="array" ref="G325">A325&amp;" "&amp;SUM(IF(A325=FinyearEx,IF(C325&lt;=QldEx,1,0),0))</f>
        <v>2020–21 88</v>
      </c>
      <c r="H325" s="46" t="str">
        <f t="array" ref="H325">A325&amp;" "&amp;SUM(IF(A325=FinyearEx,IF(D325&lt;=AustraliaEx,1,0),0))</f>
        <v>2020–21 107</v>
      </c>
      <c r="I325" s="46" t="str">
        <f t="shared" si="21"/>
        <v>LITH</v>
      </c>
      <c r="J325" s="47">
        <f t="shared" si="22"/>
        <v>2.755239</v>
      </c>
      <c r="K325" s="47">
        <f t="shared" si="23"/>
        <v>16.613420999999999</v>
      </c>
      <c r="L325" s="47"/>
    </row>
    <row r="326" spans="1:12" ht="12" customHeight="1" x14ac:dyDescent="0.2">
      <c r="A326" s="39" t="s">
        <v>314</v>
      </c>
      <c r="B326" t="s">
        <v>195</v>
      </c>
      <c r="C326">
        <v>52597</v>
      </c>
      <c r="D326">
        <v>1707253</v>
      </c>
      <c r="E326" s="46"/>
      <c r="F326" s="46" t="str">
        <f t="shared" si="20"/>
        <v>2020–21 LUX</v>
      </c>
      <c r="G326" s="46" t="str">
        <f t="array" ref="G326">A326&amp;" "&amp;SUM(IF(A326=FinyearEx,IF(C326&lt;=QldEx,1,0),0))</f>
        <v>2020–21 172</v>
      </c>
      <c r="H326" s="46" t="str">
        <f t="array" ref="H326">A326&amp;" "&amp;SUM(IF(A326=FinyearEx,IF(D326&lt;=AustraliaEx,1,0),0))</f>
        <v>2020–21 167</v>
      </c>
      <c r="I326" s="46" t="str">
        <f t="shared" si="21"/>
        <v>LUX</v>
      </c>
      <c r="J326" s="47">
        <f t="shared" si="22"/>
        <v>5.2596999999999998E-2</v>
      </c>
      <c r="K326" s="47">
        <f t="shared" si="23"/>
        <v>1.7072529999999999</v>
      </c>
      <c r="L326" s="47"/>
    </row>
    <row r="327" spans="1:12" ht="12" customHeight="1" x14ac:dyDescent="0.2">
      <c r="A327" s="39" t="s">
        <v>314</v>
      </c>
      <c r="B327" t="s">
        <v>196</v>
      </c>
      <c r="C327">
        <v>1165774</v>
      </c>
      <c r="D327">
        <v>30509459</v>
      </c>
      <c r="E327" s="46"/>
      <c r="F327" s="46" t="str">
        <f t="shared" si="20"/>
        <v>2020–21 MACA</v>
      </c>
      <c r="G327" s="46" t="str">
        <f t="array" ref="G327">A327&amp;" "&amp;SUM(IF(A327=FinyearEx,IF(C327&lt;=QldEx,1,0),0))</f>
        <v>2020–21 110</v>
      </c>
      <c r="H327" s="46" t="str">
        <f t="array" ref="H327">A327&amp;" "&amp;SUM(IF(A327=FinyearEx,IF(D327&lt;=AustraliaEx,1,0),0))</f>
        <v>2020–21 97</v>
      </c>
      <c r="I327" s="46" t="str">
        <f t="shared" si="21"/>
        <v>MACA</v>
      </c>
      <c r="J327" s="47">
        <f t="shared" si="22"/>
        <v>1.1657740000000001</v>
      </c>
      <c r="K327" s="47">
        <f t="shared" si="23"/>
        <v>30.509459</v>
      </c>
      <c r="L327" s="47"/>
    </row>
    <row r="328" spans="1:12" ht="12" customHeight="1" x14ac:dyDescent="0.2">
      <c r="A328" s="39" t="s">
        <v>314</v>
      </c>
      <c r="B328" t="s">
        <v>197</v>
      </c>
      <c r="C328">
        <v>1681062</v>
      </c>
      <c r="D328">
        <v>9231154</v>
      </c>
      <c r="E328" s="46"/>
      <c r="F328" s="46" t="str">
        <f t="shared" si="20"/>
        <v>2020–21 MALI</v>
      </c>
      <c r="G328" s="46" t="str">
        <f t="array" ref="G328">A328&amp;" "&amp;SUM(IF(A328=FinyearEx,IF(C328&lt;=QldEx,1,0),0))</f>
        <v>2020–21 103</v>
      </c>
      <c r="H328" s="46" t="str">
        <f t="array" ref="H328">A328&amp;" "&amp;SUM(IF(A328=FinyearEx,IF(D328&lt;=AustraliaEx,1,0),0))</f>
        <v>2020–21 122</v>
      </c>
      <c r="I328" s="46" t="str">
        <f t="shared" si="21"/>
        <v>MALI</v>
      </c>
      <c r="J328" s="47">
        <f t="shared" si="22"/>
        <v>1.6810620000000001</v>
      </c>
      <c r="K328" s="47">
        <f t="shared" si="23"/>
        <v>9.2311540000000001</v>
      </c>
      <c r="L328" s="47"/>
    </row>
    <row r="329" spans="1:12" ht="12" customHeight="1" x14ac:dyDescent="0.2">
      <c r="A329" s="39" t="s">
        <v>314</v>
      </c>
      <c r="B329" t="s">
        <v>198</v>
      </c>
      <c r="C329">
        <v>555613</v>
      </c>
      <c r="D329">
        <v>2135064</v>
      </c>
      <c r="E329" s="46"/>
      <c r="F329" s="46" t="str">
        <f t="shared" si="20"/>
        <v>2020–21 MARS</v>
      </c>
      <c r="G329" s="46" t="str">
        <f t="array" ref="G329">A329&amp;" "&amp;SUM(IF(A329=FinyearEx,IF(C329&lt;=QldEx,1,0),0))</f>
        <v>2020–21 128</v>
      </c>
      <c r="H329" s="46" t="str">
        <f t="array" ref="H329">A329&amp;" "&amp;SUM(IF(A329=FinyearEx,IF(D329&lt;=AustraliaEx,1,0),0))</f>
        <v>2020–21 158</v>
      </c>
      <c r="I329" s="46" t="str">
        <f t="shared" si="21"/>
        <v>MARS</v>
      </c>
      <c r="J329" s="47">
        <f t="shared" si="22"/>
        <v>0.55561300000000002</v>
      </c>
      <c r="K329" s="47">
        <f t="shared" si="23"/>
        <v>2.1350639999999999</v>
      </c>
      <c r="L329" s="47"/>
    </row>
    <row r="330" spans="1:12" ht="12" customHeight="1" x14ac:dyDescent="0.2">
      <c r="A330" s="39" t="s">
        <v>314</v>
      </c>
      <c r="B330" t="s">
        <v>199</v>
      </c>
      <c r="C330">
        <v>3535718</v>
      </c>
      <c r="D330">
        <v>29405341</v>
      </c>
      <c r="E330" s="46"/>
      <c r="F330" s="46" t="str">
        <f t="shared" si="20"/>
        <v>2020–21 MASY</v>
      </c>
      <c r="G330" s="46" t="str">
        <f t="array" ref="G330">A330&amp;" "&amp;SUM(IF(A330=FinyearEx,IF(C330&lt;=QldEx,1,0),0))</f>
        <v>2020–21 84</v>
      </c>
      <c r="H330" s="46" t="str">
        <f t="array" ref="H330">A330&amp;" "&amp;SUM(IF(A330=FinyearEx,IF(D330&lt;=AustraliaEx,1,0),0))</f>
        <v>2020–21 99</v>
      </c>
      <c r="I330" s="46" t="str">
        <f t="shared" si="21"/>
        <v>MASY</v>
      </c>
      <c r="J330" s="47">
        <f t="shared" si="22"/>
        <v>3.5357180000000001</v>
      </c>
      <c r="K330" s="47">
        <f t="shared" si="23"/>
        <v>29.405341</v>
      </c>
      <c r="L330" s="47"/>
    </row>
    <row r="331" spans="1:12" ht="12" customHeight="1" x14ac:dyDescent="0.2">
      <c r="A331" s="39" t="s">
        <v>314</v>
      </c>
      <c r="B331" t="s">
        <v>200</v>
      </c>
      <c r="C331">
        <v>3993479</v>
      </c>
      <c r="D331">
        <v>60453704</v>
      </c>
      <c r="E331" s="46"/>
      <c r="F331" s="46" t="str">
        <f t="shared" si="20"/>
        <v>2020–21 MAUS</v>
      </c>
      <c r="G331" s="46" t="str">
        <f t="array" ref="G331">A331&amp;" "&amp;SUM(IF(A331=FinyearEx,IF(C331&lt;=QldEx,1,0),0))</f>
        <v>2020–21 80</v>
      </c>
      <c r="H331" s="46" t="str">
        <f t="array" ref="H331">A331&amp;" "&amp;SUM(IF(A331=FinyearEx,IF(D331&lt;=AustraliaEx,1,0),0))</f>
        <v>2020–21 74</v>
      </c>
      <c r="I331" s="46" t="str">
        <f t="shared" si="21"/>
        <v>MAUS</v>
      </c>
      <c r="J331" s="47">
        <f t="shared" si="22"/>
        <v>3.9934789999999998</v>
      </c>
      <c r="K331" s="47">
        <f t="shared" si="23"/>
        <v>60.453704000000002</v>
      </c>
      <c r="L331" s="47"/>
    </row>
    <row r="332" spans="1:12" ht="12" customHeight="1" x14ac:dyDescent="0.2">
      <c r="A332" s="39" t="s">
        <v>314</v>
      </c>
      <c r="B332" t="s">
        <v>202</v>
      </c>
      <c r="C332">
        <v>22492518</v>
      </c>
      <c r="D332">
        <v>219976569</v>
      </c>
      <c r="E332" s="46"/>
      <c r="F332" s="46" t="str">
        <f t="shared" si="20"/>
        <v>2020–21 MEXI</v>
      </c>
      <c r="G332" s="46" t="str">
        <f t="array" ref="G332">A332&amp;" "&amp;SUM(IF(A332=FinyearEx,IF(C332&lt;=QldEx,1,0),0))</f>
        <v>2020–21 52</v>
      </c>
      <c r="H332" s="46" t="str">
        <f t="array" ref="H332">A332&amp;" "&amp;SUM(IF(A332=FinyearEx,IF(D332&lt;=AustraliaEx,1,0),0))</f>
        <v>2020–21 53</v>
      </c>
      <c r="I332" s="46" t="str">
        <f t="shared" si="21"/>
        <v>MEXI</v>
      </c>
      <c r="J332" s="47">
        <f t="shared" si="22"/>
        <v>22.492518</v>
      </c>
      <c r="K332" s="47">
        <f t="shared" si="23"/>
        <v>219.97656900000001</v>
      </c>
      <c r="L332" s="47"/>
    </row>
    <row r="333" spans="1:12" ht="12" customHeight="1" x14ac:dyDescent="0.2">
      <c r="A333" s="39" t="s">
        <v>314</v>
      </c>
      <c r="B333" t="s">
        <v>203</v>
      </c>
      <c r="C333">
        <v>1697484</v>
      </c>
      <c r="D333">
        <v>6481850</v>
      </c>
      <c r="E333" s="46"/>
      <c r="F333" s="46" t="str">
        <f t="shared" si="20"/>
        <v>2020–21 MICR</v>
      </c>
      <c r="G333" s="46" t="str">
        <f t="array" ref="G333">A333&amp;" "&amp;SUM(IF(A333=FinyearEx,IF(C333&lt;=QldEx,1,0),0))</f>
        <v>2020–21 102</v>
      </c>
      <c r="H333" s="46" t="str">
        <f t="array" ref="H333">A333&amp;" "&amp;SUM(IF(A333=FinyearEx,IF(D333&lt;=AustraliaEx,1,0),0))</f>
        <v>2020–21 129</v>
      </c>
      <c r="I333" s="46" t="str">
        <f t="shared" si="21"/>
        <v>MICR</v>
      </c>
      <c r="J333" s="47">
        <f t="shared" si="22"/>
        <v>1.697484</v>
      </c>
      <c r="K333" s="47">
        <f t="shared" si="23"/>
        <v>6.4818499999999997</v>
      </c>
      <c r="L333" s="47"/>
    </row>
    <row r="334" spans="1:12" ht="12" customHeight="1" x14ac:dyDescent="0.2">
      <c r="A334" s="39" t="s">
        <v>314</v>
      </c>
      <c r="B334" t="s">
        <v>204</v>
      </c>
      <c r="C334">
        <v>1553731008</v>
      </c>
      <c r="D334">
        <v>7166377363</v>
      </c>
      <c r="E334" s="46"/>
      <c r="F334" s="46" t="str">
        <f t="shared" si="20"/>
        <v>2020–21 MLAY</v>
      </c>
      <c r="G334" s="46" t="str">
        <f t="array" ref="G334">A334&amp;" "&amp;SUM(IF(A334=FinyearEx,IF(C334&lt;=QldEx,1,0),0))</f>
        <v>2020–21 8</v>
      </c>
      <c r="H334" s="46" t="str">
        <f t="array" ref="H334">A334&amp;" "&amp;SUM(IF(A334=FinyearEx,IF(D334&lt;=AustraliaEx,1,0),0))</f>
        <v>2020–21 12</v>
      </c>
      <c r="I334" s="46" t="str">
        <f t="shared" si="21"/>
        <v>MLAY</v>
      </c>
      <c r="J334" s="47">
        <f t="shared" si="22"/>
        <v>1553.731008</v>
      </c>
      <c r="K334" s="47">
        <f t="shared" si="23"/>
        <v>7166.3773629999996</v>
      </c>
      <c r="L334" s="47"/>
    </row>
    <row r="335" spans="1:12" ht="12" customHeight="1" x14ac:dyDescent="0.2">
      <c r="A335" s="39" t="s">
        <v>314</v>
      </c>
      <c r="B335" t="s">
        <v>205</v>
      </c>
      <c r="C335">
        <v>2029267</v>
      </c>
      <c r="D335">
        <v>34373524</v>
      </c>
      <c r="E335" s="46"/>
      <c r="F335" s="46" t="str">
        <f t="shared" si="20"/>
        <v>2020–21 MLDV</v>
      </c>
      <c r="G335" s="46" t="str">
        <f t="array" ref="G335">A335&amp;" "&amp;SUM(IF(A335=FinyearEx,IF(C335&lt;=QldEx,1,0),0))</f>
        <v>2020–21 96</v>
      </c>
      <c r="H335" s="46" t="str">
        <f t="array" ref="H335">A335&amp;" "&amp;SUM(IF(A335=FinyearEx,IF(D335&lt;=AustraliaEx,1,0),0))</f>
        <v>2020–21 91</v>
      </c>
      <c r="I335" s="46" t="str">
        <f t="shared" si="21"/>
        <v>MLDV</v>
      </c>
      <c r="J335" s="47">
        <f t="shared" si="22"/>
        <v>2.0292669999999999</v>
      </c>
      <c r="K335" s="47">
        <f t="shared" si="23"/>
        <v>34.373524000000003</v>
      </c>
      <c r="L335" s="47"/>
    </row>
    <row r="336" spans="1:12" ht="12" customHeight="1" x14ac:dyDescent="0.2">
      <c r="A336" s="39" t="s">
        <v>314</v>
      </c>
      <c r="B336" t="s">
        <v>206</v>
      </c>
      <c r="C336">
        <v>69033</v>
      </c>
      <c r="D336">
        <v>4046595</v>
      </c>
      <c r="E336" s="46"/>
      <c r="F336" s="46" t="str">
        <f t="shared" si="20"/>
        <v>2020–21 MLTA</v>
      </c>
      <c r="G336" s="46" t="str">
        <f t="array" ref="G336">A336&amp;" "&amp;SUM(IF(A336=FinyearEx,IF(C336&lt;=QldEx,1,0),0))</f>
        <v>2020–21 167</v>
      </c>
      <c r="H336" s="46" t="str">
        <f t="array" ref="H336">A336&amp;" "&amp;SUM(IF(A336=FinyearEx,IF(D336&lt;=AustraliaEx,1,0),0))</f>
        <v>2020–21 143</v>
      </c>
      <c r="I336" s="46" t="str">
        <f t="shared" si="21"/>
        <v>MLTA</v>
      </c>
      <c r="J336" s="47">
        <f t="shared" si="22"/>
        <v>6.9032999999999997E-2</v>
      </c>
      <c r="K336" s="47">
        <f t="shared" si="23"/>
        <v>4.0465949999999999</v>
      </c>
      <c r="L336" s="47"/>
    </row>
    <row r="337" spans="1:12" ht="12" customHeight="1" x14ac:dyDescent="0.2">
      <c r="A337" s="39" t="s">
        <v>314</v>
      </c>
      <c r="B337" t="s">
        <v>207</v>
      </c>
      <c r="C337">
        <v>2016</v>
      </c>
      <c r="D337">
        <v>42355178</v>
      </c>
      <c r="E337" s="46"/>
      <c r="F337" s="46" t="str">
        <f t="shared" si="20"/>
        <v>2020–21 MLWI</v>
      </c>
      <c r="G337" s="46" t="str">
        <f t="array" ref="G337">A337&amp;" "&amp;SUM(IF(A337=FinyearEx,IF(C337&lt;=QldEx,1,0),0))</f>
        <v>2020–21 199</v>
      </c>
      <c r="H337" s="46" t="str">
        <f t="array" ref="H337">A337&amp;" "&amp;SUM(IF(A337=FinyearEx,IF(D337&lt;=AustraliaEx,1,0),0))</f>
        <v>2020–21 85</v>
      </c>
      <c r="I337" s="46" t="str">
        <f t="shared" si="21"/>
        <v>MLWI</v>
      </c>
      <c r="J337" s="47">
        <f t="shared" si="22"/>
        <v>2.016E-3</v>
      </c>
      <c r="K337" s="47">
        <f t="shared" si="23"/>
        <v>42.355178000000002</v>
      </c>
      <c r="L337" s="47"/>
    </row>
    <row r="338" spans="1:12" ht="12" customHeight="1" x14ac:dyDescent="0.2">
      <c r="A338" s="39" t="s">
        <v>314</v>
      </c>
      <c r="B338" t="s">
        <v>208</v>
      </c>
      <c r="C338">
        <v>4503240</v>
      </c>
      <c r="D338">
        <v>31371410</v>
      </c>
      <c r="E338" s="46"/>
      <c r="F338" s="46" t="str">
        <f t="shared" si="20"/>
        <v>2020–21 MNGL</v>
      </c>
      <c r="G338" s="46" t="str">
        <f t="array" ref="G338">A338&amp;" "&amp;SUM(IF(A338=FinyearEx,IF(C338&lt;=QldEx,1,0),0))</f>
        <v>2020–21 76</v>
      </c>
      <c r="H338" s="46" t="str">
        <f t="array" ref="H338">A338&amp;" "&amp;SUM(IF(A338=FinyearEx,IF(D338&lt;=AustraliaEx,1,0),0))</f>
        <v>2020–21 95</v>
      </c>
      <c r="I338" s="46" t="str">
        <f t="shared" si="21"/>
        <v>MNGL</v>
      </c>
      <c r="J338" s="47">
        <f t="shared" si="22"/>
        <v>4.5032399999999999</v>
      </c>
      <c r="K338" s="47">
        <f t="shared" si="23"/>
        <v>31.371410000000001</v>
      </c>
      <c r="L338" s="47"/>
    </row>
    <row r="339" spans="1:12" ht="12" customHeight="1" x14ac:dyDescent="0.2">
      <c r="A339" s="39" t="s">
        <v>314</v>
      </c>
      <c r="B339" t="s">
        <v>209</v>
      </c>
      <c r="C339">
        <v>696923</v>
      </c>
      <c r="D339">
        <v>14661560</v>
      </c>
      <c r="E339" s="46"/>
      <c r="F339" s="46" t="str">
        <f t="shared" si="20"/>
        <v>2020–21 MORO</v>
      </c>
      <c r="G339" s="46" t="str">
        <f t="array" ref="G339">A339&amp;" "&amp;SUM(IF(A339=FinyearEx,IF(C339&lt;=QldEx,1,0),0))</f>
        <v>2020–21 123</v>
      </c>
      <c r="H339" s="46" t="str">
        <f t="array" ref="H339">A339&amp;" "&amp;SUM(IF(A339=FinyearEx,IF(D339&lt;=AustraliaEx,1,0),0))</f>
        <v>2020–21 112</v>
      </c>
      <c r="I339" s="46" t="str">
        <f t="shared" si="21"/>
        <v>MORO</v>
      </c>
      <c r="J339" s="47">
        <f t="shared" si="22"/>
        <v>0.69692299999999996</v>
      </c>
      <c r="K339" s="47">
        <f t="shared" si="23"/>
        <v>14.66156</v>
      </c>
      <c r="L339" s="47"/>
    </row>
    <row r="340" spans="1:12" ht="12" customHeight="1" x14ac:dyDescent="0.2">
      <c r="A340" s="39" t="s">
        <v>314</v>
      </c>
      <c r="B340" t="s">
        <v>210</v>
      </c>
      <c r="C340">
        <v>8044268</v>
      </c>
      <c r="D340">
        <v>468480902</v>
      </c>
      <c r="E340" s="46"/>
      <c r="F340" s="46" t="str">
        <f t="shared" si="20"/>
        <v>2020–21 MOZA</v>
      </c>
      <c r="G340" s="46" t="str">
        <f t="array" ref="G340">A340&amp;" "&amp;SUM(IF(A340=FinyearEx,IF(C340&lt;=QldEx,1,0),0))</f>
        <v>2020–21 70</v>
      </c>
      <c r="H340" s="46" t="str">
        <f t="array" ref="H340">A340&amp;" "&amp;SUM(IF(A340=FinyearEx,IF(D340&lt;=AustraliaEx,1,0),0))</f>
        <v>2020–21 39</v>
      </c>
      <c r="I340" s="46" t="str">
        <f t="shared" si="21"/>
        <v>MOZA</v>
      </c>
      <c r="J340" s="47">
        <f t="shared" si="22"/>
        <v>8.0442680000000006</v>
      </c>
      <c r="K340" s="47">
        <f t="shared" si="23"/>
        <v>468.48090200000001</v>
      </c>
      <c r="L340" s="47"/>
    </row>
    <row r="341" spans="1:12" ht="12" customHeight="1" x14ac:dyDescent="0.2">
      <c r="A341" s="39" t="s">
        <v>314</v>
      </c>
      <c r="B341" t="s">
        <v>211</v>
      </c>
      <c r="C341">
        <v>134792</v>
      </c>
      <c r="D341">
        <v>1842707</v>
      </c>
      <c r="E341" s="46"/>
      <c r="F341" s="46" t="str">
        <f t="shared" si="20"/>
        <v>2020–21 MRNS</v>
      </c>
      <c r="G341" s="46" t="str">
        <f t="array" ref="G341">A341&amp;" "&amp;SUM(IF(A341=FinyearEx,IF(C341&lt;=QldEx,1,0),0))</f>
        <v>2020–21 153</v>
      </c>
      <c r="H341" s="46" t="str">
        <f t="array" ref="H341">A341&amp;" "&amp;SUM(IF(A341=FinyearEx,IF(D341&lt;=AustraliaEx,1,0),0))</f>
        <v>2020–21 163</v>
      </c>
      <c r="I341" s="46" t="str">
        <f t="shared" si="21"/>
        <v>MRNS</v>
      </c>
      <c r="J341" s="47">
        <f t="shared" si="22"/>
        <v>0.134792</v>
      </c>
      <c r="K341" s="47">
        <f t="shared" si="23"/>
        <v>1.8427070000000001</v>
      </c>
      <c r="L341" s="47"/>
    </row>
    <row r="342" spans="1:12" ht="12" customHeight="1" x14ac:dyDescent="0.2">
      <c r="A342" s="39" t="s">
        <v>314</v>
      </c>
      <c r="B342" t="s">
        <v>212</v>
      </c>
      <c r="C342">
        <v>612699</v>
      </c>
      <c r="D342">
        <v>6432354</v>
      </c>
      <c r="E342" s="46"/>
      <c r="F342" s="46" t="str">
        <f t="shared" si="20"/>
        <v>2020–21 MRTN</v>
      </c>
      <c r="G342" s="46" t="str">
        <f t="array" ref="G342">A342&amp;" "&amp;SUM(IF(A342=FinyearEx,IF(C342&lt;=QldEx,1,0),0))</f>
        <v>2020–21 127</v>
      </c>
      <c r="H342" s="46" t="str">
        <f t="array" ref="H342">A342&amp;" "&amp;SUM(IF(A342=FinyearEx,IF(D342&lt;=AustraliaEx,1,0),0))</f>
        <v>2020–21 130</v>
      </c>
      <c r="I342" s="46" t="str">
        <f t="shared" si="21"/>
        <v>MRTN</v>
      </c>
      <c r="J342" s="47">
        <f t="shared" si="22"/>
        <v>0.61269899999999999</v>
      </c>
      <c r="K342" s="47">
        <f t="shared" si="23"/>
        <v>6.4323540000000001</v>
      </c>
      <c r="L342" s="47"/>
    </row>
    <row r="343" spans="1:12" ht="12" customHeight="1" x14ac:dyDescent="0.2">
      <c r="A343" s="39" t="s">
        <v>314</v>
      </c>
      <c r="B343" t="s">
        <v>213</v>
      </c>
      <c r="C343">
        <v>390830</v>
      </c>
      <c r="D343">
        <v>13111413</v>
      </c>
      <c r="E343" s="46"/>
      <c r="F343" s="46" t="str">
        <f t="shared" si="20"/>
        <v>2020–21 NAMI</v>
      </c>
      <c r="G343" s="46" t="str">
        <f t="array" ref="G343">A343&amp;" "&amp;SUM(IF(A343=FinyearEx,IF(C343&lt;=QldEx,1,0),0))</f>
        <v>2020–21 133</v>
      </c>
      <c r="H343" s="46" t="str">
        <f t="array" ref="H343">A343&amp;" "&amp;SUM(IF(A343=FinyearEx,IF(D343&lt;=AustraliaEx,1,0),0))</f>
        <v>2020–21 115</v>
      </c>
      <c r="I343" s="46" t="str">
        <f t="shared" si="21"/>
        <v>NAMI</v>
      </c>
      <c r="J343" s="47">
        <f t="shared" si="22"/>
        <v>0.39083000000000001</v>
      </c>
      <c r="K343" s="47">
        <f t="shared" si="23"/>
        <v>13.111413000000001</v>
      </c>
      <c r="L343" s="47"/>
    </row>
    <row r="344" spans="1:12" ht="12" customHeight="1" x14ac:dyDescent="0.2">
      <c r="A344" s="39" t="s">
        <v>314</v>
      </c>
      <c r="B344" t="s">
        <v>214</v>
      </c>
      <c r="C344">
        <v>43118764</v>
      </c>
      <c r="D344">
        <v>60574666</v>
      </c>
      <c r="E344" s="46"/>
      <c r="F344" s="46" t="str">
        <f t="shared" si="20"/>
        <v>2020–21 NAUR</v>
      </c>
      <c r="G344" s="46" t="str">
        <f t="array" ref="G344">A344&amp;" "&amp;SUM(IF(A344=FinyearEx,IF(C344&lt;=QldEx,1,0),0))</f>
        <v>2020–21 44</v>
      </c>
      <c r="H344" s="46" t="str">
        <f t="array" ref="H344">A344&amp;" "&amp;SUM(IF(A344=FinyearEx,IF(D344&lt;=AustraliaEx,1,0),0))</f>
        <v>2020–21 73</v>
      </c>
      <c r="I344" s="46" t="str">
        <f t="shared" si="21"/>
        <v>NAUR</v>
      </c>
      <c r="J344" s="47">
        <f t="shared" si="22"/>
        <v>43.118763999999999</v>
      </c>
      <c r="K344" s="47">
        <f t="shared" si="23"/>
        <v>60.574666000000001</v>
      </c>
      <c r="L344" s="47"/>
    </row>
    <row r="345" spans="1:12" ht="12" customHeight="1" x14ac:dyDescent="0.2">
      <c r="A345" s="39" t="s">
        <v>314</v>
      </c>
      <c r="B345" t="s">
        <v>215</v>
      </c>
      <c r="C345">
        <v>63031312</v>
      </c>
      <c r="D345">
        <v>352009350</v>
      </c>
      <c r="E345" s="46"/>
      <c r="F345" s="46" t="str">
        <f t="shared" si="20"/>
        <v>2020–21 NCAL</v>
      </c>
      <c r="G345" s="46" t="str">
        <f t="array" ref="G345">A345&amp;" "&amp;SUM(IF(A345=FinyearEx,IF(C345&lt;=QldEx,1,0),0))</f>
        <v>2020–21 40</v>
      </c>
      <c r="H345" s="46" t="str">
        <f t="array" ref="H345">A345&amp;" "&amp;SUM(IF(A345=FinyearEx,IF(D345&lt;=AustraliaEx,1,0),0))</f>
        <v>2020–21 45</v>
      </c>
      <c r="I345" s="46" t="str">
        <f t="shared" si="21"/>
        <v>NCAL</v>
      </c>
      <c r="J345" s="47">
        <f t="shared" si="22"/>
        <v>63.031312</v>
      </c>
      <c r="K345" s="47">
        <f t="shared" si="23"/>
        <v>352.00934999999998</v>
      </c>
      <c r="L345" s="47"/>
    </row>
    <row r="346" spans="1:12" ht="12" customHeight="1" x14ac:dyDescent="0.2">
      <c r="A346" s="39" t="s">
        <v>314</v>
      </c>
      <c r="B346" t="s">
        <v>304</v>
      </c>
      <c r="C346">
        <v>0</v>
      </c>
      <c r="D346">
        <v>7669629732</v>
      </c>
      <c r="E346" s="46"/>
      <c r="F346" s="46" t="str">
        <f t="shared" si="20"/>
        <v>2020–21 NCD</v>
      </c>
      <c r="G346" s="46" t="str">
        <f t="array" ref="G346">A346&amp;" "&amp;SUM(IF(A346=FinyearEx,IF(C346&lt;=QldEx,1,0),0))</f>
        <v>2020–21 218</v>
      </c>
      <c r="H346" s="46" t="str">
        <f t="array" ref="H346">A346&amp;" "&amp;SUM(IF(A346=FinyearEx,IF(D346&lt;=AustraliaEx,1,0),0))</f>
        <v>2020–21 10</v>
      </c>
      <c r="I346" s="46" t="str">
        <f t="shared" si="21"/>
        <v>NCD</v>
      </c>
      <c r="J346" s="47">
        <f t="shared" si="22"/>
        <v>0</v>
      </c>
      <c r="K346" s="47">
        <f t="shared" si="23"/>
        <v>7669.6297320000003</v>
      </c>
      <c r="L346" s="47"/>
    </row>
    <row r="347" spans="1:12" ht="12" customHeight="1" x14ac:dyDescent="0.2">
      <c r="A347" s="39" t="s">
        <v>314</v>
      </c>
      <c r="B347" t="s">
        <v>216</v>
      </c>
      <c r="C347">
        <v>23153240</v>
      </c>
      <c r="D347">
        <v>148948991</v>
      </c>
      <c r="E347" s="46"/>
      <c r="F347" s="46" t="str">
        <f t="shared" si="20"/>
        <v>2020–21 NEPA</v>
      </c>
      <c r="G347" s="46" t="str">
        <f t="array" ref="G347">A347&amp;" "&amp;SUM(IF(A347=FinyearEx,IF(C347&lt;=QldEx,1,0),0))</f>
        <v>2020–21 51</v>
      </c>
      <c r="H347" s="46" t="str">
        <f t="array" ref="H347">A347&amp;" "&amp;SUM(IF(A347=FinyearEx,IF(D347&lt;=AustraliaEx,1,0),0))</f>
        <v>2020–21 55</v>
      </c>
      <c r="I347" s="46" t="str">
        <f t="shared" si="21"/>
        <v>NEPA</v>
      </c>
      <c r="J347" s="47">
        <f t="shared" si="22"/>
        <v>23.15324</v>
      </c>
      <c r="K347" s="47">
        <f t="shared" si="23"/>
        <v>148.94899100000001</v>
      </c>
      <c r="L347" s="47"/>
    </row>
    <row r="348" spans="1:12" ht="12" customHeight="1" x14ac:dyDescent="0.2">
      <c r="A348" s="39" t="s">
        <v>314</v>
      </c>
      <c r="B348" t="s">
        <v>217</v>
      </c>
      <c r="C348">
        <v>1019684656</v>
      </c>
      <c r="D348">
        <v>2437719517</v>
      </c>
      <c r="E348" s="46"/>
      <c r="F348" s="46" t="str">
        <f t="shared" si="20"/>
        <v>2020–21 NETH</v>
      </c>
      <c r="G348" s="46" t="str">
        <f t="array" ref="G348">A348&amp;" "&amp;SUM(IF(A348=FinyearEx,IF(C348&lt;=QldEx,1,0),0))</f>
        <v>2020–21 11</v>
      </c>
      <c r="H348" s="46" t="str">
        <f t="array" ref="H348">A348&amp;" "&amp;SUM(IF(A348=FinyearEx,IF(D348&lt;=AustraliaEx,1,0),0))</f>
        <v>2020–21 19</v>
      </c>
      <c r="I348" s="46" t="str">
        <f t="shared" si="21"/>
        <v>NETH</v>
      </c>
      <c r="J348" s="47">
        <f t="shared" si="22"/>
        <v>1019.684656</v>
      </c>
      <c r="K348" s="47">
        <f t="shared" si="23"/>
        <v>2437.719517</v>
      </c>
      <c r="L348" s="47"/>
    </row>
    <row r="349" spans="1:12" ht="12" customHeight="1" x14ac:dyDescent="0.2">
      <c r="A349" s="39" t="s">
        <v>314</v>
      </c>
      <c r="B349" t="s">
        <v>218</v>
      </c>
      <c r="C349">
        <v>3631141</v>
      </c>
      <c r="D349">
        <v>60322322</v>
      </c>
      <c r="E349" s="46"/>
      <c r="F349" s="46" t="str">
        <f t="shared" si="20"/>
        <v>2020–21 NGRA</v>
      </c>
      <c r="G349" s="46" t="str">
        <f t="array" ref="G349">A349&amp;" "&amp;SUM(IF(A349=FinyearEx,IF(C349&lt;=QldEx,1,0),0))</f>
        <v>2020–21 83</v>
      </c>
      <c r="H349" s="46" t="str">
        <f t="array" ref="H349">A349&amp;" "&amp;SUM(IF(A349=FinyearEx,IF(D349&lt;=AustraliaEx,1,0),0))</f>
        <v>2020–21 75</v>
      </c>
      <c r="I349" s="46" t="str">
        <f t="shared" si="21"/>
        <v>NGRA</v>
      </c>
      <c r="J349" s="47">
        <f t="shared" si="22"/>
        <v>3.631141</v>
      </c>
      <c r="K349" s="47">
        <f t="shared" si="23"/>
        <v>60.322322</v>
      </c>
      <c r="L349" s="47"/>
    </row>
    <row r="350" spans="1:12" ht="12" customHeight="1" x14ac:dyDescent="0.2">
      <c r="A350" s="39" t="s">
        <v>314</v>
      </c>
      <c r="B350" t="s">
        <v>219</v>
      </c>
      <c r="C350">
        <v>231036</v>
      </c>
      <c r="D350">
        <v>4886631</v>
      </c>
      <c r="E350" s="46"/>
      <c r="F350" s="46" t="str">
        <f t="shared" si="20"/>
        <v>2020–21 NICA</v>
      </c>
      <c r="G350" s="46" t="str">
        <f t="array" ref="G350">A350&amp;" "&amp;SUM(IF(A350=FinyearEx,IF(C350&lt;=QldEx,1,0),0))</f>
        <v>2020–21 144</v>
      </c>
      <c r="H350" s="46" t="str">
        <f t="array" ref="H350">A350&amp;" "&amp;SUM(IF(A350=FinyearEx,IF(D350&lt;=AustraliaEx,1,0),0))</f>
        <v>2020–21 138</v>
      </c>
      <c r="I350" s="46" t="str">
        <f t="shared" si="21"/>
        <v>NICA</v>
      </c>
      <c r="J350" s="47">
        <f t="shared" si="22"/>
        <v>0.23103599999999999</v>
      </c>
      <c r="K350" s="47">
        <f t="shared" si="23"/>
        <v>4.8866310000000004</v>
      </c>
      <c r="L350" s="47"/>
    </row>
    <row r="351" spans="1:12" ht="12" customHeight="1" x14ac:dyDescent="0.2">
      <c r="A351" s="39" t="s">
        <v>314</v>
      </c>
      <c r="B351" t="s">
        <v>221</v>
      </c>
      <c r="C351">
        <v>256290</v>
      </c>
      <c r="D351">
        <v>615859</v>
      </c>
      <c r="E351" s="46"/>
      <c r="F351" s="46" t="str">
        <f t="shared" si="20"/>
        <v>2020–21 NIUE</v>
      </c>
      <c r="G351" s="46" t="str">
        <f t="array" ref="G351">A351&amp;" "&amp;SUM(IF(A351=FinyearEx,IF(C351&lt;=QldEx,1,0),0))</f>
        <v>2020–21 140</v>
      </c>
      <c r="H351" s="46" t="str">
        <f t="array" ref="H351">A351&amp;" "&amp;SUM(IF(A351=FinyearEx,IF(D351&lt;=AustraliaEx,1,0),0))</f>
        <v>2020–21 190</v>
      </c>
      <c r="I351" s="46" t="str">
        <f t="shared" si="21"/>
        <v>NIUE</v>
      </c>
      <c r="J351" s="47">
        <f t="shared" si="22"/>
        <v>0.25629000000000002</v>
      </c>
      <c r="K351" s="47">
        <f t="shared" si="23"/>
        <v>0.61585900000000005</v>
      </c>
      <c r="L351" s="47"/>
    </row>
    <row r="352" spans="1:12" ht="12" customHeight="1" x14ac:dyDescent="0.2">
      <c r="A352" s="39" t="s">
        <v>314</v>
      </c>
      <c r="B352" t="s">
        <v>222</v>
      </c>
      <c r="C352">
        <v>11333477</v>
      </c>
      <c r="D352">
        <v>21733272</v>
      </c>
      <c r="E352" s="46"/>
      <c r="F352" s="46" t="str">
        <f t="shared" si="20"/>
        <v>2020–21 NORF</v>
      </c>
      <c r="G352" s="46" t="str">
        <f t="array" ref="G352">A352&amp;" "&amp;SUM(IF(A352=FinyearEx,IF(C352&lt;=QldEx,1,0),0))</f>
        <v>2020–21 61</v>
      </c>
      <c r="H352" s="46" t="str">
        <f t="array" ref="H352">A352&amp;" "&amp;SUM(IF(A352=FinyearEx,IF(D352&lt;=AustraliaEx,1,0),0))</f>
        <v>2020–21 103</v>
      </c>
      <c r="I352" s="46" t="str">
        <f t="shared" si="21"/>
        <v>NORF</v>
      </c>
      <c r="J352" s="47">
        <f t="shared" si="22"/>
        <v>11.333477</v>
      </c>
      <c r="K352" s="47">
        <f t="shared" si="23"/>
        <v>21.733271999999999</v>
      </c>
      <c r="L352" s="47"/>
    </row>
    <row r="353" spans="1:12" ht="12" customHeight="1" x14ac:dyDescent="0.2">
      <c r="A353" s="39" t="s">
        <v>314</v>
      </c>
      <c r="B353" t="s">
        <v>223</v>
      </c>
      <c r="C353">
        <v>2296408</v>
      </c>
      <c r="D353">
        <v>154796967</v>
      </c>
      <c r="E353" s="46"/>
      <c r="F353" s="46" t="str">
        <f t="shared" si="20"/>
        <v>2020–21 NWAY</v>
      </c>
      <c r="G353" s="46" t="str">
        <f t="array" ref="G353">A353&amp;" "&amp;SUM(IF(A353=FinyearEx,IF(C353&lt;=QldEx,1,0),0))</f>
        <v>2020–21 94</v>
      </c>
      <c r="H353" s="46" t="str">
        <f t="array" ref="H353">A353&amp;" "&amp;SUM(IF(A353=FinyearEx,IF(D353&lt;=AustraliaEx,1,0),0))</f>
        <v>2020–21 54</v>
      </c>
      <c r="I353" s="46" t="str">
        <f t="shared" si="21"/>
        <v>NWAY</v>
      </c>
      <c r="J353" s="47">
        <f t="shared" si="22"/>
        <v>2.296408</v>
      </c>
      <c r="K353" s="47">
        <f t="shared" si="23"/>
        <v>154.796967</v>
      </c>
      <c r="L353" s="47"/>
    </row>
    <row r="354" spans="1:12" ht="12" customHeight="1" x14ac:dyDescent="0.2">
      <c r="A354" s="39" t="s">
        <v>314</v>
      </c>
      <c r="B354" t="s">
        <v>224</v>
      </c>
      <c r="C354">
        <v>1040877295</v>
      </c>
      <c r="D354">
        <v>10677457462</v>
      </c>
      <c r="E354" s="46"/>
      <c r="F354" s="46" t="str">
        <f t="shared" si="20"/>
        <v>2020–21 NZ</v>
      </c>
      <c r="G354" s="46" t="str">
        <f t="array" ref="G354">A354&amp;" "&amp;SUM(IF(A354=FinyearEx,IF(C354&lt;=QldEx,1,0),0))</f>
        <v>2020–21 10</v>
      </c>
      <c r="H354" s="46" t="str">
        <f t="array" ref="H354">A354&amp;" "&amp;SUM(IF(A354=FinyearEx,IF(D354&lt;=AustraliaEx,1,0),0))</f>
        <v>2020–21 9</v>
      </c>
      <c r="I354" s="46" t="str">
        <f t="shared" si="21"/>
        <v>NZ</v>
      </c>
      <c r="J354" s="47">
        <f t="shared" si="22"/>
        <v>1040.877295</v>
      </c>
      <c r="K354" s="47">
        <f t="shared" si="23"/>
        <v>10677.457462</v>
      </c>
      <c r="L354" s="47"/>
    </row>
    <row r="355" spans="1:12" ht="12" customHeight="1" x14ac:dyDescent="0.2">
      <c r="A355" s="39" t="s">
        <v>314</v>
      </c>
      <c r="B355" t="s">
        <v>225</v>
      </c>
      <c r="C355">
        <v>297045742</v>
      </c>
      <c r="D355">
        <v>412571319</v>
      </c>
      <c r="E355" s="46"/>
      <c r="F355" s="46" t="str">
        <f t="shared" si="20"/>
        <v>2020–21 OMAN</v>
      </c>
      <c r="G355" s="46" t="str">
        <f t="array" ref="G355">A355&amp;" "&amp;SUM(IF(A355=FinyearEx,IF(C355&lt;=QldEx,1,0),0))</f>
        <v>2020–21 25</v>
      </c>
      <c r="H355" s="46" t="str">
        <f t="array" ref="H355">A355&amp;" "&amp;SUM(IF(A355=FinyearEx,IF(D355&lt;=AustraliaEx,1,0),0))</f>
        <v>2020–21 40</v>
      </c>
      <c r="I355" s="46" t="str">
        <f t="shared" si="21"/>
        <v>OMAN</v>
      </c>
      <c r="J355" s="47">
        <f t="shared" si="22"/>
        <v>297.04574200000002</v>
      </c>
      <c r="K355" s="47">
        <f t="shared" si="23"/>
        <v>412.57131900000002</v>
      </c>
      <c r="L355" s="47"/>
    </row>
    <row r="356" spans="1:12" ht="12" customHeight="1" x14ac:dyDescent="0.2">
      <c r="A356" s="39" t="s">
        <v>314</v>
      </c>
      <c r="B356" t="s">
        <v>226</v>
      </c>
      <c r="C356">
        <v>203252271</v>
      </c>
      <c r="D356">
        <v>680387203</v>
      </c>
      <c r="E356" s="46"/>
      <c r="F356" s="46" t="str">
        <f t="shared" si="20"/>
        <v>2020–21 PAKI</v>
      </c>
      <c r="G356" s="46" t="str">
        <f t="array" ref="G356">A356&amp;" "&amp;SUM(IF(A356=FinyearEx,IF(C356&lt;=QldEx,1,0),0))</f>
        <v>2020–21 29</v>
      </c>
      <c r="H356" s="46" t="str">
        <f t="array" ref="H356">A356&amp;" "&amp;SUM(IF(A356=FinyearEx,IF(D356&lt;=AustraliaEx,1,0),0))</f>
        <v>2020–21 31</v>
      </c>
      <c r="I356" s="46" t="str">
        <f t="shared" si="21"/>
        <v>PAKI</v>
      </c>
      <c r="J356" s="47">
        <f t="shared" si="22"/>
        <v>203.25227100000001</v>
      </c>
      <c r="K356" s="47">
        <f t="shared" si="23"/>
        <v>680.387203</v>
      </c>
      <c r="L356" s="47"/>
    </row>
    <row r="357" spans="1:12" ht="12" customHeight="1" x14ac:dyDescent="0.2">
      <c r="A357" s="39" t="s">
        <v>314</v>
      </c>
      <c r="B357" t="s">
        <v>227</v>
      </c>
      <c r="C357">
        <v>199670</v>
      </c>
      <c r="D357">
        <v>1749589</v>
      </c>
      <c r="E357" s="46"/>
      <c r="F357" s="46" t="str">
        <f t="shared" si="20"/>
        <v>2020–21 PALU</v>
      </c>
      <c r="G357" s="46" t="str">
        <f t="array" ref="G357">A357&amp;" "&amp;SUM(IF(A357=FinyearEx,IF(C357&lt;=QldEx,1,0),0))</f>
        <v>2020–21 147</v>
      </c>
      <c r="H357" s="46" t="str">
        <f t="array" ref="H357">A357&amp;" "&amp;SUM(IF(A357=FinyearEx,IF(D357&lt;=AustraliaEx,1,0),0))</f>
        <v>2020–21 166</v>
      </c>
      <c r="I357" s="46" t="str">
        <f t="shared" si="21"/>
        <v>PALU</v>
      </c>
      <c r="J357" s="47">
        <f t="shared" si="22"/>
        <v>0.19966999999999999</v>
      </c>
      <c r="K357" s="47">
        <f t="shared" si="23"/>
        <v>1.7495890000000001</v>
      </c>
      <c r="L357" s="47"/>
    </row>
    <row r="358" spans="1:12" ht="12" customHeight="1" x14ac:dyDescent="0.2">
      <c r="A358" s="39" t="s">
        <v>314</v>
      </c>
      <c r="B358" t="s">
        <v>228</v>
      </c>
      <c r="C358">
        <v>15666206</v>
      </c>
      <c r="D358">
        <v>96642602</v>
      </c>
      <c r="E358" s="46"/>
      <c r="F358" s="46" t="str">
        <f t="shared" si="20"/>
        <v>2020–21 PERU</v>
      </c>
      <c r="G358" s="46" t="str">
        <f t="array" ref="G358">A358&amp;" "&amp;SUM(IF(A358=FinyearEx,IF(C358&lt;=QldEx,1,0),0))</f>
        <v>2020–21 54</v>
      </c>
      <c r="H358" s="46" t="str">
        <f t="array" ref="H358">A358&amp;" "&amp;SUM(IF(A358=FinyearEx,IF(D358&lt;=AustraliaEx,1,0),0))</f>
        <v>2020–21 64</v>
      </c>
      <c r="I358" s="46" t="str">
        <f t="shared" si="21"/>
        <v>PERU</v>
      </c>
      <c r="J358" s="47">
        <f t="shared" si="22"/>
        <v>15.666206000000001</v>
      </c>
      <c r="K358" s="47">
        <f t="shared" si="23"/>
        <v>96.642601999999997</v>
      </c>
      <c r="L358" s="47"/>
    </row>
    <row r="359" spans="1:12" ht="12" customHeight="1" x14ac:dyDescent="0.2">
      <c r="A359" s="39" t="s">
        <v>314</v>
      </c>
      <c r="B359" t="s">
        <v>229</v>
      </c>
      <c r="C359">
        <v>204383262</v>
      </c>
      <c r="D359">
        <v>2900019110</v>
      </c>
      <c r="E359" s="46"/>
      <c r="F359" s="46" t="str">
        <f t="shared" si="20"/>
        <v>2020–21 PHIL</v>
      </c>
      <c r="G359" s="46" t="str">
        <f t="array" ref="G359">A359&amp;" "&amp;SUM(IF(A359=FinyearEx,IF(C359&lt;=QldEx,1,0),0))</f>
        <v>2020–21 28</v>
      </c>
      <c r="H359" s="46" t="str">
        <f t="array" ref="H359">A359&amp;" "&amp;SUM(IF(A359=FinyearEx,IF(D359&lt;=AustraliaEx,1,0),0))</f>
        <v>2020–21 17</v>
      </c>
      <c r="I359" s="46" t="str">
        <f t="shared" si="21"/>
        <v>PHIL</v>
      </c>
      <c r="J359" s="47">
        <f t="shared" si="22"/>
        <v>204.383262</v>
      </c>
      <c r="K359" s="47">
        <f t="shared" si="23"/>
        <v>2900.0191100000002</v>
      </c>
      <c r="L359" s="47"/>
    </row>
    <row r="360" spans="1:12" ht="12" customHeight="1" x14ac:dyDescent="0.2">
      <c r="A360" s="39" t="s">
        <v>314</v>
      </c>
      <c r="B360" t="s">
        <v>230</v>
      </c>
      <c r="C360">
        <v>0</v>
      </c>
      <c r="D360">
        <v>12225</v>
      </c>
      <c r="E360" s="46"/>
      <c r="F360" s="46" t="str">
        <f t="shared" si="20"/>
        <v>2020–21 PITC</v>
      </c>
      <c r="G360" s="46" t="str">
        <f t="array" ref="G360">A360&amp;" "&amp;SUM(IF(A360=FinyearEx,IF(C360&lt;=QldEx,1,0),0))</f>
        <v>2020–21 218</v>
      </c>
      <c r="H360" s="46" t="str">
        <f t="array" ref="H360">A360&amp;" "&amp;SUM(IF(A360=FinyearEx,IF(D360&lt;=AustraliaEx,1,0),0))</f>
        <v>2020–21 218</v>
      </c>
      <c r="I360" s="46" t="str">
        <f t="shared" si="21"/>
        <v>PITC</v>
      </c>
      <c r="J360" s="47">
        <f t="shared" si="22"/>
        <v>0</v>
      </c>
      <c r="K360" s="47">
        <f t="shared" si="23"/>
        <v>1.2225E-2</v>
      </c>
      <c r="L360" s="47"/>
    </row>
    <row r="361" spans="1:12" ht="12" customHeight="1" x14ac:dyDescent="0.2">
      <c r="A361" s="39" t="s">
        <v>314</v>
      </c>
      <c r="B361" t="s">
        <v>231</v>
      </c>
      <c r="C361">
        <v>8629210</v>
      </c>
      <c r="D361">
        <v>53092970</v>
      </c>
      <c r="E361" s="46"/>
      <c r="F361" s="46" t="str">
        <f t="shared" si="20"/>
        <v>2020–21 PLYN</v>
      </c>
      <c r="G361" s="46" t="str">
        <f t="array" ref="G361">A361&amp;" "&amp;SUM(IF(A361=FinyearEx,IF(C361&lt;=QldEx,1,0),0))</f>
        <v>2020–21 66</v>
      </c>
      <c r="H361" s="46" t="str">
        <f t="array" ref="H361">A361&amp;" "&amp;SUM(IF(A361=FinyearEx,IF(D361&lt;=AustraliaEx,1,0),0))</f>
        <v>2020–21 79</v>
      </c>
      <c r="I361" s="46" t="str">
        <f t="shared" si="21"/>
        <v>PLYN</v>
      </c>
      <c r="J361" s="47">
        <f t="shared" si="22"/>
        <v>8.6292100000000005</v>
      </c>
      <c r="K361" s="47">
        <f t="shared" si="23"/>
        <v>53.092970000000001</v>
      </c>
      <c r="L361" s="47"/>
    </row>
    <row r="362" spans="1:12" ht="12" customHeight="1" x14ac:dyDescent="0.2">
      <c r="A362" s="39" t="s">
        <v>314</v>
      </c>
      <c r="B362" t="s">
        <v>232</v>
      </c>
      <c r="C362">
        <v>721920442</v>
      </c>
      <c r="D362">
        <v>1874276006</v>
      </c>
      <c r="E362" s="46"/>
      <c r="F362" s="46" t="str">
        <f t="shared" si="20"/>
        <v>2020–21 PNG</v>
      </c>
      <c r="G362" s="46" t="str">
        <f t="array" ref="G362">A362&amp;" "&amp;SUM(IF(A362=FinyearEx,IF(C362&lt;=QldEx,1,0),0))</f>
        <v>2020–21 13</v>
      </c>
      <c r="H362" s="46" t="str">
        <f t="array" ref="H362">A362&amp;" "&amp;SUM(IF(A362=FinyearEx,IF(D362&lt;=AustraliaEx,1,0),0))</f>
        <v>2020–21 23</v>
      </c>
      <c r="I362" s="46" t="str">
        <f t="shared" si="21"/>
        <v>PNG</v>
      </c>
      <c r="J362" s="47">
        <f t="shared" si="22"/>
        <v>721.92044199999998</v>
      </c>
      <c r="K362" s="47">
        <f t="shared" si="23"/>
        <v>1874.2760060000001</v>
      </c>
      <c r="L362" s="47"/>
    </row>
    <row r="363" spans="1:12" ht="12" customHeight="1" x14ac:dyDescent="0.2">
      <c r="A363" s="39" t="s">
        <v>314</v>
      </c>
      <c r="B363" t="s">
        <v>233</v>
      </c>
      <c r="C363">
        <v>4150685</v>
      </c>
      <c r="D363">
        <v>44043020</v>
      </c>
      <c r="E363" s="46"/>
      <c r="F363" s="46" t="str">
        <f t="shared" si="20"/>
        <v>2020–21 PNMA</v>
      </c>
      <c r="G363" s="46" t="str">
        <f t="array" ref="G363">A363&amp;" "&amp;SUM(IF(A363=FinyearEx,IF(C363&lt;=QldEx,1,0),0))</f>
        <v>2020–21 78</v>
      </c>
      <c r="H363" s="46" t="str">
        <f t="array" ref="H363">A363&amp;" "&amp;SUM(IF(A363=FinyearEx,IF(D363&lt;=AustraliaEx,1,0),0))</f>
        <v>2020–21 83</v>
      </c>
      <c r="I363" s="46" t="str">
        <f t="shared" si="21"/>
        <v>PNMA</v>
      </c>
      <c r="J363" s="47">
        <f t="shared" si="22"/>
        <v>4.1506850000000002</v>
      </c>
      <c r="K363" s="47">
        <f t="shared" si="23"/>
        <v>44.043019999999999</v>
      </c>
      <c r="L363" s="47"/>
    </row>
    <row r="364" spans="1:12" ht="12" customHeight="1" x14ac:dyDescent="0.2">
      <c r="A364" s="39" t="s">
        <v>314</v>
      </c>
      <c r="B364" t="s">
        <v>234</v>
      </c>
      <c r="C364">
        <v>229009794</v>
      </c>
      <c r="D364">
        <v>387747214</v>
      </c>
      <c r="E364" s="46"/>
      <c r="F364" s="46" t="str">
        <f t="shared" si="20"/>
        <v>2020–21 POLA</v>
      </c>
      <c r="G364" s="46" t="str">
        <f t="array" ref="G364">A364&amp;" "&amp;SUM(IF(A364=FinyearEx,IF(C364&lt;=QldEx,1,0),0))</f>
        <v>2020–21 27</v>
      </c>
      <c r="H364" s="46" t="str">
        <f t="array" ref="H364">A364&amp;" "&amp;SUM(IF(A364=FinyearEx,IF(D364&lt;=AustraliaEx,1,0),0))</f>
        <v>2020–21 42</v>
      </c>
      <c r="I364" s="46" t="str">
        <f t="shared" si="21"/>
        <v>POLA</v>
      </c>
      <c r="J364" s="47">
        <f t="shared" si="22"/>
        <v>229.009794</v>
      </c>
      <c r="K364" s="47">
        <f t="shared" si="23"/>
        <v>387.74721399999999</v>
      </c>
      <c r="L364" s="47"/>
    </row>
    <row r="365" spans="1:12" ht="12" customHeight="1" x14ac:dyDescent="0.2">
      <c r="A365" s="39" t="s">
        <v>314</v>
      </c>
      <c r="B365" t="s">
        <v>235</v>
      </c>
      <c r="C365">
        <v>2465172</v>
      </c>
      <c r="D365">
        <v>30814599</v>
      </c>
      <c r="E365" s="46"/>
      <c r="F365" s="46" t="str">
        <f t="shared" si="20"/>
        <v>2020–21 PORT</v>
      </c>
      <c r="G365" s="46" t="str">
        <f t="array" ref="G365">A365&amp;" "&amp;SUM(IF(A365=FinyearEx,IF(C365&lt;=QldEx,1,0),0))</f>
        <v>2020–21 92</v>
      </c>
      <c r="H365" s="46" t="str">
        <f t="array" ref="H365">A365&amp;" "&amp;SUM(IF(A365=FinyearEx,IF(D365&lt;=AustraliaEx,1,0),0))</f>
        <v>2020–21 96</v>
      </c>
      <c r="I365" s="46" t="str">
        <f t="shared" si="21"/>
        <v>PORT</v>
      </c>
      <c r="J365" s="47">
        <f t="shared" si="22"/>
        <v>2.4651719999999999</v>
      </c>
      <c r="K365" s="47">
        <f t="shared" si="23"/>
        <v>30.814599000000001</v>
      </c>
      <c r="L365" s="47"/>
    </row>
    <row r="366" spans="1:12" ht="12" customHeight="1" x14ac:dyDescent="0.2">
      <c r="A366" s="39" t="s">
        <v>314</v>
      </c>
      <c r="B366" t="s">
        <v>236</v>
      </c>
      <c r="C366">
        <v>246971</v>
      </c>
      <c r="D366">
        <v>657761</v>
      </c>
      <c r="E366" s="46"/>
      <c r="F366" s="46" t="str">
        <f t="shared" si="20"/>
        <v>2020–21 PRGY</v>
      </c>
      <c r="G366" s="46" t="str">
        <f t="array" ref="G366">A366&amp;" "&amp;SUM(IF(A366=FinyearEx,IF(C366&lt;=QldEx,1,0),0))</f>
        <v>2020–21 142</v>
      </c>
      <c r="H366" s="46" t="str">
        <f t="array" ref="H366">A366&amp;" "&amp;SUM(IF(A366=FinyearEx,IF(D366&lt;=AustraliaEx,1,0),0))</f>
        <v>2020–21 188</v>
      </c>
      <c r="I366" s="46" t="str">
        <f t="shared" si="21"/>
        <v>PRGY</v>
      </c>
      <c r="J366" s="47">
        <f t="shared" si="22"/>
        <v>0.246971</v>
      </c>
      <c r="K366" s="47">
        <f t="shared" si="23"/>
        <v>0.65776100000000004</v>
      </c>
      <c r="L366" s="47"/>
    </row>
    <row r="367" spans="1:12" ht="12" customHeight="1" x14ac:dyDescent="0.2">
      <c r="A367" s="39" t="s">
        <v>314</v>
      </c>
      <c r="B367" t="s">
        <v>237</v>
      </c>
      <c r="C367">
        <v>36589</v>
      </c>
      <c r="D367">
        <v>47380221</v>
      </c>
      <c r="E367" s="46"/>
      <c r="F367" s="46" t="str">
        <f t="shared" si="20"/>
        <v>2020–21 PSIA</v>
      </c>
      <c r="G367" s="46" t="str">
        <f t="array" ref="G367">A367&amp;" "&amp;SUM(IF(A367=FinyearEx,IF(C367&lt;=QldEx,1,0),0))</f>
        <v>2020–21 179</v>
      </c>
      <c r="H367" s="46" t="str">
        <f t="array" ref="H367">A367&amp;" "&amp;SUM(IF(A367=FinyearEx,IF(D367&lt;=AustraliaEx,1,0),0))</f>
        <v>2020–21 81</v>
      </c>
      <c r="I367" s="46" t="str">
        <f t="shared" si="21"/>
        <v>PSIA</v>
      </c>
      <c r="J367" s="47">
        <f t="shared" si="22"/>
        <v>3.6589000000000003E-2</v>
      </c>
      <c r="K367" s="47">
        <f t="shared" si="23"/>
        <v>47.380220999999999</v>
      </c>
      <c r="L367" s="47"/>
    </row>
    <row r="368" spans="1:12" ht="12" customHeight="1" x14ac:dyDescent="0.2">
      <c r="A368" s="39" t="s">
        <v>314</v>
      </c>
      <c r="B368" t="s">
        <v>238</v>
      </c>
      <c r="C368">
        <v>165597062</v>
      </c>
      <c r="D368">
        <v>763438135</v>
      </c>
      <c r="E368" s="46"/>
      <c r="F368" s="46" t="str">
        <f t="shared" si="20"/>
        <v>2020–21 QATA</v>
      </c>
      <c r="G368" s="46" t="str">
        <f t="array" ref="G368">A368&amp;" "&amp;SUM(IF(A368=FinyearEx,IF(C368&lt;=QldEx,1,0),0))</f>
        <v>2020–21 33</v>
      </c>
      <c r="H368" s="46" t="str">
        <f t="array" ref="H368">A368&amp;" "&amp;SUM(IF(A368=FinyearEx,IF(D368&lt;=AustraliaEx,1,0),0))</f>
        <v>2020–21 30</v>
      </c>
      <c r="I368" s="46" t="str">
        <f t="shared" si="21"/>
        <v>QATA</v>
      </c>
      <c r="J368" s="47">
        <f t="shared" si="22"/>
        <v>165.59706199999999</v>
      </c>
      <c r="K368" s="47">
        <f t="shared" si="23"/>
        <v>763.43813499999999</v>
      </c>
      <c r="L368" s="47"/>
    </row>
    <row r="369" spans="1:12" ht="12" customHeight="1" x14ac:dyDescent="0.2">
      <c r="A369" s="39" t="s">
        <v>314</v>
      </c>
      <c r="B369" t="s">
        <v>239</v>
      </c>
      <c r="C369">
        <v>339560</v>
      </c>
      <c r="D369">
        <v>4960335</v>
      </c>
      <c r="E369" s="46"/>
      <c r="F369" s="46" t="str">
        <f t="shared" si="20"/>
        <v>2020–21 REUN</v>
      </c>
      <c r="G369" s="46" t="str">
        <f t="array" ref="G369">A369&amp;" "&amp;SUM(IF(A369=FinyearEx,IF(C369&lt;=QldEx,1,0),0))</f>
        <v>2020–21 137</v>
      </c>
      <c r="H369" s="46" t="str">
        <f t="array" ref="H369">A369&amp;" "&amp;SUM(IF(A369=FinyearEx,IF(D369&lt;=AustraliaEx,1,0),0))</f>
        <v>2020–21 135</v>
      </c>
      <c r="I369" s="46" t="str">
        <f t="shared" si="21"/>
        <v>REUN</v>
      </c>
      <c r="J369" s="47">
        <f t="shared" si="22"/>
        <v>0.33955999999999997</v>
      </c>
      <c r="K369" s="47">
        <f t="shared" si="23"/>
        <v>4.9603349999999997</v>
      </c>
      <c r="L369" s="47"/>
    </row>
    <row r="370" spans="1:12" ht="12" customHeight="1" x14ac:dyDescent="0.2">
      <c r="A370" s="39" t="s">
        <v>314</v>
      </c>
      <c r="B370" t="s">
        <v>240</v>
      </c>
      <c r="C370">
        <v>636243</v>
      </c>
      <c r="D370">
        <v>4346292</v>
      </c>
      <c r="E370" s="46"/>
      <c r="F370" s="46" t="str">
        <f t="shared" si="20"/>
        <v>2020–21 RICO</v>
      </c>
      <c r="G370" s="46" t="str">
        <f t="array" ref="G370">A370&amp;" "&amp;SUM(IF(A370=FinyearEx,IF(C370&lt;=QldEx,1,0),0))</f>
        <v>2020–21 125</v>
      </c>
      <c r="H370" s="46" t="str">
        <f t="array" ref="H370">A370&amp;" "&amp;SUM(IF(A370=FinyearEx,IF(D370&lt;=AustraliaEx,1,0),0))</f>
        <v>2020–21 142</v>
      </c>
      <c r="I370" s="46" t="str">
        <f t="shared" si="21"/>
        <v>RICO</v>
      </c>
      <c r="J370" s="47">
        <f t="shared" si="22"/>
        <v>0.636243</v>
      </c>
      <c r="K370" s="47">
        <f t="shared" si="23"/>
        <v>4.346292</v>
      </c>
      <c r="L370" s="47"/>
    </row>
    <row r="371" spans="1:12" ht="12" customHeight="1" x14ac:dyDescent="0.2">
      <c r="A371" s="39" t="s">
        <v>314</v>
      </c>
      <c r="B371" t="s">
        <v>241</v>
      </c>
      <c r="C371">
        <v>7501691278</v>
      </c>
      <c r="D371">
        <v>26777314477</v>
      </c>
      <c r="E371" s="46"/>
      <c r="F371" s="46" t="str">
        <f t="shared" si="20"/>
        <v>2020–21 RKOR</v>
      </c>
      <c r="G371" s="46" t="str">
        <f t="array" ref="G371">A371&amp;" "&amp;SUM(IF(A371=FinyearEx,IF(C371&lt;=QldEx,1,0),0))</f>
        <v>2020–21 4</v>
      </c>
      <c r="H371" s="46" t="str">
        <f t="array" ref="H371">A371&amp;" "&amp;SUM(IF(A371=FinyearEx,IF(D371&lt;=AustraliaEx,1,0),0))</f>
        <v>2020–21 3</v>
      </c>
      <c r="I371" s="46" t="str">
        <f t="shared" si="21"/>
        <v>RKOR</v>
      </c>
      <c r="J371" s="47">
        <f t="shared" si="22"/>
        <v>7501.6912780000002</v>
      </c>
      <c r="K371" s="47">
        <f t="shared" si="23"/>
        <v>26777.314477</v>
      </c>
      <c r="L371" s="47"/>
    </row>
    <row r="372" spans="1:12" ht="12" customHeight="1" x14ac:dyDescent="0.2">
      <c r="A372" s="39" t="s">
        <v>314</v>
      </c>
      <c r="B372" t="s">
        <v>242</v>
      </c>
      <c r="C372">
        <v>10064810</v>
      </c>
      <c r="D372">
        <v>104414788</v>
      </c>
      <c r="E372" s="46"/>
      <c r="F372" s="46" t="str">
        <f t="shared" si="20"/>
        <v>2020–21 ROUM</v>
      </c>
      <c r="G372" s="46" t="str">
        <f t="array" ref="G372">A372&amp;" "&amp;SUM(IF(A372=FinyearEx,IF(C372&lt;=QldEx,1,0),0))</f>
        <v>2020–21 63</v>
      </c>
      <c r="H372" s="46" t="str">
        <f t="array" ref="H372">A372&amp;" "&amp;SUM(IF(A372=FinyearEx,IF(D372&lt;=AustraliaEx,1,0),0))</f>
        <v>2020–21 63</v>
      </c>
      <c r="I372" s="46" t="str">
        <f t="shared" si="21"/>
        <v>ROUM</v>
      </c>
      <c r="J372" s="47">
        <f t="shared" si="22"/>
        <v>10.06481</v>
      </c>
      <c r="K372" s="47">
        <f t="shared" si="23"/>
        <v>104.414788</v>
      </c>
      <c r="L372" s="47"/>
    </row>
    <row r="373" spans="1:12" ht="12" customHeight="1" x14ac:dyDescent="0.2">
      <c r="A373" s="39" t="s">
        <v>314</v>
      </c>
      <c r="B373" t="s">
        <v>243</v>
      </c>
      <c r="C373">
        <v>380014022</v>
      </c>
      <c r="D373">
        <v>652998034</v>
      </c>
      <c r="E373" s="46"/>
      <c r="F373" s="46" t="str">
        <f t="shared" si="20"/>
        <v>2020–21 RUSS</v>
      </c>
      <c r="G373" s="46" t="str">
        <f t="array" ref="G373">A373&amp;" "&amp;SUM(IF(A373=FinyearEx,IF(C373&lt;=QldEx,1,0),0))</f>
        <v>2020–21 18</v>
      </c>
      <c r="H373" s="46" t="str">
        <f t="array" ref="H373">A373&amp;" "&amp;SUM(IF(A373=FinyearEx,IF(D373&lt;=AustraliaEx,1,0),0))</f>
        <v>2020–21 32</v>
      </c>
      <c r="I373" s="46" t="str">
        <f t="shared" si="21"/>
        <v>RUSS</v>
      </c>
      <c r="J373" s="47">
        <f t="shared" si="22"/>
        <v>380.01402200000001</v>
      </c>
      <c r="K373" s="47">
        <f t="shared" si="23"/>
        <v>652.99803399999996</v>
      </c>
      <c r="L373" s="47"/>
    </row>
    <row r="374" spans="1:12" ht="12" customHeight="1" x14ac:dyDescent="0.2">
      <c r="A374" s="39" t="s">
        <v>314</v>
      </c>
      <c r="B374" t="s">
        <v>305</v>
      </c>
      <c r="C374">
        <v>0</v>
      </c>
      <c r="D374">
        <v>15170817</v>
      </c>
      <c r="E374" s="46"/>
      <c r="F374" s="46" t="str">
        <f t="shared" si="20"/>
        <v>2020–21 RWAN</v>
      </c>
      <c r="G374" s="46" t="str">
        <f t="array" ref="G374">A374&amp;" "&amp;SUM(IF(A374=FinyearEx,IF(C374&lt;=QldEx,1,0),0))</f>
        <v>2020–21 218</v>
      </c>
      <c r="H374" s="46" t="str">
        <f t="array" ref="H374">A374&amp;" "&amp;SUM(IF(A374=FinyearEx,IF(D374&lt;=AustraliaEx,1,0),0))</f>
        <v>2020–21 111</v>
      </c>
      <c r="I374" s="46" t="str">
        <f t="shared" si="21"/>
        <v>RWAN</v>
      </c>
      <c r="J374" s="47">
        <f t="shared" si="22"/>
        <v>0</v>
      </c>
      <c r="K374" s="47">
        <f t="shared" si="23"/>
        <v>15.170817</v>
      </c>
      <c r="L374" s="47"/>
    </row>
    <row r="375" spans="1:12" ht="12" customHeight="1" x14ac:dyDescent="0.2">
      <c r="A375" s="39" t="s">
        <v>314</v>
      </c>
      <c r="B375" t="s">
        <v>244</v>
      </c>
      <c r="C375">
        <v>261632838</v>
      </c>
      <c r="D375">
        <v>1341727644</v>
      </c>
      <c r="E375" s="46"/>
      <c r="F375" s="46" t="str">
        <f t="shared" si="20"/>
        <v>2020–21 SAFR</v>
      </c>
      <c r="G375" s="46" t="str">
        <f t="array" ref="G375">A375&amp;" "&amp;SUM(IF(A375=FinyearEx,IF(C375&lt;=QldEx,1,0),0))</f>
        <v>2020–21 26</v>
      </c>
      <c r="H375" s="46" t="str">
        <f t="array" ref="H375">A375&amp;" "&amp;SUM(IF(A375=FinyearEx,IF(D375&lt;=AustraliaEx,1,0),0))</f>
        <v>2020–21 25</v>
      </c>
      <c r="I375" s="46" t="str">
        <f t="shared" si="21"/>
        <v>SAFR</v>
      </c>
      <c r="J375" s="47">
        <f t="shared" si="22"/>
        <v>261.63283799999999</v>
      </c>
      <c r="K375" s="47">
        <f t="shared" si="23"/>
        <v>1341.7276440000001</v>
      </c>
      <c r="L375" s="47"/>
    </row>
    <row r="376" spans="1:12" ht="12" customHeight="1" x14ac:dyDescent="0.2">
      <c r="A376" s="39" t="s">
        <v>314</v>
      </c>
      <c r="B376" t="s">
        <v>245</v>
      </c>
      <c r="C376">
        <v>935873</v>
      </c>
      <c r="D376">
        <v>4920650</v>
      </c>
      <c r="E376" s="46"/>
      <c r="F376" s="46" t="str">
        <f t="shared" si="20"/>
        <v>2020–21 SALV</v>
      </c>
      <c r="G376" s="46" t="str">
        <f t="array" ref="G376">A376&amp;" "&amp;SUM(IF(A376=FinyearEx,IF(C376&lt;=QldEx,1,0),0))</f>
        <v>2020–21 117</v>
      </c>
      <c r="H376" s="46" t="str">
        <f t="array" ref="H376">A376&amp;" "&amp;SUM(IF(A376=FinyearEx,IF(D376&lt;=AustraliaEx,1,0),0))</f>
        <v>2020–21 136</v>
      </c>
      <c r="I376" s="46" t="str">
        <f t="shared" si="21"/>
        <v>SALV</v>
      </c>
      <c r="J376" s="47">
        <f t="shared" si="22"/>
        <v>0.93587299999999995</v>
      </c>
      <c r="K376" s="47">
        <f t="shared" si="23"/>
        <v>4.9206500000000002</v>
      </c>
      <c r="L376" s="47"/>
    </row>
    <row r="377" spans="1:12" ht="12" customHeight="1" x14ac:dyDescent="0.2">
      <c r="A377" s="39" t="s">
        <v>314</v>
      </c>
      <c r="B377" t="s">
        <v>246</v>
      </c>
      <c r="C377">
        <v>753214</v>
      </c>
      <c r="D377">
        <v>11018204</v>
      </c>
      <c r="E377" s="46"/>
      <c r="F377" s="46" t="str">
        <f t="shared" si="20"/>
        <v>2020–21 SAMO</v>
      </c>
      <c r="G377" s="46" t="str">
        <f t="array" ref="G377">A377&amp;" "&amp;SUM(IF(A377=FinyearEx,IF(C377&lt;=QldEx,1,0),0))</f>
        <v>2020–21 122</v>
      </c>
      <c r="H377" s="46" t="str">
        <f t="array" ref="H377">A377&amp;" "&amp;SUM(IF(A377=FinyearEx,IF(D377&lt;=AustraliaEx,1,0),0))</f>
        <v>2020–21 119</v>
      </c>
      <c r="I377" s="46" t="str">
        <f t="shared" si="21"/>
        <v>SAMO</v>
      </c>
      <c r="J377" s="47">
        <f t="shared" si="22"/>
        <v>0.75321400000000005</v>
      </c>
      <c r="K377" s="47">
        <f t="shared" si="23"/>
        <v>11.018204000000001</v>
      </c>
      <c r="L377" s="47"/>
    </row>
    <row r="378" spans="1:12" ht="12" customHeight="1" x14ac:dyDescent="0.2">
      <c r="A378" s="39" t="s">
        <v>314</v>
      </c>
      <c r="B378" t="s">
        <v>247</v>
      </c>
      <c r="C378">
        <v>121567721</v>
      </c>
      <c r="D378">
        <v>1509799650</v>
      </c>
      <c r="E378" s="46"/>
      <c r="F378" s="46" t="str">
        <f t="shared" si="20"/>
        <v>2020–21 SAUD</v>
      </c>
      <c r="G378" s="46" t="str">
        <f t="array" ref="G378">A378&amp;" "&amp;SUM(IF(A378=FinyearEx,IF(C378&lt;=QldEx,1,0),0))</f>
        <v>2020–21 35</v>
      </c>
      <c r="H378" s="46" t="str">
        <f t="array" ref="H378">A378&amp;" "&amp;SUM(IF(A378=FinyearEx,IF(D378&lt;=AustraliaEx,1,0),0))</f>
        <v>2020–21 24</v>
      </c>
      <c r="I378" s="46" t="str">
        <f t="shared" si="21"/>
        <v>SAUD</v>
      </c>
      <c r="J378" s="47">
        <f t="shared" si="22"/>
        <v>121.56772100000001</v>
      </c>
      <c r="K378" s="47">
        <f t="shared" si="23"/>
        <v>1509.7996499999999</v>
      </c>
      <c r="L378" s="47"/>
    </row>
    <row r="379" spans="1:12" ht="12" customHeight="1" x14ac:dyDescent="0.2">
      <c r="A379" s="39" t="s">
        <v>314</v>
      </c>
      <c r="B379" t="s">
        <v>248</v>
      </c>
      <c r="C379">
        <v>2824711</v>
      </c>
      <c r="D379">
        <v>29569143</v>
      </c>
      <c r="E379" s="46"/>
      <c r="F379" s="46" t="str">
        <f t="shared" si="20"/>
        <v>2020–21 SENE</v>
      </c>
      <c r="G379" s="46" t="str">
        <f t="array" ref="G379">A379&amp;" "&amp;SUM(IF(A379=FinyearEx,IF(C379&lt;=QldEx,1,0),0))</f>
        <v>2020–21 87</v>
      </c>
      <c r="H379" s="46" t="str">
        <f t="array" ref="H379">A379&amp;" "&amp;SUM(IF(A379=FinyearEx,IF(D379&lt;=AustraliaEx,1,0),0))</f>
        <v>2020–21 98</v>
      </c>
      <c r="I379" s="46" t="str">
        <f t="shared" si="21"/>
        <v>SENE</v>
      </c>
      <c r="J379" s="47">
        <f t="shared" si="22"/>
        <v>2.8247110000000002</v>
      </c>
      <c r="K379" s="47">
        <f t="shared" si="23"/>
        <v>29.569143</v>
      </c>
      <c r="L379" s="47"/>
    </row>
    <row r="380" spans="1:12" ht="12" customHeight="1" x14ac:dyDescent="0.2">
      <c r="A380" s="39" t="s">
        <v>314</v>
      </c>
      <c r="B380" t="s">
        <v>249</v>
      </c>
      <c r="C380">
        <v>333238</v>
      </c>
      <c r="D380">
        <v>1803364</v>
      </c>
      <c r="E380" s="46"/>
      <c r="F380" s="46" t="str">
        <f t="shared" si="20"/>
        <v>2020–21 SERB</v>
      </c>
      <c r="G380" s="46" t="str">
        <f t="array" ref="G380">A380&amp;" "&amp;SUM(IF(A380=FinyearEx,IF(C380&lt;=QldEx,1,0),0))</f>
        <v>2020–21 138</v>
      </c>
      <c r="H380" s="46" t="str">
        <f t="array" ref="H380">A380&amp;" "&amp;SUM(IF(A380=FinyearEx,IF(D380&lt;=AustraliaEx,1,0),0))</f>
        <v>2020–21 164</v>
      </c>
      <c r="I380" s="46" t="str">
        <f t="shared" si="21"/>
        <v>SERB</v>
      </c>
      <c r="J380" s="47">
        <f t="shared" si="22"/>
        <v>0.33323799999999998</v>
      </c>
      <c r="K380" s="47">
        <f t="shared" si="23"/>
        <v>1.803364</v>
      </c>
      <c r="L380" s="47"/>
    </row>
    <row r="381" spans="1:12" ht="12" customHeight="1" x14ac:dyDescent="0.2">
      <c r="A381" s="39" t="s">
        <v>314</v>
      </c>
      <c r="B381" t="s">
        <v>250</v>
      </c>
      <c r="C381">
        <v>636763</v>
      </c>
      <c r="D381">
        <v>3236081</v>
      </c>
      <c r="E381" s="46"/>
      <c r="F381" s="46" t="str">
        <f t="shared" si="20"/>
        <v>2020–21 SEYC</v>
      </c>
      <c r="G381" s="46" t="str">
        <f t="array" ref="G381">A381&amp;" "&amp;SUM(IF(A381=FinyearEx,IF(C381&lt;=QldEx,1,0),0))</f>
        <v>2020–21 124</v>
      </c>
      <c r="H381" s="46" t="str">
        <f t="array" ref="H381">A381&amp;" "&amp;SUM(IF(A381=FinyearEx,IF(D381&lt;=AustraliaEx,1,0),0))</f>
        <v>2020–21 150</v>
      </c>
      <c r="I381" s="46" t="str">
        <f t="shared" si="21"/>
        <v>SEYC</v>
      </c>
      <c r="J381" s="47">
        <f t="shared" si="22"/>
        <v>0.63676299999999997</v>
      </c>
      <c r="K381" s="47">
        <f t="shared" si="23"/>
        <v>3.236081</v>
      </c>
      <c r="L381" s="47"/>
    </row>
    <row r="382" spans="1:12" ht="12" customHeight="1" x14ac:dyDescent="0.2">
      <c r="A382" s="39" t="s">
        <v>314</v>
      </c>
      <c r="B382" t="s">
        <v>251</v>
      </c>
      <c r="C382">
        <v>11237343</v>
      </c>
      <c r="D382">
        <v>595156959</v>
      </c>
      <c r="E382" s="46"/>
      <c r="F382" s="46" t="str">
        <f t="shared" si="20"/>
        <v>2020–21 SHIP</v>
      </c>
      <c r="G382" s="46" t="str">
        <f t="array" ref="G382">A382&amp;" "&amp;SUM(IF(A382=FinyearEx,IF(C382&lt;=QldEx,1,0),0))</f>
        <v>2020–21 62</v>
      </c>
      <c r="H382" s="46" t="str">
        <f t="array" ref="H382">A382&amp;" "&amp;SUM(IF(A382=FinyearEx,IF(D382&lt;=AustraliaEx,1,0),0))</f>
        <v>2020–21 35</v>
      </c>
      <c r="I382" s="46" t="str">
        <f t="shared" si="21"/>
        <v>SHIP</v>
      </c>
      <c r="J382" s="47">
        <f t="shared" si="22"/>
        <v>11.237342999999999</v>
      </c>
      <c r="K382" s="47">
        <f t="shared" si="23"/>
        <v>595.15695900000003</v>
      </c>
      <c r="L382" s="47"/>
    </row>
    <row r="383" spans="1:12" ht="12" customHeight="1" x14ac:dyDescent="0.2">
      <c r="A383" s="39" t="s">
        <v>314</v>
      </c>
      <c r="B383" t="s">
        <v>252</v>
      </c>
      <c r="C383">
        <v>499042478</v>
      </c>
      <c r="D383">
        <v>13066971065</v>
      </c>
      <c r="E383" s="46"/>
      <c r="F383" s="46" t="str">
        <f t="shared" si="20"/>
        <v>2020–21 SING</v>
      </c>
      <c r="G383" s="46" t="str">
        <f t="array" ref="G383">A383&amp;" "&amp;SUM(IF(A383=FinyearEx,IF(C383&lt;=QldEx,1,0),0))</f>
        <v>2020–21 17</v>
      </c>
      <c r="H383" s="46" t="str">
        <f t="array" ref="H383">A383&amp;" "&amp;SUM(IF(A383=FinyearEx,IF(D383&lt;=AustraliaEx,1,0),0))</f>
        <v>2020–21 6</v>
      </c>
      <c r="I383" s="46" t="str">
        <f t="shared" si="21"/>
        <v>SING</v>
      </c>
      <c r="J383" s="47">
        <f t="shared" si="22"/>
        <v>499.04247800000002</v>
      </c>
      <c r="K383" s="47">
        <f t="shared" si="23"/>
        <v>13066.971065</v>
      </c>
      <c r="L383" s="47"/>
    </row>
    <row r="384" spans="1:12" ht="12" customHeight="1" x14ac:dyDescent="0.2">
      <c r="A384" s="39" t="s">
        <v>314</v>
      </c>
      <c r="B384" t="s">
        <v>253</v>
      </c>
      <c r="C384">
        <v>1164258</v>
      </c>
      <c r="D384">
        <v>4487160</v>
      </c>
      <c r="E384" s="46"/>
      <c r="F384" s="46" t="str">
        <f t="shared" si="20"/>
        <v>2020–21 SLEO</v>
      </c>
      <c r="G384" s="46" t="str">
        <f t="array" ref="G384">A384&amp;" "&amp;SUM(IF(A384=FinyearEx,IF(C384&lt;=QldEx,1,0),0))</f>
        <v>2020–21 111</v>
      </c>
      <c r="H384" s="46" t="str">
        <f t="array" ref="H384">A384&amp;" "&amp;SUM(IF(A384=FinyearEx,IF(D384&lt;=AustraliaEx,1,0),0))</f>
        <v>2020–21 141</v>
      </c>
      <c r="I384" s="46" t="str">
        <f t="shared" si="21"/>
        <v>SLEO</v>
      </c>
      <c r="J384" s="47">
        <f t="shared" si="22"/>
        <v>1.164258</v>
      </c>
      <c r="K384" s="47">
        <f t="shared" si="23"/>
        <v>4.4871600000000003</v>
      </c>
      <c r="L384" s="47"/>
    </row>
    <row r="385" spans="1:12" ht="12" customHeight="1" x14ac:dyDescent="0.2">
      <c r="A385" s="39" t="s">
        <v>314</v>
      </c>
      <c r="B385" t="s">
        <v>254</v>
      </c>
      <c r="C385">
        <v>56293290</v>
      </c>
      <c r="D385">
        <v>62752738</v>
      </c>
      <c r="E385" s="46"/>
      <c r="F385" s="46" t="str">
        <f t="shared" si="20"/>
        <v>2020–21 SLOV</v>
      </c>
      <c r="G385" s="46" t="str">
        <f t="array" ref="G385">A385&amp;" "&amp;SUM(IF(A385=FinyearEx,IF(C385&lt;=QldEx,1,0),0))</f>
        <v>2020–21 41</v>
      </c>
      <c r="H385" s="46" t="str">
        <f t="array" ref="H385">A385&amp;" "&amp;SUM(IF(A385=FinyearEx,IF(D385&lt;=AustraliaEx,1,0),0))</f>
        <v>2020–21 72</v>
      </c>
      <c r="I385" s="46" t="str">
        <f t="shared" si="21"/>
        <v>SLOV</v>
      </c>
      <c r="J385" s="47">
        <f t="shared" si="22"/>
        <v>56.293289999999999</v>
      </c>
      <c r="K385" s="47">
        <f t="shared" si="23"/>
        <v>62.752738000000001</v>
      </c>
      <c r="L385" s="47"/>
    </row>
    <row r="386" spans="1:12" ht="12" customHeight="1" x14ac:dyDescent="0.2">
      <c r="A386" s="39" t="s">
        <v>314</v>
      </c>
      <c r="B386" t="s">
        <v>255</v>
      </c>
      <c r="C386">
        <v>35956196</v>
      </c>
      <c r="D386">
        <v>78981959</v>
      </c>
      <c r="E386" s="46"/>
      <c r="F386" s="46" t="str">
        <f t="shared" ref="F386:F448" si="24">A386&amp;" "&amp;B386</f>
        <v>2020–21 SOLO</v>
      </c>
      <c r="G386" s="46" t="str">
        <f t="array" ref="G386">A386&amp;" "&amp;SUM(IF(A386=FinyearEx,IF(C386&lt;=QldEx,1,0),0))</f>
        <v>2020–21 46</v>
      </c>
      <c r="H386" s="46" t="str">
        <f t="array" ref="H386">A386&amp;" "&amp;SUM(IF(A386=FinyearEx,IF(D386&lt;=AustraliaEx,1,0),0))</f>
        <v>2020–21 67</v>
      </c>
      <c r="I386" s="46" t="str">
        <f t="shared" ref="I386:I448" si="25">B386</f>
        <v>SOLO</v>
      </c>
      <c r="J386" s="47">
        <f t="shared" ref="J386:J448" si="26">C386/1000000</f>
        <v>35.956195999999998</v>
      </c>
      <c r="K386" s="47">
        <f t="shared" ref="K386:K448" si="27">D386/1000000</f>
        <v>78.981959000000003</v>
      </c>
      <c r="L386" s="47"/>
    </row>
    <row r="387" spans="1:12" ht="12" customHeight="1" x14ac:dyDescent="0.2">
      <c r="A387" s="39" t="s">
        <v>314</v>
      </c>
      <c r="B387" t="s">
        <v>256</v>
      </c>
      <c r="C387">
        <v>62200</v>
      </c>
      <c r="D387">
        <v>1203031</v>
      </c>
      <c r="E387" s="46"/>
      <c r="F387" s="46" t="str">
        <f t="shared" si="24"/>
        <v>2020–21 SOML</v>
      </c>
      <c r="G387" s="46" t="str">
        <f t="array" ref="G387">A387&amp;" "&amp;SUM(IF(A387=FinyearEx,IF(C387&lt;=QldEx,1,0),0))</f>
        <v>2020–21 170</v>
      </c>
      <c r="H387" s="46" t="str">
        <f t="array" ref="H387">A387&amp;" "&amp;SUM(IF(A387=FinyearEx,IF(D387&lt;=AustraliaEx,1,0),0))</f>
        <v>2020–21 173</v>
      </c>
      <c r="I387" s="46" t="str">
        <f t="shared" si="25"/>
        <v>SOML</v>
      </c>
      <c r="J387" s="47">
        <f t="shared" si="26"/>
        <v>6.2199999999999998E-2</v>
      </c>
      <c r="K387" s="47">
        <f t="shared" si="27"/>
        <v>1.203031</v>
      </c>
      <c r="L387" s="47"/>
    </row>
    <row r="388" spans="1:12" ht="12" customHeight="1" x14ac:dyDescent="0.2">
      <c r="A388" s="39" t="s">
        <v>314</v>
      </c>
      <c r="B388" t="s">
        <v>257</v>
      </c>
      <c r="C388">
        <v>176747544</v>
      </c>
      <c r="D388">
        <v>560557041</v>
      </c>
      <c r="E388" s="46"/>
      <c r="F388" s="46" t="str">
        <f t="shared" si="24"/>
        <v>2020–21 SPAI</v>
      </c>
      <c r="G388" s="46" t="str">
        <f t="array" ref="G388">A388&amp;" "&amp;SUM(IF(A388=FinyearEx,IF(C388&lt;=QldEx,1,0),0))</f>
        <v>2020–21 31</v>
      </c>
      <c r="H388" s="46" t="str">
        <f t="array" ref="H388">A388&amp;" "&amp;SUM(IF(A388=FinyearEx,IF(D388&lt;=AustraliaEx,1,0),0))</f>
        <v>2020–21 37</v>
      </c>
      <c r="I388" s="46" t="str">
        <f t="shared" si="25"/>
        <v>SPAI</v>
      </c>
      <c r="J388" s="47">
        <f t="shared" si="26"/>
        <v>176.747544</v>
      </c>
      <c r="K388" s="47">
        <f t="shared" si="27"/>
        <v>560.55704100000003</v>
      </c>
      <c r="L388" s="47"/>
    </row>
    <row r="389" spans="1:12" ht="12" customHeight="1" x14ac:dyDescent="0.2">
      <c r="A389" s="39" t="s">
        <v>314</v>
      </c>
      <c r="B389" t="s">
        <v>258</v>
      </c>
      <c r="C389">
        <v>31859043</v>
      </c>
      <c r="D389">
        <v>349327183</v>
      </c>
      <c r="E389" s="46"/>
      <c r="F389" s="46" t="str">
        <f t="shared" si="24"/>
        <v>2020–21 SRIL</v>
      </c>
      <c r="G389" s="46" t="str">
        <f t="array" ref="G389">A389&amp;" "&amp;SUM(IF(A389=FinyearEx,IF(C389&lt;=QldEx,1,0),0))</f>
        <v>2020–21 47</v>
      </c>
      <c r="H389" s="46" t="str">
        <f t="array" ref="H389">A389&amp;" "&amp;SUM(IF(A389=FinyearEx,IF(D389&lt;=AustraliaEx,1,0),0))</f>
        <v>2020–21 46</v>
      </c>
      <c r="I389" s="46" t="str">
        <f t="shared" si="25"/>
        <v>SRIL</v>
      </c>
      <c r="J389" s="47">
        <f t="shared" si="26"/>
        <v>31.859043</v>
      </c>
      <c r="K389" s="47">
        <f t="shared" si="27"/>
        <v>349.32718299999999</v>
      </c>
      <c r="L389" s="47"/>
    </row>
    <row r="390" spans="1:12" ht="12" customHeight="1" x14ac:dyDescent="0.2">
      <c r="A390" s="39" t="s">
        <v>314</v>
      </c>
      <c r="B390" t="s">
        <v>259</v>
      </c>
      <c r="C390">
        <v>879617</v>
      </c>
      <c r="D390">
        <v>8124432</v>
      </c>
      <c r="E390" s="46"/>
      <c r="F390" s="46" t="str">
        <f t="shared" si="24"/>
        <v>2020–21 SRNM</v>
      </c>
      <c r="G390" s="46" t="str">
        <f t="array" ref="G390">A390&amp;" "&amp;SUM(IF(A390=FinyearEx,IF(C390&lt;=QldEx,1,0),0))</f>
        <v>2020–21 118</v>
      </c>
      <c r="H390" s="46" t="str">
        <f t="array" ref="H390">A390&amp;" "&amp;SUM(IF(A390=FinyearEx,IF(D390&lt;=AustraliaEx,1,0),0))</f>
        <v>2020–21 125</v>
      </c>
      <c r="I390" s="46" t="str">
        <f t="shared" si="25"/>
        <v>SRNM</v>
      </c>
      <c r="J390" s="47">
        <f t="shared" si="26"/>
        <v>0.87961699999999998</v>
      </c>
      <c r="K390" s="47">
        <f t="shared" si="27"/>
        <v>8.1244320000000005</v>
      </c>
      <c r="L390" s="47"/>
    </row>
    <row r="391" spans="1:12" ht="12" customHeight="1" x14ac:dyDescent="0.2">
      <c r="A391" s="39" t="s">
        <v>314</v>
      </c>
      <c r="B391" t="s">
        <v>306</v>
      </c>
      <c r="C391">
        <v>417669</v>
      </c>
      <c r="D391">
        <v>986346</v>
      </c>
      <c r="E391" s="46"/>
      <c r="F391" s="46" t="str">
        <f t="shared" si="24"/>
        <v>2020–21 SSUD</v>
      </c>
      <c r="G391" s="46" t="str">
        <f t="array" ref="G391">A391&amp;" "&amp;SUM(IF(A391=FinyearEx,IF(C391&lt;=QldEx,1,0),0))</f>
        <v>2020–21 132</v>
      </c>
      <c r="H391" s="46" t="str">
        <f t="array" ref="H391">A391&amp;" "&amp;SUM(IF(A391=FinyearEx,IF(D391&lt;=AustraliaEx,1,0),0))</f>
        <v>2020–21 177</v>
      </c>
      <c r="I391" s="46" t="str">
        <f t="shared" si="25"/>
        <v>SSUD</v>
      </c>
      <c r="J391" s="47">
        <f t="shared" si="26"/>
        <v>0.41766900000000001</v>
      </c>
      <c r="K391" s="47">
        <f t="shared" si="27"/>
        <v>0.98634599999999995</v>
      </c>
      <c r="L391" s="47"/>
    </row>
    <row r="392" spans="1:12" ht="12" customHeight="1" x14ac:dyDescent="0.2">
      <c r="A392" s="39" t="s">
        <v>314</v>
      </c>
      <c r="B392" t="s">
        <v>262</v>
      </c>
      <c r="C392">
        <v>39752</v>
      </c>
      <c r="D392">
        <v>1198257</v>
      </c>
      <c r="E392" s="46"/>
      <c r="F392" s="46" t="str">
        <f t="shared" si="24"/>
        <v>2020–21 STLU</v>
      </c>
      <c r="G392" s="46" t="str">
        <f t="array" ref="G392">A392&amp;" "&amp;SUM(IF(A392=FinyearEx,IF(C392&lt;=QldEx,1,0),0))</f>
        <v>2020–21 178</v>
      </c>
      <c r="H392" s="46" t="str">
        <f t="array" ref="H392">A392&amp;" "&amp;SUM(IF(A392=FinyearEx,IF(D392&lt;=AustraliaEx,1,0),0))</f>
        <v>2020–21 174</v>
      </c>
      <c r="I392" s="46" t="str">
        <f t="shared" si="25"/>
        <v>STLU</v>
      </c>
      <c r="J392" s="47">
        <f t="shared" si="26"/>
        <v>3.9752000000000003E-2</v>
      </c>
      <c r="K392" s="47">
        <f t="shared" si="27"/>
        <v>1.1982569999999999</v>
      </c>
      <c r="L392" s="47"/>
    </row>
    <row r="393" spans="1:12" ht="12" customHeight="1" x14ac:dyDescent="0.2">
      <c r="A393" s="39" t="s">
        <v>314</v>
      </c>
      <c r="B393" t="s">
        <v>317</v>
      </c>
      <c r="C393">
        <v>6249</v>
      </c>
      <c r="D393">
        <v>414693</v>
      </c>
      <c r="E393" s="46"/>
      <c r="F393" s="46" t="str">
        <f t="shared" si="24"/>
        <v>2020–21 STVI</v>
      </c>
      <c r="G393" s="46" t="str">
        <f t="array" ref="G393">A393&amp;" "&amp;SUM(IF(A393=FinyearEx,IF(C393&lt;=QldEx,1,0),0))</f>
        <v>2020–21 191</v>
      </c>
      <c r="H393" s="46" t="str">
        <f t="array" ref="H393">A393&amp;" "&amp;SUM(IF(A393=FinyearEx,IF(D393&lt;=AustraliaEx,1,0),0))</f>
        <v>2020–21 195</v>
      </c>
      <c r="I393" s="46" t="str">
        <f t="shared" si="25"/>
        <v>STVI</v>
      </c>
      <c r="J393" s="47">
        <f t="shared" si="26"/>
        <v>6.2490000000000002E-3</v>
      </c>
      <c r="K393" s="47">
        <f t="shared" si="27"/>
        <v>0.41469299999999998</v>
      </c>
      <c r="L393" s="47"/>
    </row>
    <row r="394" spans="1:12" ht="12" customHeight="1" x14ac:dyDescent="0.2">
      <c r="A394" s="39" t="s">
        <v>314</v>
      </c>
      <c r="B394" t="s">
        <v>263</v>
      </c>
      <c r="C394">
        <v>1179699</v>
      </c>
      <c r="D394">
        <v>74186950</v>
      </c>
      <c r="E394" s="46"/>
      <c r="F394" s="46" t="str">
        <f t="shared" si="24"/>
        <v>2020–21 SUDN</v>
      </c>
      <c r="G394" s="46" t="str">
        <f t="array" ref="G394">A394&amp;" "&amp;SUM(IF(A394=FinyearEx,IF(C394&lt;=QldEx,1,0),0))</f>
        <v>2020–21 109</v>
      </c>
      <c r="H394" s="46" t="str">
        <f t="array" ref="H394">A394&amp;" "&amp;SUM(IF(A394=FinyearEx,IF(D394&lt;=AustraliaEx,1,0),0))</f>
        <v>2020–21 69</v>
      </c>
      <c r="I394" s="46" t="str">
        <f t="shared" si="25"/>
        <v>SUDN</v>
      </c>
      <c r="J394" s="47">
        <f t="shared" si="26"/>
        <v>1.1796990000000001</v>
      </c>
      <c r="K394" s="47">
        <f t="shared" si="27"/>
        <v>74.186949999999996</v>
      </c>
      <c r="L394" s="47"/>
    </row>
    <row r="395" spans="1:12" ht="12" customHeight="1" x14ac:dyDescent="0.2">
      <c r="A395" s="39" t="s">
        <v>314</v>
      </c>
      <c r="B395" t="s">
        <v>264</v>
      </c>
      <c r="C395">
        <v>93612</v>
      </c>
      <c r="D395">
        <v>3035846</v>
      </c>
      <c r="E395" s="46"/>
      <c r="F395" s="46" t="str">
        <f t="shared" si="24"/>
        <v>2020–21 SVAK</v>
      </c>
      <c r="G395" s="46" t="str">
        <f t="array" ref="G395">A395&amp;" "&amp;SUM(IF(A395=FinyearEx,IF(C395&lt;=QldEx,1,0),0))</f>
        <v>2020–21 161</v>
      </c>
      <c r="H395" s="46" t="str">
        <f t="array" ref="H395">A395&amp;" "&amp;SUM(IF(A395=FinyearEx,IF(D395&lt;=AustraliaEx,1,0),0))</f>
        <v>2020–21 153</v>
      </c>
      <c r="I395" s="46" t="str">
        <f t="shared" si="25"/>
        <v>SVAK</v>
      </c>
      <c r="J395" s="47">
        <f t="shared" si="26"/>
        <v>9.3612000000000001E-2</v>
      </c>
      <c r="K395" s="47">
        <f t="shared" si="27"/>
        <v>3.0358459999999998</v>
      </c>
      <c r="L395" s="47"/>
    </row>
    <row r="396" spans="1:12" ht="12" customHeight="1" x14ac:dyDescent="0.2">
      <c r="A396" s="39" t="s">
        <v>314</v>
      </c>
      <c r="B396" t="s">
        <v>265</v>
      </c>
      <c r="C396">
        <v>167917777</v>
      </c>
      <c r="D396">
        <v>274154792</v>
      </c>
      <c r="E396" s="46"/>
      <c r="F396" s="46" t="str">
        <f t="shared" si="24"/>
        <v>2020–21 SWED</v>
      </c>
      <c r="G396" s="46" t="str">
        <f t="array" ref="G396">A396&amp;" "&amp;SUM(IF(A396=FinyearEx,IF(C396&lt;=QldEx,1,0),0))</f>
        <v>2020–21 32</v>
      </c>
      <c r="H396" s="46" t="str">
        <f t="array" ref="H396">A396&amp;" "&amp;SUM(IF(A396=FinyearEx,IF(D396&lt;=AustraliaEx,1,0),0))</f>
        <v>2020–21 47</v>
      </c>
      <c r="I396" s="46" t="str">
        <f t="shared" si="25"/>
        <v>SWED</v>
      </c>
      <c r="J396" s="47">
        <f t="shared" si="26"/>
        <v>167.917777</v>
      </c>
      <c r="K396" s="47">
        <f t="shared" si="27"/>
        <v>274.15479199999999</v>
      </c>
      <c r="L396" s="47"/>
    </row>
    <row r="397" spans="1:12" ht="12" customHeight="1" x14ac:dyDescent="0.2">
      <c r="A397" s="39" t="s">
        <v>314</v>
      </c>
      <c r="B397" t="s">
        <v>266</v>
      </c>
      <c r="C397">
        <v>15645502</v>
      </c>
      <c r="D397">
        <v>2157895797</v>
      </c>
      <c r="E397" s="46"/>
      <c r="F397" s="46" t="str">
        <f t="shared" si="24"/>
        <v>2020–21 SWIT</v>
      </c>
      <c r="G397" s="46" t="str">
        <f t="array" ref="G397">A397&amp;" "&amp;SUM(IF(A397=FinyearEx,IF(C397&lt;=QldEx,1,0),0))</f>
        <v>2020–21 55</v>
      </c>
      <c r="H397" s="46" t="str">
        <f t="array" ref="H397">A397&amp;" "&amp;SUM(IF(A397=FinyearEx,IF(D397&lt;=AustraliaEx,1,0),0))</f>
        <v>2020–21 21</v>
      </c>
      <c r="I397" s="46" t="str">
        <f t="shared" si="25"/>
        <v>SWIT</v>
      </c>
      <c r="J397" s="47">
        <f t="shared" si="26"/>
        <v>15.645502</v>
      </c>
      <c r="K397" s="47">
        <f t="shared" si="27"/>
        <v>2157.8957970000001</v>
      </c>
      <c r="L397" s="47"/>
    </row>
    <row r="398" spans="1:12" ht="12" customHeight="1" x14ac:dyDescent="0.2">
      <c r="A398" s="39" t="s">
        <v>314</v>
      </c>
      <c r="B398" t="s">
        <v>267</v>
      </c>
      <c r="C398">
        <v>7597</v>
      </c>
      <c r="D398">
        <v>61504</v>
      </c>
      <c r="E398" s="46"/>
      <c r="F398" s="46" t="str">
        <f t="shared" si="24"/>
        <v>2020–21 SWZI</v>
      </c>
      <c r="G398" s="46" t="str">
        <f t="array" ref="G398">A398&amp;" "&amp;SUM(IF(A398=FinyearEx,IF(C398&lt;=QldEx,1,0),0))</f>
        <v>2020–21 188</v>
      </c>
      <c r="H398" s="46" t="str">
        <f t="array" ref="H398">A398&amp;" "&amp;SUM(IF(A398=FinyearEx,IF(D398&lt;=AustraliaEx,1,0),0))</f>
        <v>2020–21 209</v>
      </c>
      <c r="I398" s="46" t="str">
        <f t="shared" si="25"/>
        <v>SWZI</v>
      </c>
      <c r="J398" s="47">
        <f t="shared" si="26"/>
        <v>7.5969999999999996E-3</v>
      </c>
      <c r="K398" s="47">
        <f t="shared" si="27"/>
        <v>6.1504000000000003E-2</v>
      </c>
      <c r="L398" s="47"/>
    </row>
    <row r="399" spans="1:12" ht="12" customHeight="1" x14ac:dyDescent="0.2">
      <c r="A399" s="39" t="s">
        <v>314</v>
      </c>
      <c r="B399" t="s">
        <v>269</v>
      </c>
      <c r="C399">
        <v>1985691174</v>
      </c>
      <c r="D399">
        <v>10927431053</v>
      </c>
      <c r="E399" s="46"/>
      <c r="F399" s="46" t="str">
        <f t="shared" si="24"/>
        <v>2020–21 TAIW</v>
      </c>
      <c r="G399" s="46" t="str">
        <f t="array" ref="G399">A399&amp;" "&amp;SUM(IF(A399=FinyearEx,IF(C399&lt;=QldEx,1,0),0))</f>
        <v>2020–21 6</v>
      </c>
      <c r="H399" s="46" t="str">
        <f t="array" ref="H399">A399&amp;" "&amp;SUM(IF(A399=FinyearEx,IF(D399&lt;=AustraliaEx,1,0),0))</f>
        <v>2020–21 8</v>
      </c>
      <c r="I399" s="46" t="str">
        <f t="shared" si="25"/>
        <v>TAIW</v>
      </c>
      <c r="J399" s="47">
        <f t="shared" si="26"/>
        <v>1985.691174</v>
      </c>
      <c r="K399" s="47">
        <f t="shared" si="27"/>
        <v>10927.431053</v>
      </c>
      <c r="L399" s="47"/>
    </row>
    <row r="400" spans="1:12" ht="12" customHeight="1" x14ac:dyDescent="0.2">
      <c r="A400" s="39" t="s">
        <v>314</v>
      </c>
      <c r="B400" t="s">
        <v>307</v>
      </c>
      <c r="C400">
        <v>0</v>
      </c>
      <c r="D400">
        <v>85789</v>
      </c>
      <c r="E400" s="46"/>
      <c r="F400" s="46" t="str">
        <f t="shared" si="24"/>
        <v>2020–21 TAJI</v>
      </c>
      <c r="G400" s="46" t="str">
        <f t="array" ref="G400">A400&amp;" "&amp;SUM(IF(A400=FinyearEx,IF(C400&lt;=QldEx,1,0),0))</f>
        <v>2020–21 218</v>
      </c>
      <c r="H400" s="46" t="str">
        <f t="array" ref="H400">A400&amp;" "&amp;SUM(IF(A400=FinyearEx,IF(D400&lt;=AustraliaEx,1,0),0))</f>
        <v>2020–21 208</v>
      </c>
      <c r="I400" s="46" t="str">
        <f t="shared" si="25"/>
        <v>TAJI</v>
      </c>
      <c r="J400" s="47">
        <f t="shared" si="26"/>
        <v>0</v>
      </c>
      <c r="K400" s="47">
        <f t="shared" si="27"/>
        <v>8.5789000000000004E-2</v>
      </c>
      <c r="L400" s="47"/>
    </row>
    <row r="401" spans="1:12" ht="12" customHeight="1" x14ac:dyDescent="0.2">
      <c r="A401" s="39" t="s">
        <v>314</v>
      </c>
      <c r="B401" t="s">
        <v>270</v>
      </c>
      <c r="C401">
        <v>8398085</v>
      </c>
      <c r="D401">
        <v>92681518</v>
      </c>
      <c r="E401" s="46"/>
      <c r="F401" s="46" t="str">
        <f t="shared" si="24"/>
        <v>2020–21 TANZ</v>
      </c>
      <c r="G401" s="46" t="str">
        <f t="array" ref="G401">A401&amp;" "&amp;SUM(IF(A401=FinyearEx,IF(C401&lt;=QldEx,1,0),0))</f>
        <v>2020–21 67</v>
      </c>
      <c r="H401" s="46" t="str">
        <f t="array" ref="H401">A401&amp;" "&amp;SUM(IF(A401=FinyearEx,IF(D401&lt;=AustraliaEx,1,0),0))</f>
        <v>2020–21 66</v>
      </c>
      <c r="I401" s="46" t="str">
        <f t="shared" si="25"/>
        <v>TANZ</v>
      </c>
      <c r="J401" s="47">
        <f t="shared" si="26"/>
        <v>8.398085</v>
      </c>
      <c r="K401" s="47">
        <f t="shared" si="27"/>
        <v>92.681517999999997</v>
      </c>
      <c r="L401" s="47"/>
    </row>
    <row r="402" spans="1:12" ht="12" customHeight="1" x14ac:dyDescent="0.2">
      <c r="A402" s="39" t="s">
        <v>314</v>
      </c>
      <c r="B402" t="s">
        <v>271</v>
      </c>
      <c r="C402">
        <v>559274625</v>
      </c>
      <c r="D402">
        <v>5137929243</v>
      </c>
      <c r="E402" s="46"/>
      <c r="F402" s="46" t="str">
        <f t="shared" si="24"/>
        <v>2020–21 THAI</v>
      </c>
      <c r="G402" s="46" t="str">
        <f t="array" ref="G402">A402&amp;" "&amp;SUM(IF(A402=FinyearEx,IF(C402&lt;=QldEx,1,0),0))</f>
        <v>2020–21 16</v>
      </c>
      <c r="H402" s="46" t="str">
        <f t="array" ref="H402">A402&amp;" "&amp;SUM(IF(A402=FinyearEx,IF(D402&lt;=AustraliaEx,1,0),0))</f>
        <v>2020–21 15</v>
      </c>
      <c r="I402" s="46" t="str">
        <f t="shared" si="25"/>
        <v>THAI</v>
      </c>
      <c r="J402" s="47">
        <f t="shared" si="26"/>
        <v>559.27462500000001</v>
      </c>
      <c r="K402" s="47">
        <f t="shared" si="27"/>
        <v>5137.9292429999996</v>
      </c>
      <c r="L402" s="47"/>
    </row>
    <row r="403" spans="1:12" ht="12" customHeight="1" x14ac:dyDescent="0.2">
      <c r="A403" s="39" t="s">
        <v>314</v>
      </c>
      <c r="B403" t="s">
        <v>272</v>
      </c>
      <c r="C403">
        <v>2330084</v>
      </c>
      <c r="D403">
        <v>23079235</v>
      </c>
      <c r="E403" s="46"/>
      <c r="F403" s="46" t="str">
        <f t="shared" si="24"/>
        <v>2020–21 TNGA</v>
      </c>
      <c r="G403" s="46" t="str">
        <f t="array" ref="G403">A403&amp;" "&amp;SUM(IF(A403=FinyearEx,IF(C403&lt;=QldEx,1,0),0))</f>
        <v>2020–21 93</v>
      </c>
      <c r="H403" s="46" t="str">
        <f t="array" ref="H403">A403&amp;" "&amp;SUM(IF(A403=FinyearEx,IF(D403&lt;=AustraliaEx,1,0),0))</f>
        <v>2020–21 102</v>
      </c>
      <c r="I403" s="46" t="str">
        <f t="shared" si="25"/>
        <v>TNGA</v>
      </c>
      <c r="J403" s="47">
        <f t="shared" si="26"/>
        <v>2.3300839999999998</v>
      </c>
      <c r="K403" s="47">
        <f t="shared" si="27"/>
        <v>23.079235000000001</v>
      </c>
      <c r="L403" s="47"/>
    </row>
    <row r="404" spans="1:12" ht="12" customHeight="1" x14ac:dyDescent="0.2">
      <c r="A404" s="39" t="s">
        <v>314</v>
      </c>
      <c r="B404" t="s">
        <v>273</v>
      </c>
      <c r="C404">
        <v>248546</v>
      </c>
      <c r="D404">
        <v>4711955</v>
      </c>
      <c r="E404" s="46"/>
      <c r="F404" s="46" t="str">
        <f t="shared" si="24"/>
        <v>2020–21 TOGO</v>
      </c>
      <c r="G404" s="46" t="str">
        <f t="array" ref="G404">A404&amp;" "&amp;SUM(IF(A404=FinyearEx,IF(C404&lt;=QldEx,1,0),0))</f>
        <v>2020–21 141</v>
      </c>
      <c r="H404" s="46" t="str">
        <f t="array" ref="H404">A404&amp;" "&amp;SUM(IF(A404=FinyearEx,IF(D404&lt;=AustraliaEx,1,0),0))</f>
        <v>2020–21 140</v>
      </c>
      <c r="I404" s="46" t="str">
        <f t="shared" si="25"/>
        <v>TOGO</v>
      </c>
      <c r="J404" s="47">
        <f t="shared" si="26"/>
        <v>0.24854599999999999</v>
      </c>
      <c r="K404" s="47">
        <f t="shared" si="27"/>
        <v>4.7119549999999997</v>
      </c>
      <c r="L404" s="47"/>
    </row>
    <row r="405" spans="1:12" ht="12" customHeight="1" x14ac:dyDescent="0.2">
      <c r="A405" s="39" t="s">
        <v>314</v>
      </c>
      <c r="B405" t="s">
        <v>308</v>
      </c>
      <c r="C405">
        <v>21766</v>
      </c>
      <c r="D405">
        <v>40063</v>
      </c>
      <c r="E405" s="46"/>
      <c r="F405" s="46" t="str">
        <f t="shared" si="24"/>
        <v>2020–21 TRCA</v>
      </c>
      <c r="G405" s="46" t="str">
        <f t="array" ref="G405">A405&amp;" "&amp;SUM(IF(A405=FinyearEx,IF(C405&lt;=QldEx,1,0),0))</f>
        <v>2020–21 181</v>
      </c>
      <c r="H405" s="46" t="str">
        <f t="array" ref="H405">A405&amp;" "&amp;SUM(IF(A405=FinyearEx,IF(D405&lt;=AustraliaEx,1,0),0))</f>
        <v>2020–21 212</v>
      </c>
      <c r="I405" s="46" t="str">
        <f t="shared" si="25"/>
        <v>TRCA</v>
      </c>
      <c r="J405" s="47">
        <f t="shared" si="26"/>
        <v>2.1766000000000001E-2</v>
      </c>
      <c r="K405" s="47">
        <f t="shared" si="27"/>
        <v>4.0063000000000001E-2</v>
      </c>
      <c r="L405" s="47"/>
    </row>
    <row r="406" spans="1:12" ht="12" customHeight="1" x14ac:dyDescent="0.2">
      <c r="A406" s="39" t="s">
        <v>314</v>
      </c>
      <c r="B406" t="s">
        <v>274</v>
      </c>
      <c r="C406">
        <v>1008931</v>
      </c>
      <c r="D406">
        <v>136854697</v>
      </c>
      <c r="E406" s="46"/>
      <c r="F406" s="46" t="str">
        <f t="shared" si="24"/>
        <v>2020–21 TRIN</v>
      </c>
      <c r="G406" s="46" t="str">
        <f t="array" ref="G406">A406&amp;" "&amp;SUM(IF(A406=FinyearEx,IF(C406&lt;=QldEx,1,0),0))</f>
        <v>2020–21 115</v>
      </c>
      <c r="H406" s="46" t="str">
        <f t="array" ref="H406">A406&amp;" "&amp;SUM(IF(A406=FinyearEx,IF(D406&lt;=AustraliaEx,1,0),0))</f>
        <v>2020–21 57</v>
      </c>
      <c r="I406" s="46" t="str">
        <f t="shared" si="25"/>
        <v>TRIN</v>
      </c>
      <c r="J406" s="47">
        <f t="shared" si="26"/>
        <v>1.008931</v>
      </c>
      <c r="K406" s="47">
        <f t="shared" si="27"/>
        <v>136.85469699999999</v>
      </c>
      <c r="L406" s="47"/>
    </row>
    <row r="407" spans="1:12" ht="12" customHeight="1" x14ac:dyDescent="0.2">
      <c r="A407" s="39" t="s">
        <v>314</v>
      </c>
      <c r="B407" t="s">
        <v>275</v>
      </c>
      <c r="C407">
        <v>0</v>
      </c>
      <c r="D407">
        <v>1028321</v>
      </c>
      <c r="E407" s="46"/>
      <c r="F407" s="46" t="str">
        <f t="shared" si="24"/>
        <v>2020–21 TUNI</v>
      </c>
      <c r="G407" s="46" t="str">
        <f t="array" ref="G407">A407&amp;" "&amp;SUM(IF(A407=FinyearEx,IF(C407&lt;=QldEx,1,0),0))</f>
        <v>2020–21 218</v>
      </c>
      <c r="H407" s="46" t="str">
        <f t="array" ref="H407">A407&amp;" "&amp;SUM(IF(A407=FinyearEx,IF(D407&lt;=AustraliaEx,1,0),0))</f>
        <v>2020–21 176</v>
      </c>
      <c r="I407" s="46" t="str">
        <f t="shared" si="25"/>
        <v>TUNI</v>
      </c>
      <c r="J407" s="47">
        <f t="shared" si="26"/>
        <v>0</v>
      </c>
      <c r="K407" s="47">
        <f t="shared" si="27"/>
        <v>1.028321</v>
      </c>
      <c r="L407" s="47"/>
    </row>
    <row r="408" spans="1:12" ht="12" customHeight="1" x14ac:dyDescent="0.2">
      <c r="A408" s="39" t="s">
        <v>314</v>
      </c>
      <c r="B408" t="s">
        <v>276</v>
      </c>
      <c r="C408">
        <v>306854162</v>
      </c>
      <c r="D408">
        <v>617921675</v>
      </c>
      <c r="E408" s="46"/>
      <c r="F408" s="46" t="str">
        <f t="shared" si="24"/>
        <v>2020–21 TURK</v>
      </c>
      <c r="G408" s="46" t="str">
        <f t="array" ref="G408">A408&amp;" "&amp;SUM(IF(A408=FinyearEx,IF(C408&lt;=QldEx,1,0),0))</f>
        <v>2020–21 24</v>
      </c>
      <c r="H408" s="46" t="str">
        <f t="array" ref="H408">A408&amp;" "&amp;SUM(IF(A408=FinyearEx,IF(D408&lt;=AustraliaEx,1,0),0))</f>
        <v>2020–21 34</v>
      </c>
      <c r="I408" s="46" t="str">
        <f t="shared" si="25"/>
        <v>TURK</v>
      </c>
      <c r="J408" s="47">
        <f t="shared" si="26"/>
        <v>306.85416199999997</v>
      </c>
      <c r="K408" s="47">
        <f t="shared" si="27"/>
        <v>617.92167500000005</v>
      </c>
      <c r="L408" s="47"/>
    </row>
    <row r="409" spans="1:12" ht="12" customHeight="1" x14ac:dyDescent="0.2">
      <c r="A409" s="39" t="s">
        <v>314</v>
      </c>
      <c r="B409" t="s">
        <v>278</v>
      </c>
      <c r="C409">
        <v>1511324</v>
      </c>
      <c r="D409">
        <v>3828974</v>
      </c>
      <c r="E409" s="46"/>
      <c r="F409" s="46" t="str">
        <f t="shared" si="24"/>
        <v>2020–21 TUVA</v>
      </c>
      <c r="G409" s="46" t="str">
        <f t="array" ref="G409">A409&amp;" "&amp;SUM(IF(A409=FinyearEx,IF(C409&lt;=QldEx,1,0),0))</f>
        <v>2020–21 105</v>
      </c>
      <c r="H409" s="46" t="str">
        <f t="array" ref="H409">A409&amp;" "&amp;SUM(IF(A409=FinyearEx,IF(D409&lt;=AustraliaEx,1,0),0))</f>
        <v>2020–21 145</v>
      </c>
      <c r="I409" s="46" t="str">
        <f t="shared" si="25"/>
        <v>TUVA</v>
      </c>
      <c r="J409" s="47">
        <f t="shared" si="26"/>
        <v>1.5113239999999999</v>
      </c>
      <c r="K409" s="47">
        <f t="shared" si="27"/>
        <v>3.8289740000000001</v>
      </c>
      <c r="L409" s="47"/>
    </row>
    <row r="410" spans="1:12" ht="12" customHeight="1" x14ac:dyDescent="0.2">
      <c r="A410" s="39" t="s">
        <v>314</v>
      </c>
      <c r="B410" t="s">
        <v>279</v>
      </c>
      <c r="C410">
        <v>308664839</v>
      </c>
      <c r="D410">
        <v>2662738166</v>
      </c>
      <c r="E410" s="46"/>
      <c r="F410" s="46" t="str">
        <f t="shared" si="24"/>
        <v>2020–21 UAEM</v>
      </c>
      <c r="G410" s="46" t="str">
        <f t="array" ref="G410">A410&amp;" "&amp;SUM(IF(A410=FinyearEx,IF(C410&lt;=QldEx,1,0),0))</f>
        <v>2020–21 23</v>
      </c>
      <c r="H410" s="46" t="str">
        <f t="array" ref="H410">A410&amp;" "&amp;SUM(IF(A410=FinyearEx,IF(D410&lt;=AustraliaEx,1,0),0))</f>
        <v>2020–21 18</v>
      </c>
      <c r="I410" s="46" t="str">
        <f t="shared" si="25"/>
        <v>UAEM</v>
      </c>
      <c r="J410" s="47">
        <f t="shared" si="26"/>
        <v>308.66483899999997</v>
      </c>
      <c r="K410" s="47">
        <f t="shared" si="27"/>
        <v>2662.7381660000001</v>
      </c>
      <c r="L410" s="47"/>
    </row>
    <row r="411" spans="1:12" ht="12" customHeight="1" x14ac:dyDescent="0.2">
      <c r="A411" s="39" t="s">
        <v>314</v>
      </c>
      <c r="B411" t="s">
        <v>280</v>
      </c>
      <c r="C411">
        <v>281342</v>
      </c>
      <c r="D411">
        <v>43134209</v>
      </c>
      <c r="E411" s="46"/>
      <c r="F411" s="46" t="str">
        <f t="shared" si="24"/>
        <v>2020–21 UGAN</v>
      </c>
      <c r="G411" s="46" t="str">
        <f t="array" ref="G411">A411&amp;" "&amp;SUM(IF(A411=FinyearEx,IF(C411&lt;=QldEx,1,0),0))</f>
        <v>2020–21 139</v>
      </c>
      <c r="H411" s="46" t="str">
        <f t="array" ref="H411">A411&amp;" "&amp;SUM(IF(A411=FinyearEx,IF(D411&lt;=AustraliaEx,1,0),0))</f>
        <v>2020–21 84</v>
      </c>
      <c r="I411" s="46" t="str">
        <f t="shared" si="25"/>
        <v>UGAN</v>
      </c>
      <c r="J411" s="47">
        <f t="shared" si="26"/>
        <v>0.28134199999999998</v>
      </c>
      <c r="K411" s="47">
        <f t="shared" si="27"/>
        <v>43.134208999999998</v>
      </c>
      <c r="L411" s="47"/>
    </row>
    <row r="412" spans="1:12" ht="12" customHeight="1" x14ac:dyDescent="0.2">
      <c r="A412" s="39" t="s">
        <v>314</v>
      </c>
      <c r="B412" t="s">
        <v>281</v>
      </c>
      <c r="C412">
        <v>750846270</v>
      </c>
      <c r="D412">
        <v>11867310128</v>
      </c>
      <c r="E412" s="46"/>
      <c r="F412" s="46" t="str">
        <f t="shared" si="24"/>
        <v>2020–21 UK</v>
      </c>
      <c r="G412" s="46" t="str">
        <f t="array" ref="G412">A412&amp;" "&amp;SUM(IF(A412=FinyearEx,IF(C412&lt;=QldEx,1,0),0))</f>
        <v>2020–21 12</v>
      </c>
      <c r="H412" s="46" t="str">
        <f t="array" ref="H412">A412&amp;" "&amp;SUM(IF(A412=FinyearEx,IF(D412&lt;=AustraliaEx,1,0),0))</f>
        <v>2020–21 7</v>
      </c>
      <c r="I412" s="46" t="str">
        <f t="shared" si="25"/>
        <v>UK</v>
      </c>
      <c r="J412" s="47">
        <f t="shared" si="26"/>
        <v>750.84627</v>
      </c>
      <c r="K412" s="47">
        <f t="shared" si="27"/>
        <v>11867.310127999999</v>
      </c>
      <c r="L412" s="47"/>
    </row>
    <row r="413" spans="1:12" ht="12" customHeight="1" x14ac:dyDescent="0.2">
      <c r="A413" s="39" t="s">
        <v>314</v>
      </c>
      <c r="B413" t="s">
        <v>282</v>
      </c>
      <c r="C413">
        <v>12987994</v>
      </c>
      <c r="D413">
        <v>67162637</v>
      </c>
      <c r="E413" s="46"/>
      <c r="F413" s="46" t="str">
        <f t="shared" si="24"/>
        <v>2020–21 UKRA</v>
      </c>
      <c r="G413" s="46" t="str">
        <f t="array" ref="G413">A413&amp;" "&amp;SUM(IF(A413=FinyearEx,IF(C413&lt;=QldEx,1,0),0))</f>
        <v>2020–21 58</v>
      </c>
      <c r="H413" s="46" t="str">
        <f t="array" ref="H413">A413&amp;" "&amp;SUM(IF(A413=FinyearEx,IF(D413&lt;=AustraliaEx,1,0),0))</f>
        <v>2020–21 70</v>
      </c>
      <c r="I413" s="46" t="str">
        <f t="shared" si="25"/>
        <v>UKRA</v>
      </c>
      <c r="J413" s="47">
        <f t="shared" si="26"/>
        <v>12.987994</v>
      </c>
      <c r="K413" s="47">
        <f t="shared" si="27"/>
        <v>67.162637000000004</v>
      </c>
      <c r="L413" s="47"/>
    </row>
    <row r="414" spans="1:12" ht="12" customHeight="1" x14ac:dyDescent="0.2">
      <c r="A414" s="39" t="s">
        <v>314</v>
      </c>
      <c r="B414" t="s">
        <v>283</v>
      </c>
      <c r="C414">
        <v>8655497</v>
      </c>
      <c r="D414">
        <v>15947274</v>
      </c>
      <c r="E414" s="46"/>
      <c r="F414" s="46" t="str">
        <f t="shared" si="24"/>
        <v>2020–21 URUG</v>
      </c>
      <c r="G414" s="46" t="str">
        <f t="array" ref="G414">A414&amp;" "&amp;SUM(IF(A414=FinyearEx,IF(C414&lt;=QldEx,1,0),0))</f>
        <v>2020–21 65</v>
      </c>
      <c r="H414" s="46" t="str">
        <f t="array" ref="H414">A414&amp;" "&amp;SUM(IF(A414=FinyearEx,IF(D414&lt;=AustraliaEx,1,0),0))</f>
        <v>2020–21 110</v>
      </c>
      <c r="I414" s="46" t="str">
        <f t="shared" si="25"/>
        <v>URUG</v>
      </c>
      <c r="J414" s="47">
        <f t="shared" si="26"/>
        <v>8.6554970000000004</v>
      </c>
      <c r="K414" s="47">
        <f t="shared" si="27"/>
        <v>15.947274</v>
      </c>
      <c r="L414" s="47"/>
    </row>
    <row r="415" spans="1:12" ht="12" customHeight="1" x14ac:dyDescent="0.2">
      <c r="A415" s="39" t="s">
        <v>314</v>
      </c>
      <c r="B415" t="s">
        <v>284</v>
      </c>
      <c r="C415">
        <v>1846245836</v>
      </c>
      <c r="D415">
        <v>16791479212</v>
      </c>
      <c r="E415" s="46"/>
      <c r="F415" s="46" t="str">
        <f t="shared" si="24"/>
        <v>2020–21 USA</v>
      </c>
      <c r="G415" s="46" t="str">
        <f t="array" ref="G415">A415&amp;" "&amp;SUM(IF(A415=FinyearEx,IF(C415&lt;=QldEx,1,0),0))</f>
        <v>2020–21 7</v>
      </c>
      <c r="H415" s="46" t="str">
        <f t="array" ref="H415">A415&amp;" "&amp;SUM(IF(A415=FinyearEx,IF(D415&lt;=AustraliaEx,1,0),0))</f>
        <v>2020–21 4</v>
      </c>
      <c r="I415" s="46" t="str">
        <f t="shared" si="25"/>
        <v>USA</v>
      </c>
      <c r="J415" s="47">
        <f t="shared" si="26"/>
        <v>1846.2458360000001</v>
      </c>
      <c r="K415" s="47">
        <f t="shared" si="27"/>
        <v>16791.479211999998</v>
      </c>
      <c r="L415" s="47"/>
    </row>
    <row r="416" spans="1:12" ht="12" customHeight="1" x14ac:dyDescent="0.2">
      <c r="A416" s="39" t="s">
        <v>314</v>
      </c>
      <c r="B416" t="s">
        <v>310</v>
      </c>
      <c r="C416">
        <v>382591</v>
      </c>
      <c r="D416">
        <v>1891107</v>
      </c>
      <c r="E416" s="46"/>
      <c r="F416" s="46" t="str">
        <f t="shared" si="24"/>
        <v>2020–21 UZBK</v>
      </c>
      <c r="G416" s="46" t="str">
        <f t="array" ref="G416">A416&amp;" "&amp;SUM(IF(A416=FinyearEx,IF(C416&lt;=QldEx,1,0),0))</f>
        <v>2020–21 135</v>
      </c>
      <c r="H416" s="46" t="str">
        <f t="array" ref="H416">A416&amp;" "&amp;SUM(IF(A416=FinyearEx,IF(D416&lt;=AustraliaEx,1,0),0))</f>
        <v>2020–21 162</v>
      </c>
      <c r="I416" s="46" t="str">
        <f t="shared" si="25"/>
        <v>UZBK</v>
      </c>
      <c r="J416" s="47">
        <f t="shared" si="26"/>
        <v>0.38259100000000001</v>
      </c>
      <c r="K416" s="47">
        <f t="shared" si="27"/>
        <v>1.8911070000000001</v>
      </c>
      <c r="L416" s="47"/>
    </row>
    <row r="417" spans="1:12" ht="12" customHeight="1" x14ac:dyDescent="0.2">
      <c r="A417" s="39" t="s">
        <v>314</v>
      </c>
      <c r="B417" t="s">
        <v>285</v>
      </c>
      <c r="C417">
        <v>24017349</v>
      </c>
      <c r="D417">
        <v>77037019</v>
      </c>
      <c r="E417" s="46"/>
      <c r="F417" s="46" t="str">
        <f t="shared" si="24"/>
        <v>2020–21 VANU</v>
      </c>
      <c r="G417" s="46" t="str">
        <f t="array" ref="G417">A417&amp;" "&amp;SUM(IF(A417=FinyearEx,IF(C417&lt;=QldEx,1,0),0))</f>
        <v>2020–21 50</v>
      </c>
      <c r="H417" s="46" t="str">
        <f t="array" ref="H417">A417&amp;" "&amp;SUM(IF(A417=FinyearEx,IF(D417&lt;=AustraliaEx,1,0),0))</f>
        <v>2020–21 68</v>
      </c>
      <c r="I417" s="46" t="str">
        <f t="shared" si="25"/>
        <v>VANU</v>
      </c>
      <c r="J417" s="47">
        <f t="shared" si="26"/>
        <v>24.017348999999999</v>
      </c>
      <c r="K417" s="47">
        <f t="shared" si="27"/>
        <v>77.037019000000001</v>
      </c>
      <c r="L417" s="47"/>
    </row>
    <row r="418" spans="1:12" ht="12" customHeight="1" x14ac:dyDescent="0.2">
      <c r="A418" s="39" t="s">
        <v>314</v>
      </c>
      <c r="B418" t="s">
        <v>287</v>
      </c>
      <c r="C418">
        <v>2418461858</v>
      </c>
      <c r="D418">
        <v>7625724404</v>
      </c>
      <c r="E418" s="46"/>
      <c r="F418" s="46" t="str">
        <f t="shared" si="24"/>
        <v>2020–21 VIET</v>
      </c>
      <c r="G418" s="46" t="str">
        <f t="array" ref="G418">A418&amp;" "&amp;SUM(IF(A418=FinyearEx,IF(C418&lt;=QldEx,1,0),0))</f>
        <v>2020–21 5</v>
      </c>
      <c r="H418" s="46" t="str">
        <f t="array" ref="H418">A418&amp;" "&amp;SUM(IF(A418=FinyearEx,IF(D418&lt;=AustraliaEx,1,0),0))</f>
        <v>2020–21 11</v>
      </c>
      <c r="I418" s="46" t="str">
        <f t="shared" si="25"/>
        <v>VIET</v>
      </c>
      <c r="J418" s="47">
        <f t="shared" si="26"/>
        <v>2418.4618580000001</v>
      </c>
      <c r="K418" s="47">
        <f t="shared" si="27"/>
        <v>7625.7244039999996</v>
      </c>
      <c r="L418" s="47"/>
    </row>
    <row r="419" spans="1:12" ht="12" customHeight="1" x14ac:dyDescent="0.2">
      <c r="A419" s="39" t="s">
        <v>314</v>
      </c>
      <c r="B419" t="s">
        <v>311</v>
      </c>
      <c r="C419">
        <v>50000</v>
      </c>
      <c r="D419">
        <v>711811</v>
      </c>
      <c r="E419" s="46"/>
      <c r="F419" s="46" t="str">
        <f t="shared" si="24"/>
        <v>2020–21 VIRG</v>
      </c>
      <c r="G419" s="46" t="str">
        <f t="array" ref="G419">A419&amp;" "&amp;SUM(IF(A419=FinyearEx,IF(C419&lt;=QldEx,1,0),0))</f>
        <v>2020–21 174</v>
      </c>
      <c r="H419" s="46" t="str">
        <f t="array" ref="H419">A419&amp;" "&amp;SUM(IF(A419=FinyearEx,IF(D419&lt;=AustraliaEx,1,0),0))</f>
        <v>2020–21 187</v>
      </c>
      <c r="I419" s="46" t="str">
        <f t="shared" si="25"/>
        <v>VIRG</v>
      </c>
      <c r="J419" s="47">
        <f t="shared" si="26"/>
        <v>0.05</v>
      </c>
      <c r="K419" s="47">
        <f t="shared" si="27"/>
        <v>0.71181099999999997</v>
      </c>
      <c r="L419" s="47"/>
    </row>
    <row r="420" spans="1:12" ht="12" customHeight="1" x14ac:dyDescent="0.2">
      <c r="A420" s="39" t="s">
        <v>314</v>
      </c>
      <c r="B420" t="s">
        <v>288</v>
      </c>
      <c r="C420">
        <v>808768</v>
      </c>
      <c r="D420">
        <v>3795189</v>
      </c>
      <c r="E420" s="46"/>
      <c r="F420" s="46" t="str">
        <f t="shared" si="24"/>
        <v>2020–21 WALL</v>
      </c>
      <c r="G420" s="46" t="str">
        <f t="array" ref="G420">A420&amp;" "&amp;SUM(IF(A420=FinyearEx,IF(C420&lt;=QldEx,1,0),0))</f>
        <v>2020–21 121</v>
      </c>
      <c r="H420" s="46" t="str">
        <f t="array" ref="H420">A420&amp;" "&amp;SUM(IF(A420=FinyearEx,IF(D420&lt;=AustraliaEx,1,0),0))</f>
        <v>2020–21 146</v>
      </c>
      <c r="I420" s="46" t="str">
        <f t="shared" si="25"/>
        <v>WALL</v>
      </c>
      <c r="J420" s="47">
        <f t="shared" si="26"/>
        <v>0.80876800000000004</v>
      </c>
      <c r="K420" s="47">
        <f t="shared" si="27"/>
        <v>3.7951890000000001</v>
      </c>
      <c r="L420" s="47"/>
    </row>
    <row r="421" spans="1:12" ht="12" customHeight="1" x14ac:dyDescent="0.2">
      <c r="A421" s="39" t="s">
        <v>314</v>
      </c>
      <c r="B421" t="s">
        <v>289</v>
      </c>
      <c r="C421">
        <v>4212371</v>
      </c>
      <c r="D421">
        <v>35157441</v>
      </c>
      <c r="E421" s="46"/>
      <c r="F421" s="46" t="str">
        <f t="shared" si="24"/>
        <v>2020–21 WSAM</v>
      </c>
      <c r="G421" s="46" t="str">
        <f t="array" ref="G421">A421&amp;" "&amp;SUM(IF(A421=FinyearEx,IF(C421&lt;=QldEx,1,0),0))</f>
        <v>2020–21 77</v>
      </c>
      <c r="H421" s="46" t="str">
        <f t="array" ref="H421">A421&amp;" "&amp;SUM(IF(A421=FinyearEx,IF(D421&lt;=AustraliaEx,1,0),0))</f>
        <v>2020–21 89</v>
      </c>
      <c r="I421" s="46" t="str">
        <f t="shared" si="25"/>
        <v>WSAM</v>
      </c>
      <c r="J421" s="47">
        <f t="shared" si="26"/>
        <v>4.2123710000000001</v>
      </c>
      <c r="K421" s="47">
        <f t="shared" si="27"/>
        <v>35.157440999999999</v>
      </c>
      <c r="L421" s="47"/>
    </row>
    <row r="422" spans="1:12" ht="12" customHeight="1" x14ac:dyDescent="0.2">
      <c r="A422" s="39" t="s">
        <v>314</v>
      </c>
      <c r="B422" t="s">
        <v>290</v>
      </c>
      <c r="C422">
        <v>0</v>
      </c>
      <c r="D422">
        <v>272180403</v>
      </c>
      <c r="E422" s="46"/>
      <c r="F422" s="46" t="str">
        <f t="shared" si="24"/>
        <v>2020–21 YEMN</v>
      </c>
      <c r="G422" s="46" t="str">
        <f t="array" ref="G422">A422&amp;" "&amp;SUM(IF(A422=FinyearEx,IF(C422&lt;=QldEx,1,0),0))</f>
        <v>2020–21 218</v>
      </c>
      <c r="H422" s="46" t="str">
        <f t="array" ref="H422">A422&amp;" "&amp;SUM(IF(A422=FinyearEx,IF(D422&lt;=AustraliaEx,1,0),0))</f>
        <v>2020–21 48</v>
      </c>
      <c r="I422" s="46" t="str">
        <f t="shared" si="25"/>
        <v>YEMN</v>
      </c>
      <c r="J422" s="47">
        <f t="shared" si="26"/>
        <v>0</v>
      </c>
      <c r="K422" s="47">
        <f t="shared" si="27"/>
        <v>272.18040300000001</v>
      </c>
      <c r="L422" s="47"/>
    </row>
    <row r="423" spans="1:12" ht="12" customHeight="1" x14ac:dyDescent="0.2">
      <c r="A423" s="39" t="s">
        <v>314</v>
      </c>
      <c r="B423" t="s">
        <v>291</v>
      </c>
      <c r="C423">
        <v>1135495</v>
      </c>
      <c r="D423">
        <v>5946198</v>
      </c>
      <c r="E423" s="46"/>
      <c r="F423" s="46" t="str">
        <f t="shared" si="24"/>
        <v>2020–21 ZAIR</v>
      </c>
      <c r="G423" s="46" t="str">
        <f t="array" ref="G423">A423&amp;" "&amp;SUM(IF(A423=FinyearEx,IF(C423&lt;=QldEx,1,0),0))</f>
        <v>2020–21 113</v>
      </c>
      <c r="H423" s="46" t="str">
        <f t="array" ref="H423">A423&amp;" "&amp;SUM(IF(A423=FinyearEx,IF(D423&lt;=AustraliaEx,1,0),0))</f>
        <v>2020–21 131</v>
      </c>
      <c r="I423" s="46" t="str">
        <f t="shared" si="25"/>
        <v>ZAIR</v>
      </c>
      <c r="J423" s="47">
        <f t="shared" si="26"/>
        <v>1.1354949999999999</v>
      </c>
      <c r="K423" s="47">
        <f t="shared" si="27"/>
        <v>5.9461979999999999</v>
      </c>
      <c r="L423" s="47"/>
    </row>
    <row r="424" spans="1:12" ht="12" customHeight="1" x14ac:dyDescent="0.2">
      <c r="A424" s="39" t="s">
        <v>314</v>
      </c>
      <c r="B424" t="s">
        <v>292</v>
      </c>
      <c r="C424">
        <v>364989</v>
      </c>
      <c r="D424">
        <v>2415285</v>
      </c>
      <c r="E424" s="46"/>
      <c r="F424" s="46" t="str">
        <f t="shared" si="24"/>
        <v>2020–21 ZIMB</v>
      </c>
      <c r="G424" s="46" t="str">
        <f t="array" ref="G424">A424&amp;" "&amp;SUM(IF(A424=FinyearEx,IF(C424&lt;=QldEx,1,0),0))</f>
        <v>2020–21 136</v>
      </c>
      <c r="H424" s="46" t="str">
        <f t="array" ref="H424">A424&amp;" "&amp;SUM(IF(A424=FinyearEx,IF(D424&lt;=AustraliaEx,1,0),0))</f>
        <v>2020–21 157</v>
      </c>
      <c r="I424" s="46" t="str">
        <f t="shared" si="25"/>
        <v>ZIMB</v>
      </c>
      <c r="J424" s="47">
        <f t="shared" si="26"/>
        <v>0.36498900000000001</v>
      </c>
      <c r="K424" s="47">
        <f t="shared" si="27"/>
        <v>2.4152849999999999</v>
      </c>
      <c r="L424" s="47"/>
    </row>
    <row r="425" spans="1:12" ht="12" customHeight="1" x14ac:dyDescent="0.2">
      <c r="A425" s="39" t="s">
        <v>314</v>
      </c>
      <c r="B425" t="s">
        <v>293</v>
      </c>
      <c r="C425">
        <v>2731384</v>
      </c>
      <c r="D425">
        <v>16578079</v>
      </c>
      <c r="E425" s="46"/>
      <c r="F425" s="46" t="str">
        <f t="shared" si="24"/>
        <v>2020–21 ZMBA</v>
      </c>
      <c r="G425" s="46" t="str">
        <f t="array" ref="G425">A425&amp;" "&amp;SUM(IF(A425=FinyearEx,IF(C425&lt;=QldEx,1,0),0))</f>
        <v>2020–21 89</v>
      </c>
      <c r="H425" s="46" t="str">
        <f t="array" ref="H425">A425&amp;" "&amp;SUM(IF(A425=FinyearEx,IF(D425&lt;=AustraliaEx,1,0),0))</f>
        <v>2020–21 108</v>
      </c>
      <c r="I425" s="46" t="str">
        <f t="shared" si="25"/>
        <v>ZMBA</v>
      </c>
      <c r="J425" s="47">
        <f t="shared" si="26"/>
        <v>2.7313839999999998</v>
      </c>
      <c r="K425" s="47">
        <f t="shared" si="27"/>
        <v>16.578078999999999</v>
      </c>
      <c r="L425" s="47"/>
    </row>
    <row r="426" spans="1:12" ht="12" customHeight="1" x14ac:dyDescent="0.2">
      <c r="A426" s="39" t="s">
        <v>314</v>
      </c>
      <c r="B426" t="s">
        <v>327</v>
      </c>
      <c r="C426">
        <v>0</v>
      </c>
      <c r="D426">
        <v>32309</v>
      </c>
      <c r="E426" s="46"/>
      <c r="F426" s="46" t="str">
        <f t="shared" si="24"/>
        <v>2020–21 ANGA</v>
      </c>
      <c r="G426" s="46" t="str">
        <f t="array" ref="G426">A426&amp;" "&amp;SUM(IF(A426=FinyearEx,IF(C426&lt;=QldEx,1,0),0))</f>
        <v>2020–21 218</v>
      </c>
      <c r="H426" s="46" t="str">
        <f t="array" ref="H426">A426&amp;" "&amp;SUM(IF(A426=FinyearEx,IF(D426&lt;=AustraliaEx,1,0),0))</f>
        <v>2020–21 214</v>
      </c>
      <c r="I426" s="46" t="str">
        <f t="shared" si="25"/>
        <v>ANGA</v>
      </c>
      <c r="J426" s="47">
        <f t="shared" si="26"/>
        <v>0</v>
      </c>
      <c r="K426" s="47">
        <f t="shared" si="27"/>
        <v>3.2308999999999997E-2</v>
      </c>
      <c r="L426" s="47"/>
    </row>
    <row r="427" spans="1:12" ht="12" customHeight="1" x14ac:dyDescent="0.2">
      <c r="A427" s="39" t="s">
        <v>314</v>
      </c>
      <c r="B427" t="s">
        <v>201</v>
      </c>
      <c r="C427">
        <v>5132</v>
      </c>
      <c r="D427">
        <v>52025</v>
      </c>
      <c r="E427" s="46"/>
      <c r="F427" s="46" t="str">
        <f t="shared" si="24"/>
        <v>2020–21 MDOV</v>
      </c>
      <c r="G427" s="46" t="str">
        <f t="array" ref="G427">A427&amp;" "&amp;SUM(IF(A427=FinyearEx,IF(C427&lt;=QldEx,1,0),0))</f>
        <v>2020–21 194</v>
      </c>
      <c r="H427" s="46" t="str">
        <f t="array" ref="H427">A427&amp;" "&amp;SUM(IF(A427=FinyearEx,IF(D427&lt;=AustraliaEx,1,0),0))</f>
        <v>2020–21 210</v>
      </c>
      <c r="I427" s="46" t="str">
        <f t="shared" si="25"/>
        <v>MDOV</v>
      </c>
      <c r="J427" s="47">
        <f t="shared" si="26"/>
        <v>5.1320000000000003E-3</v>
      </c>
      <c r="K427" s="47">
        <f t="shared" si="27"/>
        <v>5.2025000000000002E-2</v>
      </c>
      <c r="L427" s="47"/>
    </row>
    <row r="428" spans="1:12" ht="12" customHeight="1" x14ac:dyDescent="0.2">
      <c r="A428" s="39" t="s">
        <v>314</v>
      </c>
      <c r="B428" t="s">
        <v>220</v>
      </c>
      <c r="C428">
        <v>17078</v>
      </c>
      <c r="D428">
        <v>239908</v>
      </c>
      <c r="E428" s="46"/>
      <c r="F428" s="46" t="str">
        <f t="shared" si="24"/>
        <v>2020–21 NIGE</v>
      </c>
      <c r="G428" s="46" t="str">
        <f t="array" ref="G428">A428&amp;" "&amp;SUM(IF(A428=FinyearEx,IF(C428&lt;=QldEx,1,0),0))</f>
        <v>2020–21 184</v>
      </c>
      <c r="H428" s="46" t="str">
        <f t="array" ref="H428">A428&amp;" "&amp;SUM(IF(A428=FinyearEx,IF(D428&lt;=AustraliaEx,1,0),0))</f>
        <v>2020–21 200</v>
      </c>
      <c r="I428" s="46" t="str">
        <f t="shared" si="25"/>
        <v>NIGE</v>
      </c>
      <c r="J428" s="47">
        <f t="shared" si="26"/>
        <v>1.7077999999999999E-2</v>
      </c>
      <c r="K428" s="47">
        <f t="shared" si="27"/>
        <v>0.23990800000000001</v>
      </c>
      <c r="L428" s="47"/>
    </row>
    <row r="429" spans="1:12" ht="12" customHeight="1" x14ac:dyDescent="0.2">
      <c r="A429" s="39" t="s">
        <v>314</v>
      </c>
      <c r="B429" t="s">
        <v>260</v>
      </c>
      <c r="C429">
        <v>0</v>
      </c>
      <c r="D429">
        <v>813902</v>
      </c>
      <c r="E429" s="46"/>
      <c r="F429" s="46" t="str">
        <f t="shared" si="24"/>
        <v>2020–21 STCN</v>
      </c>
      <c r="G429" s="46" t="str">
        <f t="array" ref="G429">A429&amp;" "&amp;SUM(IF(A429=FinyearEx,IF(C429&lt;=QldEx,1,0),0))</f>
        <v>2020–21 218</v>
      </c>
      <c r="H429" s="46" t="str">
        <f t="array" ref="H429">A429&amp;" "&amp;SUM(IF(A429=FinyearEx,IF(D429&lt;=AustraliaEx,1,0),0))</f>
        <v>2020–21 184</v>
      </c>
      <c r="I429" s="46" t="str">
        <f t="shared" si="25"/>
        <v>STCN</v>
      </c>
      <c r="J429" s="47">
        <f t="shared" si="26"/>
        <v>0</v>
      </c>
      <c r="K429" s="47">
        <f t="shared" si="27"/>
        <v>0.81390200000000001</v>
      </c>
      <c r="L429" s="47"/>
    </row>
    <row r="430" spans="1:12" ht="12" customHeight="1" x14ac:dyDescent="0.2">
      <c r="A430" s="39" t="s">
        <v>314</v>
      </c>
      <c r="B430" t="s">
        <v>268</v>
      </c>
      <c r="C430">
        <v>0</v>
      </c>
      <c r="D430">
        <v>30480</v>
      </c>
      <c r="E430" s="46"/>
      <c r="F430" s="46" t="str">
        <f t="shared" si="24"/>
        <v>2020–21 SYRI</v>
      </c>
      <c r="G430" s="46" t="str">
        <f t="array" ref="G430">A430&amp;" "&amp;SUM(IF(A430=FinyearEx,IF(C430&lt;=QldEx,1,0),0))</f>
        <v>2020–21 218</v>
      </c>
      <c r="H430" s="46" t="str">
        <f t="array" ref="H430">A430&amp;" "&amp;SUM(IF(A430=FinyearEx,IF(D430&lt;=AustraliaEx,1,0),0))</f>
        <v>2020–21 215</v>
      </c>
      <c r="I430" s="46" t="str">
        <f t="shared" si="25"/>
        <v>SYRI</v>
      </c>
      <c r="J430" s="47">
        <f t="shared" si="26"/>
        <v>0</v>
      </c>
      <c r="K430" s="47">
        <f t="shared" si="27"/>
        <v>3.048E-2</v>
      </c>
      <c r="L430" s="47"/>
    </row>
    <row r="431" spans="1:12" ht="12" customHeight="1" x14ac:dyDescent="0.2">
      <c r="A431" s="39" t="s">
        <v>314</v>
      </c>
      <c r="B431" t="s">
        <v>286</v>
      </c>
      <c r="C431">
        <v>449486</v>
      </c>
      <c r="D431">
        <v>8778782</v>
      </c>
      <c r="E431" s="46"/>
      <c r="F431" s="46" t="str">
        <f t="shared" si="24"/>
        <v>2020–21 VENZ</v>
      </c>
      <c r="G431" s="46" t="str">
        <f t="array" ref="G431">A431&amp;" "&amp;SUM(IF(A431=FinyearEx,IF(C431&lt;=QldEx,1,0),0))</f>
        <v>2020–21 131</v>
      </c>
      <c r="H431" s="46" t="str">
        <f t="array" ref="H431">A431&amp;" "&amp;SUM(IF(A431=FinyearEx,IF(D431&lt;=AustraliaEx,1,0),0))</f>
        <v>2020–21 123</v>
      </c>
      <c r="I431" s="46" t="str">
        <f t="shared" si="25"/>
        <v>VENZ</v>
      </c>
      <c r="J431" s="47">
        <f t="shared" si="26"/>
        <v>0.449486</v>
      </c>
      <c r="K431" s="47">
        <f t="shared" si="27"/>
        <v>8.7787819999999996</v>
      </c>
      <c r="L431" s="47"/>
    </row>
    <row r="432" spans="1:12" ht="12" customHeight="1" x14ac:dyDescent="0.2">
      <c r="A432" s="39" t="s">
        <v>314</v>
      </c>
      <c r="B432" t="s">
        <v>316</v>
      </c>
      <c r="C432">
        <v>17619</v>
      </c>
      <c r="D432">
        <v>164860</v>
      </c>
      <c r="E432" s="46"/>
      <c r="F432" s="46" t="str">
        <f t="shared" si="24"/>
        <v>2020–21 MTEN</v>
      </c>
      <c r="G432" s="46" t="str">
        <f t="array" ref="G432">A432&amp;" "&amp;SUM(IF(A432=FinyearEx,IF(C432&lt;=QldEx,1,0),0))</f>
        <v>2020–21 183</v>
      </c>
      <c r="H432" s="46" t="str">
        <f t="array" ref="H432">A432&amp;" "&amp;SUM(IF(A432=FinyearEx,IF(D432&lt;=AustraliaEx,1,0),0))</f>
        <v>2020–21 204</v>
      </c>
      <c r="I432" s="46" t="str">
        <f t="shared" si="25"/>
        <v>MTEN</v>
      </c>
      <c r="J432" s="47">
        <f t="shared" si="26"/>
        <v>1.7618999999999999E-2</v>
      </c>
      <c r="K432" s="47">
        <f t="shared" si="27"/>
        <v>0.16486000000000001</v>
      </c>
      <c r="L432" s="47"/>
    </row>
    <row r="433" spans="1:12" ht="12" customHeight="1" x14ac:dyDescent="0.2">
      <c r="A433" s="39" t="s">
        <v>314</v>
      </c>
      <c r="B433" t="s">
        <v>277</v>
      </c>
      <c r="C433">
        <v>6650</v>
      </c>
      <c r="D433">
        <v>41014</v>
      </c>
      <c r="E433" s="46"/>
      <c r="F433" s="46" t="str">
        <f t="shared" si="24"/>
        <v>2020–21 TURS</v>
      </c>
      <c r="G433" s="46" t="str">
        <f t="array" ref="G433">A433&amp;" "&amp;SUM(IF(A433=FinyearEx,IF(C433&lt;=QldEx,1,0),0))</f>
        <v>2020–21 190</v>
      </c>
      <c r="H433" s="46" t="str">
        <f t="array" ref="H433">A433&amp;" "&amp;SUM(IF(A433=FinyearEx,IF(D433&lt;=AustraliaEx,1,0),0))</f>
        <v>2020–21 211</v>
      </c>
      <c r="I433" s="46" t="str">
        <f t="shared" si="25"/>
        <v>TURS</v>
      </c>
      <c r="J433" s="47">
        <f t="shared" si="26"/>
        <v>6.6499999999999997E-3</v>
      </c>
      <c r="K433" s="47">
        <f t="shared" si="27"/>
        <v>4.1014000000000002E-2</v>
      </c>
      <c r="L433" s="47"/>
    </row>
    <row r="434" spans="1:12" ht="12" customHeight="1" x14ac:dyDescent="0.2">
      <c r="A434" s="39" t="s">
        <v>314</v>
      </c>
      <c r="B434" t="s">
        <v>296</v>
      </c>
      <c r="C434">
        <v>0</v>
      </c>
      <c r="D434">
        <v>173627</v>
      </c>
      <c r="E434" s="46"/>
      <c r="F434" s="46" t="str">
        <f t="shared" si="24"/>
        <v>2020–21 CEAR</v>
      </c>
      <c r="G434" s="46" t="str">
        <f t="array" ref="G434">A434&amp;" "&amp;SUM(IF(A434=FinyearEx,IF(C434&lt;=QldEx,1,0),0))</f>
        <v>2020–21 218</v>
      </c>
      <c r="H434" s="46" t="str">
        <f t="array" ref="H434">A434&amp;" "&amp;SUM(IF(A434=FinyearEx,IF(D434&lt;=AustraliaEx,1,0),0))</f>
        <v>2020–21 203</v>
      </c>
      <c r="I434" s="46" t="str">
        <f t="shared" si="25"/>
        <v>CEAR</v>
      </c>
      <c r="J434" s="47">
        <f t="shared" si="26"/>
        <v>0</v>
      </c>
      <c r="K434" s="47">
        <f t="shared" si="27"/>
        <v>0.173627</v>
      </c>
      <c r="L434" s="47"/>
    </row>
    <row r="435" spans="1:12" ht="12" customHeight="1" x14ac:dyDescent="0.2">
      <c r="A435" s="39" t="s">
        <v>314</v>
      </c>
      <c r="B435" t="s">
        <v>336</v>
      </c>
      <c r="C435">
        <v>0</v>
      </c>
      <c r="D435">
        <v>26234</v>
      </c>
      <c r="E435" s="46"/>
      <c r="F435" s="46" t="str">
        <f t="shared" si="24"/>
        <v>2020–21 SARA</v>
      </c>
      <c r="G435" s="46" t="str">
        <f t="array" ref="G435">A435&amp;" "&amp;SUM(IF(A435=FinyearEx,IF(C435&lt;=QldEx,1,0),0))</f>
        <v>2020–21 218</v>
      </c>
      <c r="H435" s="46" t="str">
        <f t="array" ref="H435">A435&amp;" "&amp;SUM(IF(A435=FinyearEx,IF(D435&lt;=AustraliaEx,1,0),0))</f>
        <v>2020–21 217</v>
      </c>
      <c r="I435" s="46" t="str">
        <f t="shared" si="25"/>
        <v>SARA</v>
      </c>
      <c r="J435" s="47">
        <f t="shared" si="26"/>
        <v>0</v>
      </c>
      <c r="K435" s="47">
        <f t="shared" si="27"/>
        <v>2.6234E-2</v>
      </c>
      <c r="L435" s="47"/>
    </row>
    <row r="436" spans="1:12" ht="12" customHeight="1" x14ac:dyDescent="0.2">
      <c r="A436" s="39" t="s">
        <v>314</v>
      </c>
      <c r="B436" t="s">
        <v>313</v>
      </c>
      <c r="C436">
        <v>0</v>
      </c>
      <c r="D436">
        <v>26619</v>
      </c>
      <c r="E436" s="46"/>
      <c r="F436" s="46" t="str">
        <f t="shared" si="24"/>
        <v>2020–21 BGUI</v>
      </c>
      <c r="G436" s="46" t="str">
        <f t="array" ref="G436">A436&amp;" "&amp;SUM(IF(A436=FinyearEx,IF(C436&lt;=QldEx,1,0),0))</f>
        <v>2020–21 218</v>
      </c>
      <c r="H436" s="46" t="str">
        <f t="array" ref="H436">A436&amp;" "&amp;SUM(IF(A436=FinyearEx,IF(D436&lt;=AustraliaEx,1,0),0))</f>
        <v>2020–21 216</v>
      </c>
      <c r="I436" s="46" t="str">
        <f t="shared" si="25"/>
        <v>BGUI</v>
      </c>
      <c r="J436" s="47">
        <f t="shared" si="26"/>
        <v>0</v>
      </c>
      <c r="K436" s="47">
        <f t="shared" si="27"/>
        <v>2.6619E-2</v>
      </c>
      <c r="L436" s="47"/>
    </row>
    <row r="437" spans="1:12" ht="12" customHeight="1" x14ac:dyDescent="0.2">
      <c r="A437" s="39" t="s">
        <v>314</v>
      </c>
      <c r="B437" t="s">
        <v>318</v>
      </c>
      <c r="C437">
        <v>0</v>
      </c>
      <c r="D437">
        <v>240196</v>
      </c>
      <c r="E437" s="46"/>
      <c r="F437" s="46" t="str">
        <f t="shared" si="24"/>
        <v>2020–21 FRGU</v>
      </c>
      <c r="G437" s="46" t="str">
        <f t="array" ref="G437">A437&amp;" "&amp;SUM(IF(A437=FinyearEx,IF(C437&lt;=QldEx,1,0),0))</f>
        <v>2020–21 218</v>
      </c>
      <c r="H437" s="46" t="str">
        <f t="array" ref="H437">A437&amp;" "&amp;SUM(IF(A437=FinyearEx,IF(D437&lt;=AustraliaEx,1,0),0))</f>
        <v>2020–21 199</v>
      </c>
      <c r="I437" s="46" t="str">
        <f t="shared" si="25"/>
        <v>FRGU</v>
      </c>
      <c r="J437" s="47">
        <f t="shared" si="26"/>
        <v>0</v>
      </c>
      <c r="K437" s="47">
        <f t="shared" si="27"/>
        <v>0.24019599999999999</v>
      </c>
      <c r="L437" s="47"/>
    </row>
    <row r="438" spans="1:12" ht="12" customHeight="1" x14ac:dyDescent="0.2">
      <c r="A438" s="39" t="s">
        <v>583</v>
      </c>
      <c r="B438" t="s">
        <v>100</v>
      </c>
      <c r="C438">
        <v>0</v>
      </c>
      <c r="D438">
        <v>99518</v>
      </c>
      <c r="E438" s="46"/>
      <c r="F438" s="46" t="str">
        <f t="shared" si="24"/>
        <v>2021–22 AFGH</v>
      </c>
      <c r="G438" s="46" t="str">
        <f t="array" ref="G438">A438&amp;" "&amp;SUM(IF(A438=FinyearEx,IF(C438&lt;=QldEx,1,0),0))</f>
        <v>2021–22 218</v>
      </c>
      <c r="H438" s="46" t="str">
        <f t="array" ref="H438">A438&amp;" "&amp;SUM(IF(A438=FinyearEx,IF(D438&lt;=AustraliaEx,1,0),0))</f>
        <v>2021–22 205</v>
      </c>
      <c r="I438" s="46" t="str">
        <f t="shared" si="25"/>
        <v>AFGH</v>
      </c>
      <c r="J438" s="47">
        <f t="shared" si="26"/>
        <v>0</v>
      </c>
      <c r="K438" s="47">
        <f t="shared" si="27"/>
        <v>9.9517999999999995E-2</v>
      </c>
      <c r="L438" s="47"/>
    </row>
    <row r="439" spans="1:12" ht="12" customHeight="1" x14ac:dyDescent="0.2">
      <c r="A439" s="39" t="s">
        <v>583</v>
      </c>
      <c r="B439" t="s">
        <v>101</v>
      </c>
      <c r="C439">
        <v>5632</v>
      </c>
      <c r="D439">
        <v>939075</v>
      </c>
      <c r="E439" s="46"/>
      <c r="F439" s="46" t="str">
        <f t="shared" si="24"/>
        <v>2021–22 AGUA</v>
      </c>
      <c r="G439" s="46" t="str">
        <f t="array" ref="G439">A439&amp;" "&amp;SUM(IF(A439=FinyearEx,IF(C439&lt;=QldEx,1,0),0))</f>
        <v>2021–22 193</v>
      </c>
      <c r="H439" s="46" t="str">
        <f t="array" ref="H439">A439&amp;" "&amp;SUM(IF(A439=FinyearEx,IF(D439&lt;=AustraliaEx,1,0),0))</f>
        <v>2021–22 185</v>
      </c>
      <c r="I439" s="46" t="str">
        <f t="shared" si="25"/>
        <v>AGUA</v>
      </c>
      <c r="J439" s="47">
        <f t="shared" si="26"/>
        <v>5.6319999999999999E-3</v>
      </c>
      <c r="K439" s="47">
        <f t="shared" si="27"/>
        <v>0.93907499999999999</v>
      </c>
      <c r="L439" s="47"/>
    </row>
    <row r="440" spans="1:12" ht="12" customHeight="1" x14ac:dyDescent="0.2">
      <c r="A440" s="39" t="s">
        <v>583</v>
      </c>
      <c r="B440" t="s">
        <v>102</v>
      </c>
      <c r="C440">
        <v>7589</v>
      </c>
      <c r="D440">
        <v>2253141</v>
      </c>
      <c r="E440" s="46"/>
      <c r="F440" s="46" t="str">
        <f t="shared" si="24"/>
        <v>2021–22 ALBA</v>
      </c>
      <c r="G440" s="46" t="str">
        <f t="array" ref="G440">A440&amp;" "&amp;SUM(IF(A440=FinyearEx,IF(C440&lt;=QldEx,1,0),0))</f>
        <v>2021–22 186</v>
      </c>
      <c r="H440" s="46" t="str">
        <f t="array" ref="H440">A440&amp;" "&amp;SUM(IF(A440=FinyearEx,IF(D440&lt;=AustraliaEx,1,0),0))</f>
        <v>2021–22 167</v>
      </c>
      <c r="I440" s="46" t="str">
        <f t="shared" si="25"/>
        <v>ALBA</v>
      </c>
      <c r="J440" s="47">
        <f t="shared" si="26"/>
        <v>7.5890000000000003E-3</v>
      </c>
      <c r="K440" s="47">
        <f t="shared" si="27"/>
        <v>2.2531409999999998</v>
      </c>
      <c r="L440" s="47"/>
    </row>
    <row r="441" spans="1:12" ht="12" customHeight="1" x14ac:dyDescent="0.2">
      <c r="A441" s="39" t="s">
        <v>583</v>
      </c>
      <c r="B441" t="s">
        <v>103</v>
      </c>
      <c r="C441">
        <v>1478533</v>
      </c>
      <c r="D441">
        <v>51145619</v>
      </c>
      <c r="E441" s="46"/>
      <c r="F441" s="46" t="str">
        <f t="shared" si="24"/>
        <v>2021–22 ALGR</v>
      </c>
      <c r="G441" s="46" t="str">
        <f t="array" ref="G441">A441&amp;" "&amp;SUM(IF(A441=FinyearEx,IF(C441&lt;=QldEx,1,0),0))</f>
        <v>2021–22 111</v>
      </c>
      <c r="H441" s="46" t="str">
        <f t="array" ref="H441">A441&amp;" "&amp;SUM(IF(A441=FinyearEx,IF(D441&lt;=AustraliaEx,1,0),0))</f>
        <v>2021–22 86</v>
      </c>
      <c r="I441" s="46" t="str">
        <f t="shared" si="25"/>
        <v>ALGR</v>
      </c>
      <c r="J441" s="47">
        <f t="shared" si="26"/>
        <v>1.4785330000000001</v>
      </c>
      <c r="K441" s="47">
        <f t="shared" si="27"/>
        <v>51.145619000000003</v>
      </c>
      <c r="L441" s="47"/>
    </row>
    <row r="442" spans="1:12" ht="12" customHeight="1" x14ac:dyDescent="0.2">
      <c r="A442" s="39" t="s">
        <v>583</v>
      </c>
      <c r="B442" t="s">
        <v>327</v>
      </c>
      <c r="C442">
        <v>0</v>
      </c>
      <c r="D442">
        <v>29944</v>
      </c>
      <c r="E442" s="46"/>
      <c r="F442" s="46" t="str">
        <f t="shared" si="24"/>
        <v>2021–22 ANGA</v>
      </c>
      <c r="G442" s="46" t="str">
        <f t="array" ref="G442">A442&amp;" "&amp;SUM(IF(A442=FinyearEx,IF(C442&lt;=QldEx,1,0),0))</f>
        <v>2021–22 218</v>
      </c>
      <c r="H442" s="46" t="str">
        <f t="array" ref="H442">A442&amp;" "&amp;SUM(IF(A442=FinyearEx,IF(D442&lt;=AustraliaEx,1,0),0))</f>
        <v>2021–22 212</v>
      </c>
      <c r="I442" s="46" t="str">
        <f t="shared" si="25"/>
        <v>ANGA</v>
      </c>
      <c r="J442" s="47">
        <f t="shared" si="26"/>
        <v>0</v>
      </c>
      <c r="K442" s="47">
        <f t="shared" si="27"/>
        <v>2.9943999999999998E-2</v>
      </c>
      <c r="L442" s="47"/>
    </row>
    <row r="443" spans="1:12" ht="12" customHeight="1" x14ac:dyDescent="0.2">
      <c r="A443" s="39" t="s">
        <v>583</v>
      </c>
      <c r="B443" t="s">
        <v>104</v>
      </c>
      <c r="C443">
        <v>1027707</v>
      </c>
      <c r="D443">
        <v>8393230</v>
      </c>
      <c r="E443" s="46"/>
      <c r="F443" s="46" t="str">
        <f t="shared" si="24"/>
        <v>2021–22 ANGO</v>
      </c>
      <c r="G443" s="46" t="str">
        <f t="array" ref="G443">A443&amp;" "&amp;SUM(IF(A443=FinyearEx,IF(C443&lt;=QldEx,1,0),0))</f>
        <v>2021–22 117</v>
      </c>
      <c r="H443" s="46" t="str">
        <f t="array" ref="H443">A443&amp;" "&amp;SUM(IF(A443=FinyearEx,IF(D443&lt;=AustraliaEx,1,0),0))</f>
        <v>2021–22 130</v>
      </c>
      <c r="I443" s="46" t="str">
        <f t="shared" si="25"/>
        <v>ANGO</v>
      </c>
      <c r="J443" s="47">
        <f t="shared" si="26"/>
        <v>1.0277069999999999</v>
      </c>
      <c r="K443" s="47">
        <f t="shared" si="27"/>
        <v>8.3932300000000009</v>
      </c>
      <c r="L443" s="47"/>
    </row>
    <row r="444" spans="1:12" ht="12" customHeight="1" x14ac:dyDescent="0.2">
      <c r="A444" s="39" t="s">
        <v>583</v>
      </c>
      <c r="B444" t="s">
        <v>105</v>
      </c>
      <c r="C444">
        <v>1553999</v>
      </c>
      <c r="D444">
        <v>10206173</v>
      </c>
      <c r="E444" s="46"/>
      <c r="F444" s="46" t="str">
        <f t="shared" si="24"/>
        <v>2021–22 ANTC</v>
      </c>
      <c r="G444" s="46" t="str">
        <f t="array" ref="G444">A444&amp;" "&amp;SUM(IF(A444=FinyearEx,IF(C444&lt;=QldEx,1,0),0))</f>
        <v>2021–22 108</v>
      </c>
      <c r="H444" s="46" t="str">
        <f t="array" ref="H444">A444&amp;" "&amp;SUM(IF(A444=FinyearEx,IF(D444&lt;=AustraliaEx,1,0),0))</f>
        <v>2021–22 127</v>
      </c>
      <c r="I444" s="46" t="str">
        <f t="shared" si="25"/>
        <v>ANTC</v>
      </c>
      <c r="J444" s="47">
        <f t="shared" si="26"/>
        <v>1.5539989999999999</v>
      </c>
      <c r="K444" s="47">
        <f t="shared" si="27"/>
        <v>10.206173</v>
      </c>
      <c r="L444" s="47"/>
    </row>
    <row r="445" spans="1:12" ht="12" customHeight="1" x14ac:dyDescent="0.2">
      <c r="A445" s="39" t="s">
        <v>583</v>
      </c>
      <c r="B445" t="s">
        <v>106</v>
      </c>
      <c r="C445">
        <v>56073</v>
      </c>
      <c r="D445">
        <v>521042</v>
      </c>
      <c r="E445" s="46"/>
      <c r="F445" s="46" t="str">
        <f t="shared" si="24"/>
        <v>2021–22 ANTI</v>
      </c>
      <c r="G445" s="46" t="str">
        <f t="array" ref="G445">A445&amp;" "&amp;SUM(IF(A445=FinyearEx,IF(C445&lt;=QldEx,1,0),0))</f>
        <v>2021–22 170</v>
      </c>
      <c r="H445" s="46" t="str">
        <f t="array" ref="H445">A445&amp;" "&amp;SUM(IF(A445=FinyearEx,IF(D445&lt;=AustraliaEx,1,0),0))</f>
        <v>2021–22 191</v>
      </c>
      <c r="I445" s="46" t="str">
        <f t="shared" si="25"/>
        <v>ANTI</v>
      </c>
      <c r="J445" s="47">
        <f t="shared" si="26"/>
        <v>5.6072999999999998E-2</v>
      </c>
      <c r="K445" s="47">
        <f t="shared" si="27"/>
        <v>0.52104200000000001</v>
      </c>
      <c r="L445" s="47"/>
    </row>
    <row r="446" spans="1:12" ht="12" customHeight="1" x14ac:dyDescent="0.2">
      <c r="A446" s="39" t="s">
        <v>583</v>
      </c>
      <c r="B446" t="s">
        <v>107</v>
      </c>
      <c r="C446">
        <v>402859018</v>
      </c>
      <c r="D446">
        <v>702065516</v>
      </c>
      <c r="E446" s="46"/>
      <c r="F446" s="46" t="str">
        <f t="shared" si="24"/>
        <v>2021–22 ARGE</v>
      </c>
      <c r="G446" s="46" t="str">
        <f t="array" ref="G446">A446&amp;" "&amp;SUM(IF(A446=FinyearEx,IF(C446&lt;=QldEx,1,0),0))</f>
        <v>2021–22 28</v>
      </c>
      <c r="H446" s="46" t="str">
        <f t="array" ref="H446">A446&amp;" "&amp;SUM(IF(A446=FinyearEx,IF(D446&lt;=AustraliaEx,1,0),0))</f>
        <v>2021–22 40</v>
      </c>
      <c r="I446" s="46" t="str">
        <f t="shared" si="25"/>
        <v>ARGE</v>
      </c>
      <c r="J446" s="47">
        <f t="shared" si="26"/>
        <v>402.85901799999999</v>
      </c>
      <c r="K446" s="47">
        <f t="shared" si="27"/>
        <v>702.065516</v>
      </c>
      <c r="L446" s="47"/>
    </row>
    <row r="447" spans="1:12" ht="12" customHeight="1" x14ac:dyDescent="0.2">
      <c r="A447" s="39" t="s">
        <v>583</v>
      </c>
      <c r="B447" t="s">
        <v>108</v>
      </c>
      <c r="C447">
        <v>11624</v>
      </c>
      <c r="D447">
        <v>2641780</v>
      </c>
      <c r="E447" s="46"/>
      <c r="F447" s="46" t="str">
        <f t="shared" si="24"/>
        <v>2021–22 ARMN</v>
      </c>
      <c r="G447" s="46" t="str">
        <f t="array" ref="G447">A447&amp;" "&amp;SUM(IF(A447=FinyearEx,IF(C447&lt;=QldEx,1,0),0))</f>
        <v>2021–22 181</v>
      </c>
      <c r="H447" s="46" t="str">
        <f t="array" ref="H447">A447&amp;" "&amp;SUM(IF(A447=FinyearEx,IF(D447&lt;=AustraliaEx,1,0),0))</f>
        <v>2021–22 160</v>
      </c>
      <c r="I447" s="46" t="str">
        <f t="shared" si="25"/>
        <v>ARMN</v>
      </c>
      <c r="J447" s="47">
        <f t="shared" si="26"/>
        <v>1.1624000000000001E-2</v>
      </c>
      <c r="K447" s="47">
        <f t="shared" si="27"/>
        <v>2.6417799999999998</v>
      </c>
      <c r="L447" s="47"/>
    </row>
    <row r="448" spans="1:12" ht="12" customHeight="1" x14ac:dyDescent="0.2">
      <c r="A448" s="39" t="s">
        <v>583</v>
      </c>
      <c r="B448" t="s">
        <v>109</v>
      </c>
      <c r="C448">
        <v>3971671</v>
      </c>
      <c r="D448">
        <v>58567148</v>
      </c>
      <c r="E448" s="46"/>
      <c r="F448" s="46" t="str">
        <f t="shared" si="24"/>
        <v>2021–22 ASTA</v>
      </c>
      <c r="G448" s="46" t="str">
        <f t="array" ref="G448">A448&amp;" "&amp;SUM(IF(A448=FinyearEx,IF(C448&lt;=QldEx,1,0),0))</f>
        <v>2021–22 93</v>
      </c>
      <c r="H448" s="46" t="str">
        <f t="array" ref="H448">A448&amp;" "&amp;SUM(IF(A448=FinyearEx,IF(D448&lt;=AustraliaEx,1,0),0))</f>
        <v>2021–22 82</v>
      </c>
      <c r="I448" s="46" t="str">
        <f t="shared" si="25"/>
        <v>ASTA</v>
      </c>
      <c r="J448" s="47">
        <f t="shared" si="26"/>
        <v>3.9716710000000002</v>
      </c>
      <c r="K448" s="47">
        <f t="shared" si="27"/>
        <v>58.567148000000003</v>
      </c>
      <c r="L448" s="47"/>
    </row>
    <row r="449" spans="1:12" ht="12" customHeight="1" x14ac:dyDescent="0.2">
      <c r="A449" s="39" t="s">
        <v>583</v>
      </c>
      <c r="B449" t="s">
        <v>110</v>
      </c>
      <c r="C449">
        <v>241758</v>
      </c>
      <c r="D449">
        <v>1681268</v>
      </c>
      <c r="E449" s="46"/>
      <c r="F449" s="46" t="str">
        <f t="shared" ref="F449:F512" si="28">A449&amp;" "&amp;B449</f>
        <v>2021–22 AZBJ</v>
      </c>
      <c r="G449" s="46" t="str">
        <f t="array" ref="G449">A449&amp;" "&amp;SUM(IF(A449=FinyearEx,IF(C449&lt;=QldEx,1,0),0))</f>
        <v>2021–22 147</v>
      </c>
      <c r="H449" s="46" t="str">
        <f t="array" ref="H449">A449&amp;" "&amp;SUM(IF(A449=FinyearEx,IF(D449&lt;=AustraliaEx,1,0),0))</f>
        <v>2021–22 176</v>
      </c>
      <c r="I449" s="46" t="str">
        <f t="shared" ref="I449:I512" si="29">B449</f>
        <v>AZBJ</v>
      </c>
      <c r="J449" s="47">
        <f t="shared" ref="J449:J512" si="30">C449/1000000</f>
        <v>0.241758</v>
      </c>
      <c r="K449" s="47">
        <f t="shared" ref="K449:K512" si="31">D449/1000000</f>
        <v>1.681268</v>
      </c>
      <c r="L449" s="47"/>
    </row>
    <row r="450" spans="1:12" ht="12" customHeight="1" x14ac:dyDescent="0.2">
      <c r="A450" s="39" t="s">
        <v>583</v>
      </c>
      <c r="B450" t="s">
        <v>111</v>
      </c>
      <c r="C450">
        <v>564500710</v>
      </c>
      <c r="D450">
        <v>1828161099</v>
      </c>
      <c r="E450" s="46"/>
      <c r="F450" s="46" t="str">
        <f t="shared" si="28"/>
        <v>2021–22 BADE</v>
      </c>
      <c r="G450" s="46" t="str">
        <f t="array" ref="G450">A450&amp;" "&amp;SUM(IF(A450=FinyearEx,IF(C450&lt;=QldEx,1,0),0))</f>
        <v>2021–22 24</v>
      </c>
      <c r="H450" s="46" t="str">
        <f t="array" ref="H450">A450&amp;" "&amp;SUM(IF(A450=FinyearEx,IF(D450&lt;=AustraliaEx,1,0),0))</f>
        <v>2021–22 26</v>
      </c>
      <c r="I450" s="46" t="str">
        <f t="shared" si="29"/>
        <v>BADE</v>
      </c>
      <c r="J450" s="47">
        <f t="shared" si="30"/>
        <v>564.50071000000003</v>
      </c>
      <c r="K450" s="47">
        <f t="shared" si="31"/>
        <v>1828.1610989999999</v>
      </c>
      <c r="L450" s="47"/>
    </row>
    <row r="451" spans="1:12" ht="12" customHeight="1" x14ac:dyDescent="0.2">
      <c r="A451" s="39" t="s">
        <v>583</v>
      </c>
      <c r="B451" t="s">
        <v>294</v>
      </c>
      <c r="C451">
        <v>96873</v>
      </c>
      <c r="D451">
        <v>6460689</v>
      </c>
      <c r="E451" s="46"/>
      <c r="F451" s="46" t="str">
        <f t="shared" si="28"/>
        <v>2021–22 BAHA</v>
      </c>
      <c r="G451" s="46" t="str">
        <f t="array" ref="G451">A451&amp;" "&amp;SUM(IF(A451=FinyearEx,IF(C451&lt;=QldEx,1,0),0))</f>
        <v>2021–22 161</v>
      </c>
      <c r="H451" s="46" t="str">
        <f t="array" ref="H451">A451&amp;" "&amp;SUM(IF(A451=FinyearEx,IF(D451&lt;=AustraliaEx,1,0),0))</f>
        <v>2021–22 135</v>
      </c>
      <c r="I451" s="46" t="str">
        <f t="shared" si="29"/>
        <v>BAHA</v>
      </c>
      <c r="J451" s="47">
        <f t="shared" si="30"/>
        <v>9.6873000000000001E-2</v>
      </c>
      <c r="K451" s="47">
        <f t="shared" si="31"/>
        <v>6.4606890000000003</v>
      </c>
      <c r="L451" s="47"/>
    </row>
    <row r="452" spans="1:12" ht="12" customHeight="1" x14ac:dyDescent="0.2">
      <c r="A452" s="39" t="s">
        <v>583</v>
      </c>
      <c r="B452" t="s">
        <v>112</v>
      </c>
      <c r="C452">
        <v>6343</v>
      </c>
      <c r="D452">
        <v>6683959</v>
      </c>
      <c r="E452" s="46"/>
      <c r="F452" s="46" t="str">
        <f t="shared" si="28"/>
        <v>2021–22 BARB</v>
      </c>
      <c r="G452" s="46" t="str">
        <f t="array" ref="G452">A452&amp;" "&amp;SUM(IF(A452=FinyearEx,IF(C452&lt;=QldEx,1,0),0))</f>
        <v>2021–22 190</v>
      </c>
      <c r="H452" s="46" t="str">
        <f t="array" ref="H452">A452&amp;" "&amp;SUM(IF(A452=FinyearEx,IF(D452&lt;=AustraliaEx,1,0),0))</f>
        <v>2021–22 133</v>
      </c>
      <c r="I452" s="46" t="str">
        <f t="shared" si="29"/>
        <v>BARB</v>
      </c>
      <c r="J452" s="47">
        <f t="shared" si="30"/>
        <v>6.3429999999999997E-3</v>
      </c>
      <c r="K452" s="47">
        <f t="shared" si="31"/>
        <v>6.6839589999999998</v>
      </c>
      <c r="L452" s="47"/>
    </row>
    <row r="453" spans="1:12" ht="12" customHeight="1" x14ac:dyDescent="0.2">
      <c r="A453" s="39" t="s">
        <v>583</v>
      </c>
      <c r="B453" t="s">
        <v>295</v>
      </c>
      <c r="C453">
        <v>0</v>
      </c>
      <c r="D453">
        <v>1878464</v>
      </c>
      <c r="E453" s="46"/>
      <c r="F453" s="46" t="str">
        <f t="shared" si="28"/>
        <v>2021–22 BELA</v>
      </c>
      <c r="G453" s="46" t="str">
        <f t="array" ref="G453">A453&amp;" "&amp;SUM(IF(A453=FinyearEx,IF(C453&lt;=QldEx,1,0),0))</f>
        <v>2021–22 218</v>
      </c>
      <c r="H453" s="46" t="str">
        <f t="array" ref="H453">A453&amp;" "&amp;SUM(IF(A453=FinyearEx,IF(D453&lt;=AustraliaEx,1,0),0))</f>
        <v>2021–22 174</v>
      </c>
      <c r="I453" s="46" t="str">
        <f t="shared" si="29"/>
        <v>BELA</v>
      </c>
      <c r="J453" s="47">
        <f t="shared" si="30"/>
        <v>0</v>
      </c>
      <c r="K453" s="47">
        <f t="shared" si="31"/>
        <v>1.8784639999999999</v>
      </c>
      <c r="L453" s="47"/>
    </row>
    <row r="454" spans="1:12" ht="12" customHeight="1" x14ac:dyDescent="0.2">
      <c r="A454" s="39" t="s">
        <v>583</v>
      </c>
      <c r="B454" t="s">
        <v>113</v>
      </c>
      <c r="C454">
        <v>23497</v>
      </c>
      <c r="D454">
        <v>240081</v>
      </c>
      <c r="E454" s="46"/>
      <c r="F454" s="46" t="str">
        <f t="shared" si="28"/>
        <v>2021–22 BELE</v>
      </c>
      <c r="G454" s="46" t="str">
        <f t="array" ref="G454">A454&amp;" "&amp;SUM(IF(A454=FinyearEx,IF(C454&lt;=QldEx,1,0),0))</f>
        <v>2021–22 179</v>
      </c>
      <c r="H454" s="46" t="str">
        <f t="array" ref="H454">A454&amp;" "&amp;SUM(IF(A454=FinyearEx,IF(D454&lt;=AustraliaEx,1,0),0))</f>
        <v>2021–22 196</v>
      </c>
      <c r="I454" s="46" t="str">
        <f t="shared" si="29"/>
        <v>BELE</v>
      </c>
      <c r="J454" s="47">
        <f t="shared" si="30"/>
        <v>2.3497000000000001E-2</v>
      </c>
      <c r="K454" s="47">
        <f t="shared" si="31"/>
        <v>0.24008099999999999</v>
      </c>
      <c r="L454" s="47"/>
    </row>
    <row r="455" spans="1:12" ht="12" customHeight="1" x14ac:dyDescent="0.2">
      <c r="A455" s="39" t="s">
        <v>583</v>
      </c>
      <c r="B455" t="s">
        <v>114</v>
      </c>
      <c r="C455">
        <v>166002454</v>
      </c>
      <c r="D455">
        <v>1827567841</v>
      </c>
      <c r="E455" s="46"/>
      <c r="F455" s="46" t="str">
        <f t="shared" si="28"/>
        <v>2021–22 BELG</v>
      </c>
      <c r="G455" s="46" t="str">
        <f t="array" ref="G455">A455&amp;" "&amp;SUM(IF(A455=FinyearEx,IF(C455&lt;=QldEx,1,0),0))</f>
        <v>2021–22 36</v>
      </c>
      <c r="H455" s="46" t="str">
        <f t="array" ref="H455">A455&amp;" "&amp;SUM(IF(A455=FinyearEx,IF(D455&lt;=AustraliaEx,1,0),0))</f>
        <v>2021–22 27</v>
      </c>
      <c r="I455" s="46" t="str">
        <f t="shared" si="29"/>
        <v>BELG</v>
      </c>
      <c r="J455" s="47">
        <f t="shared" si="30"/>
        <v>166.002454</v>
      </c>
      <c r="K455" s="47">
        <f t="shared" si="31"/>
        <v>1827.567841</v>
      </c>
      <c r="L455" s="47"/>
    </row>
    <row r="456" spans="1:12" ht="12" customHeight="1" x14ac:dyDescent="0.2">
      <c r="A456" s="39" t="s">
        <v>583</v>
      </c>
      <c r="B456" t="s">
        <v>115</v>
      </c>
      <c r="C456">
        <v>61464</v>
      </c>
      <c r="D456">
        <v>2384165</v>
      </c>
      <c r="E456" s="46"/>
      <c r="F456" s="46" t="str">
        <f t="shared" si="28"/>
        <v>2021–22 BENR</v>
      </c>
      <c r="G456" s="46" t="str">
        <f t="array" ref="G456">A456&amp;" "&amp;SUM(IF(A456=FinyearEx,IF(C456&lt;=QldEx,1,0),0))</f>
        <v>2021–22 166</v>
      </c>
      <c r="H456" s="46" t="str">
        <f t="array" ref="H456">A456&amp;" "&amp;SUM(IF(A456=FinyearEx,IF(D456&lt;=AustraliaEx,1,0),0))</f>
        <v>2021–22 165</v>
      </c>
      <c r="I456" s="46" t="str">
        <f t="shared" si="29"/>
        <v>BENR</v>
      </c>
      <c r="J456" s="47">
        <f t="shared" si="30"/>
        <v>6.1463999999999998E-2</v>
      </c>
      <c r="K456" s="47">
        <f t="shared" si="31"/>
        <v>2.3841649999999999</v>
      </c>
      <c r="L456" s="47"/>
    </row>
    <row r="457" spans="1:12" ht="12" customHeight="1" x14ac:dyDescent="0.2">
      <c r="A457" s="39" t="s">
        <v>583</v>
      </c>
      <c r="B457" t="s">
        <v>313</v>
      </c>
      <c r="C457">
        <v>0</v>
      </c>
      <c r="D457">
        <v>3220</v>
      </c>
      <c r="E457" s="46"/>
      <c r="F457" s="46" t="str">
        <f t="shared" si="28"/>
        <v>2021–22 BGUI</v>
      </c>
      <c r="G457" s="46" t="str">
        <f t="array" ref="G457">A457&amp;" "&amp;SUM(IF(A457=FinyearEx,IF(C457&lt;=QldEx,1,0),0))</f>
        <v>2021–22 218</v>
      </c>
      <c r="H457" s="46" t="str">
        <f t="array" ref="H457">A457&amp;" "&amp;SUM(IF(A457=FinyearEx,IF(D457&lt;=AustraliaEx,1,0),0))</f>
        <v>2021–22 217</v>
      </c>
      <c r="I457" s="46" t="str">
        <f t="shared" si="29"/>
        <v>BGUI</v>
      </c>
      <c r="J457" s="47">
        <f t="shared" si="30"/>
        <v>0</v>
      </c>
      <c r="K457" s="47">
        <f t="shared" si="31"/>
        <v>3.2200000000000002E-3</v>
      </c>
      <c r="L457" s="47"/>
    </row>
    <row r="458" spans="1:12" ht="12" customHeight="1" x14ac:dyDescent="0.2">
      <c r="A458" s="39" t="s">
        <v>583</v>
      </c>
      <c r="B458" t="s">
        <v>116</v>
      </c>
      <c r="C458">
        <v>288198829</v>
      </c>
      <c r="D458">
        <v>1567400790</v>
      </c>
      <c r="E458" s="46"/>
      <c r="F458" s="46" t="str">
        <f t="shared" si="28"/>
        <v>2021–22 BHRN</v>
      </c>
      <c r="G458" s="46" t="str">
        <f t="array" ref="G458">A458&amp;" "&amp;SUM(IF(A458=FinyearEx,IF(C458&lt;=QldEx,1,0),0))</f>
        <v>2021–22 32</v>
      </c>
      <c r="H458" s="46" t="str">
        <f t="array" ref="H458">A458&amp;" "&amp;SUM(IF(A458=FinyearEx,IF(D458&lt;=AustraliaEx,1,0),0))</f>
        <v>2021–22 29</v>
      </c>
      <c r="I458" s="46" t="str">
        <f t="shared" si="29"/>
        <v>BHRN</v>
      </c>
      <c r="J458" s="47">
        <f t="shared" si="30"/>
        <v>288.19882899999999</v>
      </c>
      <c r="K458" s="47">
        <f t="shared" si="31"/>
        <v>1567.4007899999999</v>
      </c>
      <c r="L458" s="47"/>
    </row>
    <row r="459" spans="1:12" ht="12" customHeight="1" x14ac:dyDescent="0.2">
      <c r="A459" s="39" t="s">
        <v>583</v>
      </c>
      <c r="B459" t="s">
        <v>117</v>
      </c>
      <c r="C459">
        <v>139107</v>
      </c>
      <c r="D459">
        <v>4658648</v>
      </c>
      <c r="E459" s="46"/>
      <c r="F459" s="46" t="str">
        <f t="shared" si="28"/>
        <v>2021–22 BHUT</v>
      </c>
      <c r="G459" s="46" t="str">
        <f t="array" ref="G459">A459&amp;" "&amp;SUM(IF(A459=FinyearEx,IF(C459&lt;=QldEx,1,0),0))</f>
        <v>2021–22 157</v>
      </c>
      <c r="H459" s="46" t="str">
        <f t="array" ref="H459">A459&amp;" "&amp;SUM(IF(A459=FinyearEx,IF(D459&lt;=AustraliaEx,1,0),0))</f>
        <v>2021–22 144</v>
      </c>
      <c r="I459" s="46" t="str">
        <f t="shared" si="29"/>
        <v>BHUT</v>
      </c>
      <c r="J459" s="47">
        <f t="shared" si="30"/>
        <v>0.13910700000000001</v>
      </c>
      <c r="K459" s="47">
        <f t="shared" si="31"/>
        <v>4.6586480000000003</v>
      </c>
      <c r="L459" s="47"/>
    </row>
    <row r="460" spans="1:12" ht="12" customHeight="1" x14ac:dyDescent="0.2">
      <c r="A460" s="39" t="s">
        <v>583</v>
      </c>
      <c r="B460" t="s">
        <v>118</v>
      </c>
      <c r="C460">
        <v>7425</v>
      </c>
      <c r="D460">
        <v>243469</v>
      </c>
      <c r="E460" s="46"/>
      <c r="F460" s="46" t="str">
        <f t="shared" si="28"/>
        <v>2021–22 BMDA</v>
      </c>
      <c r="G460" s="46" t="str">
        <f t="array" ref="G460">A460&amp;" "&amp;SUM(IF(A460=FinyearEx,IF(C460&lt;=QldEx,1,0),0))</f>
        <v>2021–22 188</v>
      </c>
      <c r="H460" s="46" t="str">
        <f t="array" ref="H460">A460&amp;" "&amp;SUM(IF(A460=FinyearEx,IF(D460&lt;=AustraliaEx,1,0),0))</f>
        <v>2021–22 195</v>
      </c>
      <c r="I460" s="46" t="str">
        <f t="shared" si="29"/>
        <v>BMDA</v>
      </c>
      <c r="J460" s="47">
        <f t="shared" si="30"/>
        <v>7.4250000000000002E-3</v>
      </c>
      <c r="K460" s="47">
        <f t="shared" si="31"/>
        <v>0.24346899999999999</v>
      </c>
      <c r="L460" s="47"/>
    </row>
    <row r="461" spans="1:12" ht="12" customHeight="1" x14ac:dyDescent="0.2">
      <c r="A461" s="39" t="s">
        <v>583</v>
      </c>
      <c r="B461" t="s">
        <v>119</v>
      </c>
      <c r="C461">
        <v>143259</v>
      </c>
      <c r="D461">
        <v>322671</v>
      </c>
      <c r="E461" s="46"/>
      <c r="F461" s="46" t="str">
        <f t="shared" si="28"/>
        <v>2021–22 BOHR</v>
      </c>
      <c r="G461" s="46" t="str">
        <f t="array" ref="G461">A461&amp;" "&amp;SUM(IF(A461=FinyearEx,IF(C461&lt;=QldEx,1,0),0))</f>
        <v>2021–22 155</v>
      </c>
      <c r="H461" s="46" t="str">
        <f t="array" ref="H461">A461&amp;" "&amp;SUM(IF(A461=FinyearEx,IF(D461&lt;=AustraliaEx,1,0),0))</f>
        <v>2021–22 192</v>
      </c>
      <c r="I461" s="46" t="str">
        <f t="shared" si="29"/>
        <v>BOHR</v>
      </c>
      <c r="J461" s="47">
        <f t="shared" si="30"/>
        <v>0.143259</v>
      </c>
      <c r="K461" s="47">
        <f t="shared" si="31"/>
        <v>0.32267099999999999</v>
      </c>
      <c r="L461" s="47"/>
    </row>
    <row r="462" spans="1:12" ht="12" customHeight="1" x14ac:dyDescent="0.2">
      <c r="A462" s="39" t="s">
        <v>583</v>
      </c>
      <c r="B462" t="s">
        <v>120</v>
      </c>
      <c r="C462">
        <v>412087</v>
      </c>
      <c r="D462">
        <v>1075100</v>
      </c>
      <c r="E462" s="46"/>
      <c r="F462" s="46" t="str">
        <f t="shared" si="28"/>
        <v>2021–22 BOLI</v>
      </c>
      <c r="G462" s="46" t="str">
        <f t="array" ref="G462">A462&amp;" "&amp;SUM(IF(A462=FinyearEx,IF(C462&lt;=QldEx,1,0),0))</f>
        <v>2021–22 137</v>
      </c>
      <c r="H462" s="46" t="str">
        <f t="array" ref="H462">A462&amp;" "&amp;SUM(IF(A462=FinyearEx,IF(D462&lt;=AustraliaEx,1,0),0))</f>
        <v>2021–22 181</v>
      </c>
      <c r="I462" s="46" t="str">
        <f t="shared" si="29"/>
        <v>BOLI</v>
      </c>
      <c r="J462" s="47">
        <f t="shared" si="30"/>
        <v>0.41208699999999998</v>
      </c>
      <c r="K462" s="47">
        <f t="shared" si="31"/>
        <v>1.0750999999999999</v>
      </c>
      <c r="L462" s="47"/>
    </row>
    <row r="463" spans="1:12" ht="12" customHeight="1" x14ac:dyDescent="0.2">
      <c r="A463" s="39" t="s">
        <v>583</v>
      </c>
      <c r="B463" t="s">
        <v>121</v>
      </c>
      <c r="C463">
        <v>182650</v>
      </c>
      <c r="D463">
        <v>18397299</v>
      </c>
      <c r="E463" s="46"/>
      <c r="F463" s="46" t="str">
        <f t="shared" si="28"/>
        <v>2021–22 BOTS</v>
      </c>
      <c r="G463" s="46" t="str">
        <f t="array" ref="G463">A463&amp;" "&amp;SUM(IF(A463=FinyearEx,IF(C463&lt;=QldEx,1,0),0))</f>
        <v>2021–22 150</v>
      </c>
      <c r="H463" s="46" t="str">
        <f t="array" ref="H463">A463&amp;" "&amp;SUM(IF(A463=FinyearEx,IF(D463&lt;=AustraliaEx,1,0),0))</f>
        <v>2021–22 111</v>
      </c>
      <c r="I463" s="46" t="str">
        <f t="shared" si="29"/>
        <v>BOTS</v>
      </c>
      <c r="J463" s="47">
        <f t="shared" si="30"/>
        <v>0.18265000000000001</v>
      </c>
      <c r="K463" s="47">
        <f t="shared" si="31"/>
        <v>18.397299</v>
      </c>
      <c r="L463" s="47"/>
    </row>
    <row r="464" spans="1:12" ht="12" customHeight="1" x14ac:dyDescent="0.2">
      <c r="A464" s="39" t="s">
        <v>583</v>
      </c>
      <c r="B464" t="s">
        <v>122</v>
      </c>
      <c r="C464">
        <v>2443955086</v>
      </c>
      <c r="D464">
        <v>2819340280</v>
      </c>
      <c r="E464" s="46"/>
      <c r="F464" s="46" t="str">
        <f t="shared" si="28"/>
        <v>2021–22 BRAZ</v>
      </c>
      <c r="G464" s="46" t="str">
        <f t="array" ref="G464">A464&amp;" "&amp;SUM(IF(A464=FinyearEx,IF(C464&lt;=QldEx,1,0),0))</f>
        <v>2021–22 11</v>
      </c>
      <c r="H464" s="46" t="str">
        <f t="array" ref="H464">A464&amp;" "&amp;SUM(IF(A464=FinyearEx,IF(D464&lt;=AustraliaEx,1,0),0))</f>
        <v>2021–22 20</v>
      </c>
      <c r="I464" s="46" t="str">
        <f t="shared" si="29"/>
        <v>BRAZ</v>
      </c>
      <c r="J464" s="47">
        <f t="shared" si="30"/>
        <v>2443.9550859999999</v>
      </c>
      <c r="K464" s="47">
        <f t="shared" si="31"/>
        <v>2819.3402799999999</v>
      </c>
      <c r="L464" s="47"/>
    </row>
    <row r="465" spans="1:12" ht="12" customHeight="1" x14ac:dyDescent="0.2">
      <c r="A465" s="39" t="s">
        <v>583</v>
      </c>
      <c r="B465" t="s">
        <v>315</v>
      </c>
      <c r="C465">
        <v>7790</v>
      </c>
      <c r="D465">
        <v>3130692</v>
      </c>
      <c r="E465" s="46"/>
      <c r="F465" s="46" t="str">
        <f t="shared" si="28"/>
        <v>2021–22 BRND</v>
      </c>
      <c r="G465" s="46" t="str">
        <f t="array" ref="G465">A465&amp;" "&amp;SUM(IF(A465=FinyearEx,IF(C465&lt;=QldEx,1,0),0))</f>
        <v>2021–22 185</v>
      </c>
      <c r="H465" s="46" t="str">
        <f t="array" ref="H465">A465&amp;" "&amp;SUM(IF(A465=FinyearEx,IF(D465&lt;=AustraliaEx,1,0),0))</f>
        <v>2021–22 156</v>
      </c>
      <c r="I465" s="46" t="str">
        <f t="shared" si="29"/>
        <v>BRND</v>
      </c>
      <c r="J465" s="47">
        <f t="shared" si="30"/>
        <v>7.79E-3</v>
      </c>
      <c r="K465" s="47">
        <f t="shared" si="31"/>
        <v>3.1306919999999998</v>
      </c>
      <c r="L465" s="47"/>
    </row>
    <row r="466" spans="1:12" ht="12" customHeight="1" x14ac:dyDescent="0.2">
      <c r="A466" s="39" t="s">
        <v>583</v>
      </c>
      <c r="B466" t="s">
        <v>123</v>
      </c>
      <c r="C466">
        <v>7752222</v>
      </c>
      <c r="D466">
        <v>553606795</v>
      </c>
      <c r="E466" s="46"/>
      <c r="F466" s="46" t="str">
        <f t="shared" si="28"/>
        <v>2021–22 BRUN</v>
      </c>
      <c r="G466" s="46" t="str">
        <f t="array" ref="G466">A466&amp;" "&amp;SUM(IF(A466=FinyearEx,IF(C466&lt;=QldEx,1,0),0))</f>
        <v>2021–22 77</v>
      </c>
      <c r="H466" s="46" t="str">
        <f t="array" ref="H466">A466&amp;" "&amp;SUM(IF(A466=FinyearEx,IF(D466&lt;=AustraliaEx,1,0),0))</f>
        <v>2021–22 45</v>
      </c>
      <c r="I466" s="46" t="str">
        <f t="shared" si="29"/>
        <v>BRUN</v>
      </c>
      <c r="J466" s="47">
        <f t="shared" si="30"/>
        <v>7.7522219999999997</v>
      </c>
      <c r="K466" s="47">
        <f t="shared" si="31"/>
        <v>553.60679500000003</v>
      </c>
      <c r="L466" s="47"/>
    </row>
    <row r="467" spans="1:12" ht="12" customHeight="1" x14ac:dyDescent="0.2">
      <c r="A467" s="39" t="s">
        <v>583</v>
      </c>
      <c r="B467" t="s">
        <v>124</v>
      </c>
      <c r="C467">
        <v>5392644</v>
      </c>
      <c r="D467">
        <v>23169385</v>
      </c>
      <c r="E467" s="46"/>
      <c r="F467" s="46" t="str">
        <f t="shared" si="28"/>
        <v>2021–22 BULG</v>
      </c>
      <c r="G467" s="46" t="str">
        <f t="array" ref="G467">A467&amp;" "&amp;SUM(IF(A467=FinyearEx,IF(C467&lt;=QldEx,1,0),0))</f>
        <v>2021–22 84</v>
      </c>
      <c r="H467" s="46" t="str">
        <f t="array" ref="H467">A467&amp;" "&amp;SUM(IF(A467=FinyearEx,IF(D467&lt;=AustraliaEx,1,0),0))</f>
        <v>2021–22 104</v>
      </c>
      <c r="I467" s="46" t="str">
        <f t="shared" si="29"/>
        <v>BULG</v>
      </c>
      <c r="J467" s="47">
        <f t="shared" si="30"/>
        <v>5.3926439999999998</v>
      </c>
      <c r="K467" s="47">
        <f t="shared" si="31"/>
        <v>23.169384999999998</v>
      </c>
      <c r="L467" s="47"/>
    </row>
    <row r="468" spans="1:12" ht="12" customHeight="1" x14ac:dyDescent="0.2">
      <c r="A468" s="39" t="s">
        <v>583</v>
      </c>
      <c r="B468" t="s">
        <v>125</v>
      </c>
      <c r="C468">
        <v>912831</v>
      </c>
      <c r="D468">
        <v>14960501</v>
      </c>
      <c r="E468" s="46"/>
      <c r="F468" s="46" t="str">
        <f t="shared" si="28"/>
        <v>2021–22 BURK</v>
      </c>
      <c r="G468" s="46" t="str">
        <f t="array" ref="G468">A468&amp;" "&amp;SUM(IF(A468=FinyearEx,IF(C468&lt;=QldEx,1,0),0))</f>
        <v>2021–22 122</v>
      </c>
      <c r="H468" s="46" t="str">
        <f t="array" ref="H468">A468&amp;" "&amp;SUM(IF(A468=FinyearEx,IF(D468&lt;=AustraliaEx,1,0),0))</f>
        <v>2021–22 116</v>
      </c>
      <c r="I468" s="46" t="str">
        <f t="shared" si="29"/>
        <v>BURK</v>
      </c>
      <c r="J468" s="47">
        <f t="shared" si="30"/>
        <v>0.91283099999999995</v>
      </c>
      <c r="K468" s="47">
        <f t="shared" si="31"/>
        <v>14.960501000000001</v>
      </c>
      <c r="L468" s="47"/>
    </row>
    <row r="469" spans="1:12" ht="12" customHeight="1" x14ac:dyDescent="0.2">
      <c r="A469" s="39" t="s">
        <v>583</v>
      </c>
      <c r="B469" t="s">
        <v>126</v>
      </c>
      <c r="C469">
        <v>24705953</v>
      </c>
      <c r="D469">
        <v>162745066</v>
      </c>
      <c r="E469" s="46"/>
      <c r="F469" s="46" t="str">
        <f t="shared" si="28"/>
        <v>2021–22 BURM</v>
      </c>
      <c r="G469" s="46" t="str">
        <f t="array" ref="G469">A469&amp;" "&amp;SUM(IF(A469=FinyearEx,IF(C469&lt;=QldEx,1,0),0))</f>
        <v>2021–22 58</v>
      </c>
      <c r="H469" s="46" t="str">
        <f t="array" ref="H469">A469&amp;" "&amp;SUM(IF(A469=FinyearEx,IF(D469&lt;=AustraliaEx,1,0),0))</f>
        <v>2021–22 58</v>
      </c>
      <c r="I469" s="46" t="str">
        <f t="shared" si="29"/>
        <v>BURM</v>
      </c>
      <c r="J469" s="47">
        <f t="shared" si="30"/>
        <v>24.705953000000001</v>
      </c>
      <c r="K469" s="47">
        <f t="shared" si="31"/>
        <v>162.74506600000001</v>
      </c>
      <c r="L469" s="47"/>
    </row>
    <row r="470" spans="1:12" ht="12" customHeight="1" x14ac:dyDescent="0.2">
      <c r="A470" s="39" t="s">
        <v>583</v>
      </c>
      <c r="B470" t="s">
        <v>127</v>
      </c>
      <c r="C470">
        <v>2500</v>
      </c>
      <c r="D470">
        <v>107584</v>
      </c>
      <c r="E470" s="46"/>
      <c r="F470" s="46" t="str">
        <f t="shared" si="28"/>
        <v>2021–22 BVIR</v>
      </c>
      <c r="G470" s="46" t="str">
        <f t="array" ref="G470">A470&amp;" "&amp;SUM(IF(A470=FinyearEx,IF(C470&lt;=QldEx,1,0),0))</f>
        <v>2021–22 196</v>
      </c>
      <c r="H470" s="46" t="str">
        <f t="array" ref="H470">A470&amp;" "&amp;SUM(IF(A470=FinyearEx,IF(D470&lt;=AustraliaEx,1,0),0))</f>
        <v>2021–22 203</v>
      </c>
      <c r="I470" s="46" t="str">
        <f t="shared" si="29"/>
        <v>BVIR</v>
      </c>
      <c r="J470" s="47">
        <f t="shared" si="30"/>
        <v>2.5000000000000001E-3</v>
      </c>
      <c r="K470" s="47">
        <f t="shared" si="31"/>
        <v>0.107584</v>
      </c>
      <c r="L470" s="47"/>
    </row>
    <row r="471" spans="1:12" ht="12" customHeight="1" x14ac:dyDescent="0.2">
      <c r="A471" s="39" t="s">
        <v>583</v>
      </c>
      <c r="B471" t="s">
        <v>128</v>
      </c>
      <c r="C471">
        <v>610964107</v>
      </c>
      <c r="D471">
        <v>2051763890</v>
      </c>
      <c r="E471" s="46"/>
      <c r="F471" s="46" t="str">
        <f t="shared" si="28"/>
        <v>2021–22 CAN</v>
      </c>
      <c r="G471" s="46" t="str">
        <f t="array" ref="G471">A471&amp;" "&amp;SUM(IF(A471=FinyearEx,IF(C471&lt;=QldEx,1,0),0))</f>
        <v>2021–22 21</v>
      </c>
      <c r="H471" s="46" t="str">
        <f t="array" ref="H471">A471&amp;" "&amp;SUM(IF(A471=FinyearEx,IF(D471&lt;=AustraliaEx,1,0),0))</f>
        <v>2021–22 24</v>
      </c>
      <c r="I471" s="46" t="str">
        <f t="shared" si="29"/>
        <v>CAN</v>
      </c>
      <c r="J471" s="47">
        <f t="shared" si="30"/>
        <v>610.96410700000001</v>
      </c>
      <c r="K471" s="47">
        <f t="shared" si="31"/>
        <v>2051.7638900000002</v>
      </c>
      <c r="L471" s="47"/>
    </row>
    <row r="472" spans="1:12" ht="12" customHeight="1" x14ac:dyDescent="0.2">
      <c r="A472" s="39" t="s">
        <v>583</v>
      </c>
      <c r="B472" t="s">
        <v>129</v>
      </c>
      <c r="C472">
        <v>607787</v>
      </c>
      <c r="D472">
        <v>2297146</v>
      </c>
      <c r="E472" s="46"/>
      <c r="F472" s="46" t="str">
        <f t="shared" si="28"/>
        <v>2021–22 CAYM</v>
      </c>
      <c r="G472" s="46" t="str">
        <f t="array" ref="G472">A472&amp;" "&amp;SUM(IF(A472=FinyearEx,IF(C472&lt;=QldEx,1,0),0))</f>
        <v>2021–22 133</v>
      </c>
      <c r="H472" s="46" t="str">
        <f t="array" ref="H472">A472&amp;" "&amp;SUM(IF(A472=FinyearEx,IF(D472&lt;=AustraliaEx,1,0),0))</f>
        <v>2021–22 166</v>
      </c>
      <c r="I472" s="46" t="str">
        <f t="shared" si="29"/>
        <v>CAYM</v>
      </c>
      <c r="J472" s="47">
        <f t="shared" si="30"/>
        <v>0.60778699999999997</v>
      </c>
      <c r="K472" s="47">
        <f t="shared" si="31"/>
        <v>2.2971460000000001</v>
      </c>
      <c r="L472" s="47"/>
    </row>
    <row r="473" spans="1:12" ht="12" customHeight="1" x14ac:dyDescent="0.2">
      <c r="A473" s="39" t="s">
        <v>583</v>
      </c>
      <c r="B473" t="s">
        <v>131</v>
      </c>
      <c r="C473">
        <v>16769477545</v>
      </c>
      <c r="D473">
        <v>168620444653</v>
      </c>
      <c r="E473" s="46"/>
      <c r="F473" s="46" t="str">
        <f t="shared" si="28"/>
        <v>2021–22 CHIN</v>
      </c>
      <c r="G473" s="46" t="str">
        <f t="array" ref="G473">A473&amp;" "&amp;SUM(IF(A473=FinyearEx,IF(C473&lt;=QldEx,1,0),0))</f>
        <v>2021–22 4</v>
      </c>
      <c r="H473" s="46" t="str">
        <f t="array" ref="H473">A473&amp;" "&amp;SUM(IF(A473=FinyearEx,IF(D473&lt;=AustraliaEx,1,0),0))</f>
        <v>2021–22 1</v>
      </c>
      <c r="I473" s="46" t="str">
        <f t="shared" si="29"/>
        <v>CHIN</v>
      </c>
      <c r="J473" s="47">
        <f t="shared" si="30"/>
        <v>16769.477545000002</v>
      </c>
      <c r="K473" s="47">
        <f t="shared" si="31"/>
        <v>168620.44465300001</v>
      </c>
      <c r="L473" s="47"/>
    </row>
    <row r="474" spans="1:12" ht="12" customHeight="1" x14ac:dyDescent="0.2">
      <c r="A474" s="39" t="s">
        <v>583</v>
      </c>
      <c r="B474" t="s">
        <v>132</v>
      </c>
      <c r="C474">
        <v>561052535</v>
      </c>
      <c r="D474">
        <v>1104136234</v>
      </c>
      <c r="E474" s="46"/>
      <c r="F474" s="46" t="str">
        <f t="shared" si="28"/>
        <v>2021–22 CHLE</v>
      </c>
      <c r="G474" s="46" t="str">
        <f t="array" ref="G474">A474&amp;" "&amp;SUM(IF(A474=FinyearEx,IF(C474&lt;=QldEx,1,0),0))</f>
        <v>2021–22 25</v>
      </c>
      <c r="H474" s="46" t="str">
        <f t="array" ref="H474">A474&amp;" "&amp;SUM(IF(A474=FinyearEx,IF(D474&lt;=AustraliaEx,1,0),0))</f>
        <v>2021–22 34</v>
      </c>
      <c r="I474" s="46" t="str">
        <f t="shared" si="29"/>
        <v>CHLE</v>
      </c>
      <c r="J474" s="47">
        <f t="shared" si="30"/>
        <v>561.05253500000003</v>
      </c>
      <c r="K474" s="47">
        <f t="shared" si="31"/>
        <v>1104.1362340000001</v>
      </c>
      <c r="L474" s="47"/>
    </row>
    <row r="475" spans="1:12" ht="12" customHeight="1" x14ac:dyDescent="0.2">
      <c r="A475" s="39" t="s">
        <v>583</v>
      </c>
      <c r="B475" t="s">
        <v>133</v>
      </c>
      <c r="C475">
        <v>657391</v>
      </c>
      <c r="D475">
        <v>53887352</v>
      </c>
      <c r="E475" s="46"/>
      <c r="F475" s="46" t="str">
        <f t="shared" si="28"/>
        <v>2021–22 CHRI</v>
      </c>
      <c r="G475" s="46" t="str">
        <f t="array" ref="G475">A475&amp;" "&amp;SUM(IF(A475=FinyearEx,IF(C475&lt;=QldEx,1,0),0))</f>
        <v>2021–22 132</v>
      </c>
      <c r="H475" s="46" t="str">
        <f t="array" ref="H475">A475&amp;" "&amp;SUM(IF(A475=FinyearEx,IF(D475&lt;=AustraliaEx,1,0),0))</f>
        <v>2021–22 84</v>
      </c>
      <c r="I475" s="46" t="str">
        <f t="shared" si="29"/>
        <v>CHRI</v>
      </c>
      <c r="J475" s="47">
        <f t="shared" si="30"/>
        <v>0.65739099999999995</v>
      </c>
      <c r="K475" s="47">
        <f t="shared" si="31"/>
        <v>53.887352</v>
      </c>
      <c r="L475" s="47"/>
    </row>
    <row r="476" spans="1:12" ht="12" customHeight="1" x14ac:dyDescent="0.2">
      <c r="A476" s="39" t="s">
        <v>583</v>
      </c>
      <c r="B476" t="s">
        <v>134</v>
      </c>
      <c r="C476">
        <v>15071370</v>
      </c>
      <c r="D476">
        <v>87827579</v>
      </c>
      <c r="E476" s="46"/>
      <c r="F476" s="46" t="str">
        <f t="shared" si="28"/>
        <v>2021–22 CMBD</v>
      </c>
      <c r="G476" s="46" t="str">
        <f t="array" ref="G476">A476&amp;" "&amp;SUM(IF(A476=FinyearEx,IF(C476&lt;=QldEx,1,0),0))</f>
        <v>2021–22 66</v>
      </c>
      <c r="H476" s="46" t="str">
        <f t="array" ref="H476">A476&amp;" "&amp;SUM(IF(A476=FinyearEx,IF(D476&lt;=AustraliaEx,1,0),0))</f>
        <v>2021–22 75</v>
      </c>
      <c r="I476" s="46" t="str">
        <f t="shared" si="29"/>
        <v>CMBD</v>
      </c>
      <c r="J476" s="47">
        <f t="shared" si="30"/>
        <v>15.07137</v>
      </c>
      <c r="K476" s="47">
        <f t="shared" si="31"/>
        <v>87.827579</v>
      </c>
      <c r="L476" s="47"/>
    </row>
    <row r="477" spans="1:12" ht="12" customHeight="1" x14ac:dyDescent="0.2">
      <c r="A477" s="39" t="s">
        <v>583</v>
      </c>
      <c r="B477" t="s">
        <v>135</v>
      </c>
      <c r="C477">
        <v>6600</v>
      </c>
      <c r="D477">
        <v>2092239</v>
      </c>
      <c r="E477" s="46"/>
      <c r="F477" s="46" t="str">
        <f t="shared" si="28"/>
        <v>2021–22 COBR</v>
      </c>
      <c r="G477" s="46" t="str">
        <f t="array" ref="G477">A477&amp;" "&amp;SUM(IF(A477=FinyearEx,IF(C477&lt;=QldEx,1,0),0))</f>
        <v>2021–22 189</v>
      </c>
      <c r="H477" s="46" t="str">
        <f t="array" ref="H477">A477&amp;" "&amp;SUM(IF(A477=FinyearEx,IF(D477&lt;=AustraliaEx,1,0),0))</f>
        <v>2021–22 170</v>
      </c>
      <c r="I477" s="46" t="str">
        <f t="shared" si="29"/>
        <v>COBR</v>
      </c>
      <c r="J477" s="47">
        <f t="shared" si="30"/>
        <v>6.6E-3</v>
      </c>
      <c r="K477" s="47">
        <f t="shared" si="31"/>
        <v>2.0922390000000002</v>
      </c>
      <c r="L477" s="47"/>
    </row>
    <row r="478" spans="1:12" ht="12" customHeight="1" x14ac:dyDescent="0.2">
      <c r="A478" s="39" t="s">
        <v>583</v>
      </c>
      <c r="B478" t="s">
        <v>136</v>
      </c>
      <c r="C478">
        <v>356971</v>
      </c>
      <c r="D478">
        <v>14243251</v>
      </c>
      <c r="E478" s="46"/>
      <c r="F478" s="46" t="str">
        <f t="shared" si="28"/>
        <v>2021–22 COCO</v>
      </c>
      <c r="G478" s="46" t="str">
        <f t="array" ref="G478">A478&amp;" "&amp;SUM(IF(A478=FinyearEx,IF(C478&lt;=QldEx,1,0),0))</f>
        <v>2021–22 140</v>
      </c>
      <c r="H478" s="46" t="str">
        <f t="array" ref="H478">A478&amp;" "&amp;SUM(IF(A478=FinyearEx,IF(D478&lt;=AustraliaEx,1,0),0))</f>
        <v>2021–22 119</v>
      </c>
      <c r="I478" s="46" t="str">
        <f t="shared" si="29"/>
        <v>COCO</v>
      </c>
      <c r="J478" s="47">
        <f t="shared" si="30"/>
        <v>0.35697099999999998</v>
      </c>
      <c r="K478" s="47">
        <f t="shared" si="31"/>
        <v>14.243251000000001</v>
      </c>
      <c r="L478" s="47"/>
    </row>
    <row r="479" spans="1:12" ht="12" customHeight="1" x14ac:dyDescent="0.2">
      <c r="A479" s="39" t="s">
        <v>583</v>
      </c>
      <c r="B479" t="s">
        <v>137</v>
      </c>
      <c r="C479">
        <v>9172403</v>
      </c>
      <c r="D479">
        <v>37700492</v>
      </c>
      <c r="E479" s="46"/>
      <c r="F479" s="46" t="str">
        <f t="shared" si="28"/>
        <v>2021–22 COMB</v>
      </c>
      <c r="G479" s="46" t="str">
        <f t="array" ref="G479">A479&amp;" "&amp;SUM(IF(A479=FinyearEx,IF(C479&lt;=QldEx,1,0),0))</f>
        <v>2021–22 75</v>
      </c>
      <c r="H479" s="46" t="str">
        <f t="array" ref="H479">A479&amp;" "&amp;SUM(IF(A479=FinyearEx,IF(D479&lt;=AustraliaEx,1,0),0))</f>
        <v>2021–22 90</v>
      </c>
      <c r="I479" s="46" t="str">
        <f t="shared" si="29"/>
        <v>COMB</v>
      </c>
      <c r="J479" s="47">
        <f t="shared" si="30"/>
        <v>9.1724029999999992</v>
      </c>
      <c r="K479" s="47">
        <f t="shared" si="31"/>
        <v>37.700491999999997</v>
      </c>
      <c r="L479" s="47"/>
    </row>
    <row r="480" spans="1:12" ht="12" customHeight="1" x14ac:dyDescent="0.2">
      <c r="A480" s="39" t="s">
        <v>583</v>
      </c>
      <c r="B480" t="s">
        <v>138</v>
      </c>
      <c r="C480">
        <v>362237</v>
      </c>
      <c r="D480">
        <v>6873668</v>
      </c>
      <c r="E480" s="46"/>
      <c r="F480" s="46" t="str">
        <f t="shared" si="28"/>
        <v>2021–22 COOK</v>
      </c>
      <c r="G480" s="46" t="str">
        <f t="array" ref="G480">A480&amp;" "&amp;SUM(IF(A480=FinyearEx,IF(C480&lt;=QldEx,1,0),0))</f>
        <v>2021–22 139</v>
      </c>
      <c r="H480" s="46" t="str">
        <f t="array" ref="H480">A480&amp;" "&amp;SUM(IF(A480=FinyearEx,IF(D480&lt;=AustraliaEx,1,0),0))</f>
        <v>2021–22 132</v>
      </c>
      <c r="I480" s="46" t="str">
        <f t="shared" si="29"/>
        <v>COOK</v>
      </c>
      <c r="J480" s="47">
        <f t="shared" si="30"/>
        <v>0.36223699999999998</v>
      </c>
      <c r="K480" s="47">
        <f t="shared" si="31"/>
        <v>6.8736680000000003</v>
      </c>
      <c r="L480" s="47"/>
    </row>
    <row r="481" spans="1:12" ht="12" customHeight="1" x14ac:dyDescent="0.2">
      <c r="A481" s="39" t="s">
        <v>583</v>
      </c>
      <c r="B481" t="s">
        <v>139</v>
      </c>
      <c r="C481">
        <v>2137130</v>
      </c>
      <c r="D481">
        <v>4298725</v>
      </c>
      <c r="E481" s="46"/>
      <c r="F481" s="46" t="str">
        <f t="shared" si="28"/>
        <v>2021–22 COST</v>
      </c>
      <c r="G481" s="46" t="str">
        <f t="array" ref="G481">A481&amp;" "&amp;SUM(IF(A481=FinyearEx,IF(C481&lt;=QldEx,1,0),0))</f>
        <v>2021–22 99</v>
      </c>
      <c r="H481" s="46" t="str">
        <f t="array" ref="H481">A481&amp;" "&amp;SUM(IF(A481=FinyearEx,IF(D481&lt;=AustraliaEx,1,0),0))</f>
        <v>2021–22 150</v>
      </c>
      <c r="I481" s="46" t="str">
        <f t="shared" si="29"/>
        <v>COST</v>
      </c>
      <c r="J481" s="47">
        <f t="shared" si="30"/>
        <v>2.13713</v>
      </c>
      <c r="K481" s="47">
        <f t="shared" si="31"/>
        <v>4.2987250000000001</v>
      </c>
      <c r="L481" s="47"/>
    </row>
    <row r="482" spans="1:12" ht="12" customHeight="1" x14ac:dyDescent="0.2">
      <c r="A482" s="39" t="s">
        <v>583</v>
      </c>
      <c r="B482" t="s">
        <v>140</v>
      </c>
      <c r="C482">
        <v>1437113</v>
      </c>
      <c r="D482">
        <v>3451419</v>
      </c>
      <c r="E482" s="46"/>
      <c r="F482" s="46" t="str">
        <f t="shared" si="28"/>
        <v>2021–22 CROA</v>
      </c>
      <c r="G482" s="46" t="str">
        <f t="array" ref="G482">A482&amp;" "&amp;SUM(IF(A482=FinyearEx,IF(C482&lt;=QldEx,1,0),0))</f>
        <v>2021–22 113</v>
      </c>
      <c r="H482" s="46" t="str">
        <f t="array" ref="H482">A482&amp;" "&amp;SUM(IF(A482=FinyearEx,IF(D482&lt;=AustraliaEx,1,0),0))</f>
        <v>2021–22 155</v>
      </c>
      <c r="I482" s="46" t="str">
        <f t="shared" si="29"/>
        <v>CROA</v>
      </c>
      <c r="J482" s="47">
        <f t="shared" si="30"/>
        <v>1.4371130000000001</v>
      </c>
      <c r="K482" s="47">
        <f t="shared" si="31"/>
        <v>3.451419</v>
      </c>
      <c r="L482" s="47"/>
    </row>
    <row r="483" spans="1:12" ht="12" customHeight="1" x14ac:dyDescent="0.2">
      <c r="A483" s="39" t="s">
        <v>583</v>
      </c>
      <c r="B483" t="s">
        <v>141</v>
      </c>
      <c r="C483">
        <v>60250</v>
      </c>
      <c r="D483">
        <v>207627</v>
      </c>
      <c r="E483" s="46"/>
      <c r="F483" s="46" t="str">
        <f t="shared" si="28"/>
        <v>2021–22 CUBA</v>
      </c>
      <c r="G483" s="46" t="str">
        <f t="array" ref="G483">A483&amp;" "&amp;SUM(IF(A483=FinyearEx,IF(C483&lt;=QldEx,1,0),0))</f>
        <v>2021–22 167</v>
      </c>
      <c r="H483" s="46" t="str">
        <f t="array" ref="H483">A483&amp;" "&amp;SUM(IF(A483=FinyearEx,IF(D483&lt;=AustraliaEx,1,0),0))</f>
        <v>2021–22 197</v>
      </c>
      <c r="I483" s="46" t="str">
        <f t="shared" si="29"/>
        <v>CUBA</v>
      </c>
      <c r="J483" s="47">
        <f t="shared" si="30"/>
        <v>6.0249999999999998E-2</v>
      </c>
      <c r="K483" s="47">
        <f t="shared" si="31"/>
        <v>0.20762700000000001</v>
      </c>
      <c r="L483" s="47"/>
    </row>
    <row r="484" spans="1:12" ht="12" customHeight="1" x14ac:dyDescent="0.2">
      <c r="A484" s="39" t="s">
        <v>583</v>
      </c>
      <c r="B484" t="s">
        <v>142</v>
      </c>
      <c r="C484">
        <v>324398</v>
      </c>
      <c r="D484">
        <v>6550757</v>
      </c>
      <c r="E484" s="46"/>
      <c r="F484" s="46" t="str">
        <f t="shared" si="28"/>
        <v>2021–22 CYPR</v>
      </c>
      <c r="G484" s="46" t="str">
        <f t="array" ref="G484">A484&amp;" "&amp;SUM(IF(A484=FinyearEx,IF(C484&lt;=QldEx,1,0),0))</f>
        <v>2021–22 141</v>
      </c>
      <c r="H484" s="46" t="str">
        <f t="array" ref="H484">A484&amp;" "&amp;SUM(IF(A484=FinyearEx,IF(D484&lt;=AustraliaEx,1,0),0))</f>
        <v>2021–22 134</v>
      </c>
      <c r="I484" s="46" t="str">
        <f t="shared" si="29"/>
        <v>CYPR</v>
      </c>
      <c r="J484" s="47">
        <f t="shared" si="30"/>
        <v>0.32439800000000002</v>
      </c>
      <c r="K484" s="47">
        <f t="shared" si="31"/>
        <v>6.5507569999999999</v>
      </c>
      <c r="L484" s="47"/>
    </row>
    <row r="485" spans="1:12" ht="12" customHeight="1" x14ac:dyDescent="0.2">
      <c r="A485" s="39" t="s">
        <v>583</v>
      </c>
      <c r="B485" t="s">
        <v>143</v>
      </c>
      <c r="C485">
        <v>5427549</v>
      </c>
      <c r="D485">
        <v>122732976</v>
      </c>
      <c r="E485" s="46"/>
      <c r="F485" s="46" t="str">
        <f t="shared" si="28"/>
        <v>2021–22 CZEH</v>
      </c>
      <c r="G485" s="46" t="str">
        <f t="array" ref="G485">A485&amp;" "&amp;SUM(IF(A485=FinyearEx,IF(C485&lt;=QldEx,1,0),0))</f>
        <v>2021–22 82</v>
      </c>
      <c r="H485" s="46" t="str">
        <f t="array" ref="H485">A485&amp;" "&amp;SUM(IF(A485=FinyearEx,IF(D485&lt;=AustraliaEx,1,0),0))</f>
        <v>2021–22 68</v>
      </c>
      <c r="I485" s="46" t="str">
        <f t="shared" si="29"/>
        <v>CZEH</v>
      </c>
      <c r="J485" s="47">
        <f t="shared" si="30"/>
        <v>5.427549</v>
      </c>
      <c r="K485" s="47">
        <f t="shared" si="31"/>
        <v>122.73297599999999</v>
      </c>
      <c r="L485" s="47"/>
    </row>
    <row r="486" spans="1:12" ht="12" customHeight="1" x14ac:dyDescent="0.2">
      <c r="A486" s="39" t="s">
        <v>583</v>
      </c>
      <c r="B486" t="s">
        <v>144</v>
      </c>
      <c r="C486">
        <v>6129661</v>
      </c>
      <c r="D486">
        <v>125684147</v>
      </c>
      <c r="E486" s="46"/>
      <c r="F486" s="46" t="str">
        <f t="shared" si="28"/>
        <v>2021–22 DENM</v>
      </c>
      <c r="G486" s="46" t="str">
        <f t="array" ref="G486">A486&amp;" "&amp;SUM(IF(A486=FinyearEx,IF(C486&lt;=QldEx,1,0),0))</f>
        <v>2021–22 80</v>
      </c>
      <c r="H486" s="46" t="str">
        <f t="array" ref="H486">A486&amp;" "&amp;SUM(IF(A486=FinyearEx,IF(D486&lt;=AustraliaEx,1,0),0))</f>
        <v>2021–22 66</v>
      </c>
      <c r="I486" s="46" t="str">
        <f t="shared" si="29"/>
        <v>DENM</v>
      </c>
      <c r="J486" s="47">
        <f t="shared" si="30"/>
        <v>6.1296609999999996</v>
      </c>
      <c r="K486" s="47">
        <f t="shared" si="31"/>
        <v>125.684147</v>
      </c>
      <c r="L486" s="47"/>
    </row>
    <row r="487" spans="1:12" ht="12" customHeight="1" x14ac:dyDescent="0.2">
      <c r="A487" s="39" t="s">
        <v>583</v>
      </c>
      <c r="B487" t="s">
        <v>297</v>
      </c>
      <c r="C487">
        <v>916864</v>
      </c>
      <c r="D487">
        <v>12232134</v>
      </c>
      <c r="E487" s="46"/>
      <c r="F487" s="46" t="str">
        <f t="shared" si="28"/>
        <v>2021–22 DJIB</v>
      </c>
      <c r="G487" s="46" t="str">
        <f t="array" ref="G487">A487&amp;" "&amp;SUM(IF(A487=FinyearEx,IF(C487&lt;=QldEx,1,0),0))</f>
        <v>2021–22 121</v>
      </c>
      <c r="H487" s="46" t="str">
        <f t="array" ref="H487">A487&amp;" "&amp;SUM(IF(A487=FinyearEx,IF(D487&lt;=AustraliaEx,1,0),0))</f>
        <v>2021–22 123</v>
      </c>
      <c r="I487" s="46" t="str">
        <f t="shared" si="29"/>
        <v>DJIB</v>
      </c>
      <c r="J487" s="47">
        <f t="shared" si="30"/>
        <v>0.91686400000000001</v>
      </c>
      <c r="K487" s="47">
        <f t="shared" si="31"/>
        <v>12.232134</v>
      </c>
      <c r="L487" s="47"/>
    </row>
    <row r="488" spans="1:12" ht="12" customHeight="1" x14ac:dyDescent="0.2">
      <c r="A488" s="39" t="s">
        <v>583</v>
      </c>
      <c r="B488" t="s">
        <v>145</v>
      </c>
      <c r="C488">
        <v>2789270</v>
      </c>
      <c r="D488">
        <v>18230152</v>
      </c>
      <c r="E488" s="46"/>
      <c r="F488" s="46" t="str">
        <f t="shared" si="28"/>
        <v>2021–22 DOMI</v>
      </c>
      <c r="G488" s="46" t="str">
        <f t="array" ref="G488">A488&amp;" "&amp;SUM(IF(A488=FinyearEx,IF(C488&lt;=QldEx,1,0),0))</f>
        <v>2021–22 96</v>
      </c>
      <c r="H488" s="46" t="str">
        <f t="array" ref="H488">A488&amp;" "&amp;SUM(IF(A488=FinyearEx,IF(D488&lt;=AustraliaEx,1,0),0))</f>
        <v>2021–22 113</v>
      </c>
      <c r="I488" s="46" t="str">
        <f t="shared" si="29"/>
        <v>DOMI</v>
      </c>
      <c r="J488" s="47">
        <f t="shared" si="30"/>
        <v>2.7892700000000001</v>
      </c>
      <c r="K488" s="47">
        <f t="shared" si="31"/>
        <v>18.230152</v>
      </c>
      <c r="L488" s="47"/>
    </row>
    <row r="489" spans="1:12" ht="12" customHeight="1" x14ac:dyDescent="0.2">
      <c r="A489" s="39" t="s">
        <v>583</v>
      </c>
      <c r="B489" t="s">
        <v>146</v>
      </c>
      <c r="C489">
        <v>2030267</v>
      </c>
      <c r="D489">
        <v>43003458</v>
      </c>
      <c r="E489" s="46"/>
      <c r="F489" s="46" t="str">
        <f t="shared" si="28"/>
        <v>2021–22 ECUA</v>
      </c>
      <c r="G489" s="46" t="str">
        <f t="array" ref="G489">A489&amp;" "&amp;SUM(IF(A489=FinyearEx,IF(C489&lt;=QldEx,1,0),0))</f>
        <v>2021–22 100</v>
      </c>
      <c r="H489" s="46" t="str">
        <f t="array" ref="H489">A489&amp;" "&amp;SUM(IF(A489=FinyearEx,IF(D489&lt;=AustraliaEx,1,0),0))</f>
        <v>2021–22 88</v>
      </c>
      <c r="I489" s="46" t="str">
        <f t="shared" si="29"/>
        <v>ECUA</v>
      </c>
      <c r="J489" s="47">
        <f t="shared" si="30"/>
        <v>2.0302669999999998</v>
      </c>
      <c r="K489" s="47">
        <f t="shared" si="31"/>
        <v>43.003458000000002</v>
      </c>
      <c r="L489" s="47"/>
    </row>
    <row r="490" spans="1:12" ht="12" customHeight="1" x14ac:dyDescent="0.2">
      <c r="A490" s="39" t="s">
        <v>583</v>
      </c>
      <c r="B490" t="s">
        <v>298</v>
      </c>
      <c r="C490">
        <v>0</v>
      </c>
      <c r="D490">
        <v>584204</v>
      </c>
      <c r="E490" s="46"/>
      <c r="F490" s="46" t="str">
        <f t="shared" si="28"/>
        <v>2021–22 EGUI</v>
      </c>
      <c r="G490" s="46" t="str">
        <f t="array" ref="G490">A490&amp;" "&amp;SUM(IF(A490=FinyearEx,IF(C490&lt;=QldEx,1,0),0))</f>
        <v>2021–22 218</v>
      </c>
      <c r="H490" s="46" t="str">
        <f t="array" ref="H490">A490&amp;" "&amp;SUM(IF(A490=FinyearEx,IF(D490&lt;=AustraliaEx,1,0),0))</f>
        <v>2021–22 190</v>
      </c>
      <c r="I490" s="46" t="str">
        <f t="shared" si="29"/>
        <v>EGUI</v>
      </c>
      <c r="J490" s="47">
        <f t="shared" si="30"/>
        <v>0</v>
      </c>
      <c r="K490" s="47">
        <f t="shared" si="31"/>
        <v>0.58420399999999995</v>
      </c>
      <c r="L490" s="47"/>
    </row>
    <row r="491" spans="1:12" ht="12" customHeight="1" x14ac:dyDescent="0.2">
      <c r="A491" s="39" t="s">
        <v>583</v>
      </c>
      <c r="B491" t="s">
        <v>147</v>
      </c>
      <c r="C491">
        <v>97247890</v>
      </c>
      <c r="D491">
        <v>848825508</v>
      </c>
      <c r="E491" s="46"/>
      <c r="F491" s="46" t="str">
        <f t="shared" si="28"/>
        <v>2021–22 EGYP</v>
      </c>
      <c r="G491" s="46" t="str">
        <f t="array" ref="G491">A491&amp;" "&amp;SUM(IF(A491=FinyearEx,IF(C491&lt;=QldEx,1,0),0))</f>
        <v>2021–22 39</v>
      </c>
      <c r="H491" s="46" t="str">
        <f t="array" ref="H491">A491&amp;" "&amp;SUM(IF(A491=FinyearEx,IF(D491&lt;=AustraliaEx,1,0),0))</f>
        <v>2021–22 37</v>
      </c>
      <c r="I491" s="46" t="str">
        <f t="shared" si="29"/>
        <v>EGYP</v>
      </c>
      <c r="J491" s="47">
        <f t="shared" si="30"/>
        <v>97.247889999999998</v>
      </c>
      <c r="K491" s="47">
        <f t="shared" si="31"/>
        <v>848.82550800000001</v>
      </c>
      <c r="L491" s="47"/>
    </row>
    <row r="492" spans="1:12" ht="12" customHeight="1" x14ac:dyDescent="0.2">
      <c r="A492" s="39" t="s">
        <v>583</v>
      </c>
      <c r="B492" t="s">
        <v>148</v>
      </c>
      <c r="C492">
        <v>6265</v>
      </c>
      <c r="D492">
        <v>2638237</v>
      </c>
      <c r="E492" s="46"/>
      <c r="F492" s="46" t="str">
        <f t="shared" si="28"/>
        <v>2021–22 ERIT</v>
      </c>
      <c r="G492" s="46" t="str">
        <f t="array" ref="G492">A492&amp;" "&amp;SUM(IF(A492=FinyearEx,IF(C492&lt;=QldEx,1,0),0))</f>
        <v>2021–22 191</v>
      </c>
      <c r="H492" s="46" t="str">
        <f t="array" ref="H492">A492&amp;" "&amp;SUM(IF(A492=FinyearEx,IF(D492&lt;=AustraliaEx,1,0),0))</f>
        <v>2021–22 161</v>
      </c>
      <c r="I492" s="46" t="str">
        <f t="shared" si="29"/>
        <v>ERIT</v>
      </c>
      <c r="J492" s="47">
        <f t="shared" si="30"/>
        <v>6.2649999999999997E-3</v>
      </c>
      <c r="K492" s="47">
        <f t="shared" si="31"/>
        <v>2.6382370000000002</v>
      </c>
      <c r="L492" s="47"/>
    </row>
    <row r="493" spans="1:12" ht="12" customHeight="1" x14ac:dyDescent="0.2">
      <c r="A493" s="39" t="s">
        <v>583</v>
      </c>
      <c r="B493" t="s">
        <v>149</v>
      </c>
      <c r="C493">
        <v>292329</v>
      </c>
      <c r="D493">
        <v>5065889</v>
      </c>
      <c r="E493" s="46"/>
      <c r="F493" s="46" t="str">
        <f t="shared" si="28"/>
        <v>2021–22 ESTO</v>
      </c>
      <c r="G493" s="46" t="str">
        <f t="array" ref="G493">A493&amp;" "&amp;SUM(IF(A493=FinyearEx,IF(C493&lt;=QldEx,1,0),0))</f>
        <v>2021–22 142</v>
      </c>
      <c r="H493" s="46" t="str">
        <f t="array" ref="H493">A493&amp;" "&amp;SUM(IF(A493=FinyearEx,IF(D493&lt;=AustraliaEx,1,0),0))</f>
        <v>2021–22 141</v>
      </c>
      <c r="I493" s="46" t="str">
        <f t="shared" si="29"/>
        <v>ESTO</v>
      </c>
      <c r="J493" s="47">
        <f t="shared" si="30"/>
        <v>0.29232900000000001</v>
      </c>
      <c r="K493" s="47">
        <f t="shared" si="31"/>
        <v>5.0658890000000003</v>
      </c>
      <c r="L493" s="47"/>
    </row>
    <row r="494" spans="1:12" ht="12" customHeight="1" x14ac:dyDescent="0.2">
      <c r="A494" s="39" t="s">
        <v>583</v>
      </c>
      <c r="B494" t="s">
        <v>150</v>
      </c>
      <c r="C494">
        <v>144770</v>
      </c>
      <c r="D494">
        <v>23991828</v>
      </c>
      <c r="E494" s="46"/>
      <c r="F494" s="46" t="str">
        <f t="shared" si="28"/>
        <v>2021–22 ETHI</v>
      </c>
      <c r="G494" s="46" t="str">
        <f t="array" ref="G494">A494&amp;" "&amp;SUM(IF(A494=FinyearEx,IF(C494&lt;=QldEx,1,0),0))</f>
        <v>2021–22 154</v>
      </c>
      <c r="H494" s="46" t="str">
        <f t="array" ref="H494">A494&amp;" "&amp;SUM(IF(A494=FinyearEx,IF(D494&lt;=AustraliaEx,1,0),0))</f>
        <v>2021–22 101</v>
      </c>
      <c r="I494" s="46" t="str">
        <f t="shared" si="29"/>
        <v>ETHI</v>
      </c>
      <c r="J494" s="47">
        <f t="shared" si="30"/>
        <v>0.14477000000000001</v>
      </c>
      <c r="K494" s="47">
        <f t="shared" si="31"/>
        <v>23.991828000000002</v>
      </c>
      <c r="L494" s="47"/>
    </row>
    <row r="495" spans="1:12" ht="12" customHeight="1" x14ac:dyDescent="0.2">
      <c r="A495" s="39" t="s">
        <v>583</v>
      </c>
      <c r="B495" t="s">
        <v>151</v>
      </c>
      <c r="C495">
        <v>16469389</v>
      </c>
      <c r="D495">
        <v>154385138</v>
      </c>
      <c r="E495" s="46"/>
      <c r="F495" s="46" t="str">
        <f t="shared" si="28"/>
        <v>2021–22 ETMR</v>
      </c>
      <c r="G495" s="46" t="str">
        <f t="array" ref="G495">A495&amp;" "&amp;SUM(IF(A495=FinyearEx,IF(C495&lt;=QldEx,1,0),0))</f>
        <v>2021–22 62</v>
      </c>
      <c r="H495" s="46" t="str">
        <f t="array" ref="H495">A495&amp;" "&amp;SUM(IF(A495=FinyearEx,IF(D495&lt;=AustraliaEx,1,0),0))</f>
        <v>2021–22 61</v>
      </c>
      <c r="I495" s="46" t="str">
        <f t="shared" si="29"/>
        <v>ETMR</v>
      </c>
      <c r="J495" s="47">
        <f t="shared" si="30"/>
        <v>16.469389</v>
      </c>
      <c r="K495" s="47">
        <f t="shared" si="31"/>
        <v>154.38513800000001</v>
      </c>
      <c r="L495" s="47"/>
    </row>
    <row r="496" spans="1:12" ht="12" customHeight="1" x14ac:dyDescent="0.2">
      <c r="A496" s="39" t="s">
        <v>583</v>
      </c>
      <c r="B496" t="s">
        <v>152</v>
      </c>
      <c r="C496">
        <v>81134</v>
      </c>
      <c r="D496">
        <v>854024</v>
      </c>
      <c r="E496" s="46"/>
      <c r="F496" s="46" t="str">
        <f t="shared" si="28"/>
        <v>2021–22 FCAM</v>
      </c>
      <c r="G496" s="46" t="str">
        <f t="array" ref="G496">A496&amp;" "&amp;SUM(IF(A496=FinyearEx,IF(C496&lt;=QldEx,1,0),0))</f>
        <v>2021–22 162</v>
      </c>
      <c r="H496" s="46" t="str">
        <f t="array" ref="H496">A496&amp;" "&amp;SUM(IF(A496=FinyearEx,IF(D496&lt;=AustraliaEx,1,0),0))</f>
        <v>2021–22 186</v>
      </c>
      <c r="I496" s="46" t="str">
        <f t="shared" si="29"/>
        <v>FCAM</v>
      </c>
      <c r="J496" s="47">
        <f t="shared" si="30"/>
        <v>8.1133999999999998E-2</v>
      </c>
      <c r="K496" s="47">
        <f t="shared" si="31"/>
        <v>0.85402400000000001</v>
      </c>
      <c r="L496" s="47"/>
    </row>
    <row r="497" spans="1:12" ht="12" customHeight="1" x14ac:dyDescent="0.2">
      <c r="A497" s="39" t="s">
        <v>583</v>
      </c>
      <c r="B497" t="s">
        <v>153</v>
      </c>
      <c r="C497">
        <v>565369941</v>
      </c>
      <c r="D497">
        <v>4645991695</v>
      </c>
      <c r="E497" s="46"/>
      <c r="F497" s="46" t="str">
        <f t="shared" si="28"/>
        <v>2021–22 FGMY</v>
      </c>
      <c r="G497" s="46" t="str">
        <f t="array" ref="G497">A497&amp;" "&amp;SUM(IF(A497=FinyearEx,IF(C497&lt;=QldEx,1,0),0))</f>
        <v>2021–22 23</v>
      </c>
      <c r="H497" s="46" t="str">
        <f t="array" ref="H497">A497&amp;" "&amp;SUM(IF(A497=FinyearEx,IF(D497&lt;=AustraliaEx,1,0),0))</f>
        <v>2021–22 17</v>
      </c>
      <c r="I497" s="46" t="str">
        <f t="shared" si="29"/>
        <v>FGMY</v>
      </c>
      <c r="J497" s="47">
        <f t="shared" si="30"/>
        <v>565.36994100000004</v>
      </c>
      <c r="K497" s="47">
        <f t="shared" si="31"/>
        <v>4645.9916949999997</v>
      </c>
      <c r="L497" s="47"/>
    </row>
    <row r="498" spans="1:12" ht="12" customHeight="1" x14ac:dyDescent="0.2">
      <c r="A498" s="39" t="s">
        <v>583</v>
      </c>
      <c r="B498" t="s">
        <v>154</v>
      </c>
      <c r="C498">
        <v>86352676</v>
      </c>
      <c r="D498">
        <v>498046066</v>
      </c>
      <c r="E498" s="46"/>
      <c r="F498" s="46" t="str">
        <f t="shared" si="28"/>
        <v>2021–22 FIJI</v>
      </c>
      <c r="G498" s="46" t="str">
        <f t="array" ref="G498">A498&amp;" "&amp;SUM(IF(A498=FinyearEx,IF(C498&lt;=QldEx,1,0),0))</f>
        <v>2021–22 42</v>
      </c>
      <c r="H498" s="46" t="str">
        <f t="array" ref="H498">A498&amp;" "&amp;SUM(IF(A498=FinyearEx,IF(D498&lt;=AustraliaEx,1,0),0))</f>
        <v>2021–22 48</v>
      </c>
      <c r="I498" s="46" t="str">
        <f t="shared" si="29"/>
        <v>FIJI</v>
      </c>
      <c r="J498" s="47">
        <f t="shared" si="30"/>
        <v>86.352676000000002</v>
      </c>
      <c r="K498" s="47">
        <f t="shared" si="31"/>
        <v>498.046066</v>
      </c>
      <c r="L498" s="47"/>
    </row>
    <row r="499" spans="1:12" ht="12" customHeight="1" x14ac:dyDescent="0.2">
      <c r="A499" s="39" t="s">
        <v>583</v>
      </c>
      <c r="B499" t="s">
        <v>155</v>
      </c>
      <c r="C499">
        <v>54885711</v>
      </c>
      <c r="D499">
        <v>324422971</v>
      </c>
      <c r="E499" s="46"/>
      <c r="F499" s="46" t="str">
        <f t="shared" si="28"/>
        <v>2021–22 FINL</v>
      </c>
      <c r="G499" s="46" t="str">
        <f t="array" ref="G499">A499&amp;" "&amp;SUM(IF(A499=FinyearEx,IF(C499&lt;=QldEx,1,0),0))</f>
        <v>2021–22 45</v>
      </c>
      <c r="H499" s="46" t="str">
        <f t="array" ref="H499">A499&amp;" "&amp;SUM(IF(A499=FinyearEx,IF(D499&lt;=AustraliaEx,1,0),0))</f>
        <v>2021–22 50</v>
      </c>
      <c r="I499" s="46" t="str">
        <f t="shared" si="29"/>
        <v>FINL</v>
      </c>
      <c r="J499" s="47">
        <f t="shared" si="30"/>
        <v>54.885711000000001</v>
      </c>
      <c r="K499" s="47">
        <f t="shared" si="31"/>
        <v>324.42297100000002</v>
      </c>
      <c r="L499" s="47"/>
    </row>
    <row r="500" spans="1:12" ht="12" customHeight="1" x14ac:dyDescent="0.2">
      <c r="A500" s="39" t="s">
        <v>583</v>
      </c>
      <c r="B500" t="s">
        <v>156</v>
      </c>
      <c r="C500">
        <v>1270923726</v>
      </c>
      <c r="D500">
        <v>2562432209</v>
      </c>
      <c r="E500" s="46"/>
      <c r="F500" s="46" t="str">
        <f t="shared" si="28"/>
        <v>2021–22 FRAN</v>
      </c>
      <c r="G500" s="46" t="str">
        <f t="array" ref="G500">A500&amp;" "&amp;SUM(IF(A500=FinyearEx,IF(C500&lt;=QldEx,1,0),0))</f>
        <v>2021–22 14</v>
      </c>
      <c r="H500" s="46" t="str">
        <f t="array" ref="H500">A500&amp;" "&amp;SUM(IF(A500=FinyearEx,IF(D500&lt;=AustraliaEx,1,0),0))</f>
        <v>2021–22 21</v>
      </c>
      <c r="I500" s="46" t="str">
        <f t="shared" si="29"/>
        <v>FRAN</v>
      </c>
      <c r="J500" s="47">
        <f t="shared" si="30"/>
        <v>1270.923726</v>
      </c>
      <c r="K500" s="47">
        <f t="shared" si="31"/>
        <v>2562.4322090000001</v>
      </c>
      <c r="L500" s="47"/>
    </row>
    <row r="501" spans="1:12" ht="12" customHeight="1" x14ac:dyDescent="0.2">
      <c r="A501" s="39" t="s">
        <v>583</v>
      </c>
      <c r="B501" t="s">
        <v>157</v>
      </c>
      <c r="C501">
        <v>135970</v>
      </c>
      <c r="D501">
        <v>17683712</v>
      </c>
      <c r="E501" s="46"/>
      <c r="F501" s="46" t="str">
        <f t="shared" si="28"/>
        <v>2021–22 FWIN</v>
      </c>
      <c r="G501" s="46" t="str">
        <f t="array" ref="G501">A501&amp;" "&amp;SUM(IF(A501=FinyearEx,IF(C501&lt;=QldEx,1,0),0))</f>
        <v>2021–22 158</v>
      </c>
      <c r="H501" s="46" t="str">
        <f t="array" ref="H501">A501&amp;" "&amp;SUM(IF(A501=FinyearEx,IF(D501&lt;=AustraliaEx,1,0),0))</f>
        <v>2021–22 114</v>
      </c>
      <c r="I501" s="46" t="str">
        <f t="shared" si="29"/>
        <v>FWIN</v>
      </c>
      <c r="J501" s="47">
        <f t="shared" si="30"/>
        <v>0.13597000000000001</v>
      </c>
      <c r="K501" s="47">
        <f t="shared" si="31"/>
        <v>17.683712</v>
      </c>
      <c r="L501" s="47"/>
    </row>
    <row r="502" spans="1:12" ht="12" customHeight="1" x14ac:dyDescent="0.2">
      <c r="A502" s="39" t="s">
        <v>583</v>
      </c>
      <c r="B502" t="s">
        <v>158</v>
      </c>
      <c r="C502">
        <v>546514</v>
      </c>
      <c r="D502">
        <v>2902622</v>
      </c>
      <c r="E502" s="46"/>
      <c r="F502" s="46" t="str">
        <f t="shared" si="28"/>
        <v>2021–22 FYRM</v>
      </c>
      <c r="G502" s="46" t="str">
        <f t="array" ref="G502">A502&amp;" "&amp;SUM(IF(A502=FinyearEx,IF(C502&lt;=QldEx,1,0),0))</f>
        <v>2021–22 134</v>
      </c>
      <c r="H502" s="46" t="str">
        <f t="array" ref="H502">A502&amp;" "&amp;SUM(IF(A502=FinyearEx,IF(D502&lt;=AustraliaEx,1,0),0))</f>
        <v>2021–22 158</v>
      </c>
      <c r="I502" s="46" t="str">
        <f t="shared" si="29"/>
        <v>FYRM</v>
      </c>
      <c r="J502" s="47">
        <f t="shared" si="30"/>
        <v>0.54651400000000006</v>
      </c>
      <c r="K502" s="47">
        <f t="shared" si="31"/>
        <v>2.902622</v>
      </c>
      <c r="L502" s="47"/>
    </row>
    <row r="503" spans="1:12" ht="12" customHeight="1" x14ac:dyDescent="0.2">
      <c r="A503" s="39" t="s">
        <v>583</v>
      </c>
      <c r="B503" t="s">
        <v>159</v>
      </c>
      <c r="C503">
        <v>861848</v>
      </c>
      <c r="D503">
        <v>3748713</v>
      </c>
      <c r="E503" s="46"/>
      <c r="F503" s="46" t="str">
        <f t="shared" si="28"/>
        <v>2021–22 GABO</v>
      </c>
      <c r="G503" s="46" t="str">
        <f t="array" ref="G503">A503&amp;" "&amp;SUM(IF(A503=FinyearEx,IF(C503&lt;=QldEx,1,0),0))</f>
        <v>2021–22 127</v>
      </c>
      <c r="H503" s="46" t="str">
        <f t="array" ref="H503">A503&amp;" "&amp;SUM(IF(A503=FinyearEx,IF(D503&lt;=AustraliaEx,1,0),0))</f>
        <v>2021–22 154</v>
      </c>
      <c r="I503" s="46" t="str">
        <f t="shared" si="29"/>
        <v>GABO</v>
      </c>
      <c r="J503" s="47">
        <f t="shared" si="30"/>
        <v>0.86184799999999995</v>
      </c>
      <c r="K503" s="47">
        <f t="shared" si="31"/>
        <v>3.748713</v>
      </c>
      <c r="L503" s="47"/>
    </row>
    <row r="504" spans="1:12" ht="12" customHeight="1" x14ac:dyDescent="0.2">
      <c r="A504" s="39" t="s">
        <v>583</v>
      </c>
      <c r="B504" t="s">
        <v>160</v>
      </c>
      <c r="C504">
        <v>0</v>
      </c>
      <c r="D504">
        <v>115328</v>
      </c>
      <c r="E504" s="46"/>
      <c r="F504" s="46" t="str">
        <f t="shared" si="28"/>
        <v>2021–22 GAMB</v>
      </c>
      <c r="G504" s="46" t="str">
        <f t="array" ref="G504">A504&amp;" "&amp;SUM(IF(A504=FinyearEx,IF(C504&lt;=QldEx,1,0),0))</f>
        <v>2021–22 218</v>
      </c>
      <c r="H504" s="46" t="str">
        <f t="array" ref="H504">A504&amp;" "&amp;SUM(IF(A504=FinyearEx,IF(D504&lt;=AustraliaEx,1,0),0))</f>
        <v>2021–22 202</v>
      </c>
      <c r="I504" s="46" t="str">
        <f t="shared" si="29"/>
        <v>GAMB</v>
      </c>
      <c r="J504" s="47">
        <f t="shared" si="30"/>
        <v>0</v>
      </c>
      <c r="K504" s="47">
        <f t="shared" si="31"/>
        <v>0.115328</v>
      </c>
      <c r="L504" s="47"/>
    </row>
    <row r="505" spans="1:12" ht="12" customHeight="1" x14ac:dyDescent="0.2">
      <c r="A505" s="39" t="s">
        <v>583</v>
      </c>
      <c r="B505" t="s">
        <v>161</v>
      </c>
      <c r="C505">
        <v>801210</v>
      </c>
      <c r="D505">
        <v>23302774</v>
      </c>
      <c r="E505" s="46"/>
      <c r="F505" s="46" t="str">
        <f t="shared" si="28"/>
        <v>2021–22 GERG</v>
      </c>
      <c r="G505" s="46" t="str">
        <f t="array" ref="G505">A505&amp;" "&amp;SUM(IF(A505=FinyearEx,IF(C505&lt;=QldEx,1,0),0))</f>
        <v>2021–22 128</v>
      </c>
      <c r="H505" s="46" t="str">
        <f t="array" ref="H505">A505&amp;" "&amp;SUM(IF(A505=FinyearEx,IF(D505&lt;=AustraliaEx,1,0),0))</f>
        <v>2021–22 103</v>
      </c>
      <c r="I505" s="46" t="str">
        <f t="shared" si="29"/>
        <v>GERG</v>
      </c>
      <c r="J505" s="47">
        <f t="shared" si="30"/>
        <v>0.80120999999999998</v>
      </c>
      <c r="K505" s="47">
        <f t="shared" si="31"/>
        <v>23.302773999999999</v>
      </c>
      <c r="L505" s="47"/>
    </row>
    <row r="506" spans="1:12" ht="12" customHeight="1" x14ac:dyDescent="0.2">
      <c r="A506" s="39" t="s">
        <v>583</v>
      </c>
      <c r="B506" t="s">
        <v>162</v>
      </c>
      <c r="C506">
        <v>14226222</v>
      </c>
      <c r="D506">
        <v>162320703</v>
      </c>
      <c r="E506" s="46"/>
      <c r="F506" s="46" t="str">
        <f t="shared" si="28"/>
        <v>2021–22 GHAN</v>
      </c>
      <c r="G506" s="46" t="str">
        <f t="array" ref="G506">A506&amp;" "&amp;SUM(IF(A506=FinyearEx,IF(C506&lt;=QldEx,1,0),0))</f>
        <v>2021–22 67</v>
      </c>
      <c r="H506" s="46" t="str">
        <f t="array" ref="H506">A506&amp;" "&amp;SUM(IF(A506=FinyearEx,IF(D506&lt;=AustraliaEx,1,0),0))</f>
        <v>2021–22 59</v>
      </c>
      <c r="I506" s="46" t="str">
        <f t="shared" si="29"/>
        <v>GHAN</v>
      </c>
      <c r="J506" s="47">
        <f t="shared" si="30"/>
        <v>14.226222</v>
      </c>
      <c r="K506" s="47">
        <f t="shared" si="31"/>
        <v>162.32070300000001</v>
      </c>
      <c r="L506" s="47"/>
    </row>
    <row r="507" spans="1:12" ht="12" customHeight="1" x14ac:dyDescent="0.2">
      <c r="A507" s="39" t="s">
        <v>583</v>
      </c>
      <c r="B507" t="s">
        <v>303</v>
      </c>
      <c r="C507">
        <v>2700</v>
      </c>
      <c r="D507">
        <v>263555</v>
      </c>
      <c r="E507" s="46"/>
      <c r="F507" s="46" t="str">
        <f t="shared" si="28"/>
        <v>2021–22 GIBR</v>
      </c>
      <c r="G507" s="46" t="str">
        <f t="array" ref="G507">A507&amp;" "&amp;SUM(IF(A507=FinyearEx,IF(C507&lt;=QldEx,1,0),0))</f>
        <v>2021–22 195</v>
      </c>
      <c r="H507" s="46" t="str">
        <f t="array" ref="H507">A507&amp;" "&amp;SUM(IF(A507=FinyearEx,IF(D507&lt;=AustraliaEx,1,0),0))</f>
        <v>2021–22 194</v>
      </c>
      <c r="I507" s="46" t="str">
        <f t="shared" si="29"/>
        <v>GIBR</v>
      </c>
      <c r="J507" s="47">
        <f t="shared" si="30"/>
        <v>2.7000000000000001E-3</v>
      </c>
      <c r="K507" s="47">
        <f t="shared" si="31"/>
        <v>0.26355499999999998</v>
      </c>
      <c r="L507" s="47"/>
    </row>
    <row r="508" spans="1:12" ht="12" customHeight="1" x14ac:dyDescent="0.2">
      <c r="A508" s="39" t="s">
        <v>583</v>
      </c>
      <c r="B508" t="s">
        <v>163</v>
      </c>
      <c r="C508">
        <v>1734947</v>
      </c>
      <c r="D508">
        <v>6083768</v>
      </c>
      <c r="E508" s="46"/>
      <c r="F508" s="46" t="str">
        <f t="shared" si="28"/>
        <v>2021–22 GMLA</v>
      </c>
      <c r="G508" s="46" t="str">
        <f t="array" ref="G508">A508&amp;" "&amp;SUM(IF(A508=FinyearEx,IF(C508&lt;=QldEx,1,0),0))</f>
        <v>2021–22 105</v>
      </c>
      <c r="H508" s="46" t="str">
        <f t="array" ref="H508">A508&amp;" "&amp;SUM(IF(A508=FinyearEx,IF(D508&lt;=AustraliaEx,1,0),0))</f>
        <v>2021–22 137</v>
      </c>
      <c r="I508" s="46" t="str">
        <f t="shared" si="29"/>
        <v>GMLA</v>
      </c>
      <c r="J508" s="47">
        <f t="shared" si="30"/>
        <v>1.734947</v>
      </c>
      <c r="K508" s="47">
        <f t="shared" si="31"/>
        <v>6.0837680000000001</v>
      </c>
      <c r="L508" s="47"/>
    </row>
    <row r="509" spans="1:12" ht="12" customHeight="1" x14ac:dyDescent="0.2">
      <c r="A509" s="39" t="s">
        <v>583</v>
      </c>
      <c r="B509" t="s">
        <v>331</v>
      </c>
      <c r="C509">
        <v>0</v>
      </c>
      <c r="D509">
        <v>137279</v>
      </c>
      <c r="E509" s="46"/>
      <c r="F509" s="46" t="str">
        <f t="shared" si="28"/>
        <v>2021–22 GNDA</v>
      </c>
      <c r="G509" s="46" t="str">
        <f t="array" ref="G509">A509&amp;" "&amp;SUM(IF(A509=FinyearEx,IF(C509&lt;=QldEx,1,0),0))</f>
        <v>2021–22 218</v>
      </c>
      <c r="H509" s="46" t="str">
        <f t="array" ref="H509">A509&amp;" "&amp;SUM(IF(A509=FinyearEx,IF(D509&lt;=AustraliaEx,1,0),0))</f>
        <v>2021–22 201</v>
      </c>
      <c r="I509" s="46" t="str">
        <f t="shared" si="29"/>
        <v>GNDA</v>
      </c>
      <c r="J509" s="47">
        <f t="shared" si="30"/>
        <v>0</v>
      </c>
      <c r="K509" s="47">
        <f t="shared" si="31"/>
        <v>0.13727900000000001</v>
      </c>
      <c r="L509" s="47"/>
    </row>
    <row r="510" spans="1:12" ht="12" customHeight="1" x14ac:dyDescent="0.2">
      <c r="A510" s="39" t="s">
        <v>583</v>
      </c>
      <c r="B510" t="s">
        <v>164</v>
      </c>
      <c r="C510">
        <v>15279195</v>
      </c>
      <c r="D510">
        <v>70502385</v>
      </c>
      <c r="E510" s="46"/>
      <c r="F510" s="46" t="str">
        <f t="shared" si="28"/>
        <v>2021–22 GREE</v>
      </c>
      <c r="G510" s="46" t="str">
        <f t="array" ref="G510">A510&amp;" "&amp;SUM(IF(A510=FinyearEx,IF(C510&lt;=QldEx,1,0),0))</f>
        <v>2021–22 65</v>
      </c>
      <c r="H510" s="46" t="str">
        <f t="array" ref="H510">A510&amp;" "&amp;SUM(IF(A510=FinyearEx,IF(D510&lt;=AustraliaEx,1,0),0))</f>
        <v>2021–22 78</v>
      </c>
      <c r="I510" s="46" t="str">
        <f t="shared" si="29"/>
        <v>GREE</v>
      </c>
      <c r="J510" s="47">
        <f t="shared" si="30"/>
        <v>15.279195</v>
      </c>
      <c r="K510" s="47">
        <f t="shared" si="31"/>
        <v>70.502385000000004</v>
      </c>
      <c r="L510" s="47"/>
    </row>
    <row r="511" spans="1:12" ht="12" customHeight="1" x14ac:dyDescent="0.2">
      <c r="A511" s="39" t="s">
        <v>583</v>
      </c>
      <c r="B511" t="s">
        <v>165</v>
      </c>
      <c r="C511">
        <v>864150</v>
      </c>
      <c r="D511">
        <v>7770743</v>
      </c>
      <c r="E511" s="46"/>
      <c r="F511" s="46" t="str">
        <f t="shared" si="28"/>
        <v>2021–22 GUAM</v>
      </c>
      <c r="G511" s="46" t="str">
        <f t="array" ref="G511">A511&amp;" "&amp;SUM(IF(A511=FinyearEx,IF(C511&lt;=QldEx,1,0),0))</f>
        <v>2021–22 126</v>
      </c>
      <c r="H511" s="46" t="str">
        <f t="array" ref="H511">A511&amp;" "&amp;SUM(IF(A511=FinyearEx,IF(D511&lt;=AustraliaEx,1,0),0))</f>
        <v>2021–22 131</v>
      </c>
      <c r="I511" s="46" t="str">
        <f t="shared" si="29"/>
        <v>GUAM</v>
      </c>
      <c r="J511" s="47">
        <f t="shared" si="30"/>
        <v>0.86414999999999997</v>
      </c>
      <c r="K511" s="47">
        <f t="shared" si="31"/>
        <v>7.7707430000000004</v>
      </c>
      <c r="L511" s="47"/>
    </row>
    <row r="512" spans="1:12" ht="12" customHeight="1" x14ac:dyDescent="0.2">
      <c r="A512" s="39" t="s">
        <v>583</v>
      </c>
      <c r="B512" t="s">
        <v>166</v>
      </c>
      <c r="C512">
        <v>1766322</v>
      </c>
      <c r="D512">
        <v>13992237</v>
      </c>
      <c r="E512" s="46"/>
      <c r="F512" s="46" t="str">
        <f t="shared" si="28"/>
        <v>2021–22 GUIN</v>
      </c>
      <c r="G512" s="46" t="str">
        <f t="array" ref="G512">A512&amp;" "&amp;SUM(IF(A512=FinyearEx,IF(C512&lt;=QldEx,1,0),0))</f>
        <v>2021–22 103</v>
      </c>
      <c r="H512" s="46" t="str">
        <f t="array" ref="H512">A512&amp;" "&amp;SUM(IF(A512=FinyearEx,IF(D512&lt;=AustraliaEx,1,0),0))</f>
        <v>2021–22 120</v>
      </c>
      <c r="I512" s="46" t="str">
        <f t="shared" si="29"/>
        <v>GUIN</v>
      </c>
      <c r="J512" s="47">
        <f t="shared" si="30"/>
        <v>1.7663219999999999</v>
      </c>
      <c r="K512" s="47">
        <f t="shared" si="31"/>
        <v>13.992236999999999</v>
      </c>
      <c r="L512" s="47"/>
    </row>
    <row r="513" spans="1:12" ht="12" customHeight="1" x14ac:dyDescent="0.2">
      <c r="A513" s="39" t="s">
        <v>583</v>
      </c>
      <c r="B513" t="s">
        <v>167</v>
      </c>
      <c r="C513">
        <v>1685295</v>
      </c>
      <c r="D513">
        <v>5548881</v>
      </c>
      <c r="E513" s="46"/>
      <c r="F513" s="46" t="str">
        <f t="shared" ref="F513:F576" si="32">A513&amp;" "&amp;B513</f>
        <v>2021–22 GUYA</v>
      </c>
      <c r="G513" s="46" t="str">
        <f t="array" ref="G513">A513&amp;" "&amp;SUM(IF(A513=FinyearEx,IF(C513&lt;=QldEx,1,0),0))</f>
        <v>2021–22 107</v>
      </c>
      <c r="H513" s="46" t="str">
        <f t="array" ref="H513">A513&amp;" "&amp;SUM(IF(A513=FinyearEx,IF(D513&lt;=AustraliaEx,1,0),0))</f>
        <v>2021–22 139</v>
      </c>
      <c r="I513" s="46" t="str">
        <f t="shared" ref="I513:I576" si="33">B513</f>
        <v>GUYA</v>
      </c>
      <c r="J513" s="47">
        <f t="shared" ref="J513:J576" si="34">C513/1000000</f>
        <v>1.685295</v>
      </c>
      <c r="K513" s="47">
        <f t="shared" ref="K513:K576" si="35">D513/1000000</f>
        <v>5.5488809999999997</v>
      </c>
      <c r="L513" s="47"/>
    </row>
    <row r="514" spans="1:12" ht="12" customHeight="1" x14ac:dyDescent="0.2">
      <c r="A514" s="39" t="s">
        <v>583</v>
      </c>
      <c r="B514" t="s">
        <v>168</v>
      </c>
      <c r="C514">
        <v>10642</v>
      </c>
      <c r="D514">
        <v>89217</v>
      </c>
      <c r="E514" s="46"/>
      <c r="F514" s="46" t="str">
        <f t="shared" si="32"/>
        <v>2021–22 HAIT</v>
      </c>
      <c r="G514" s="46" t="str">
        <f t="array" ref="G514">A514&amp;" "&amp;SUM(IF(A514=FinyearEx,IF(C514&lt;=QldEx,1,0),0))</f>
        <v>2021–22 182</v>
      </c>
      <c r="H514" s="46" t="str">
        <f t="array" ref="H514">A514&amp;" "&amp;SUM(IF(A514=FinyearEx,IF(D514&lt;=AustraliaEx,1,0),0))</f>
        <v>2021–22 207</v>
      </c>
      <c r="I514" s="46" t="str">
        <f t="shared" si="33"/>
        <v>HAIT</v>
      </c>
      <c r="J514" s="47">
        <f t="shared" si="34"/>
        <v>1.0642E-2</v>
      </c>
      <c r="K514" s="47">
        <f t="shared" si="35"/>
        <v>8.9217000000000005E-2</v>
      </c>
      <c r="L514" s="47"/>
    </row>
    <row r="515" spans="1:12" ht="12" customHeight="1" x14ac:dyDescent="0.2">
      <c r="A515" s="39" t="s">
        <v>583</v>
      </c>
      <c r="B515" t="s">
        <v>169</v>
      </c>
      <c r="C515">
        <v>28369</v>
      </c>
      <c r="D515">
        <v>1440910</v>
      </c>
      <c r="E515" s="46"/>
      <c r="F515" s="46" t="str">
        <f t="shared" si="32"/>
        <v>2021–22 HDRS</v>
      </c>
      <c r="G515" s="46" t="str">
        <f t="array" ref="G515">A515&amp;" "&amp;SUM(IF(A515=FinyearEx,IF(C515&lt;=QldEx,1,0),0))</f>
        <v>2021–22 176</v>
      </c>
      <c r="H515" s="46" t="str">
        <f t="array" ref="H515">A515&amp;" "&amp;SUM(IF(A515=FinyearEx,IF(D515&lt;=AustraliaEx,1,0),0))</f>
        <v>2021–22 179</v>
      </c>
      <c r="I515" s="46" t="str">
        <f t="shared" si="33"/>
        <v>HDRS</v>
      </c>
      <c r="J515" s="47">
        <f t="shared" si="34"/>
        <v>2.8368999999999998E-2</v>
      </c>
      <c r="K515" s="47">
        <f t="shared" si="35"/>
        <v>1.4409099999999999</v>
      </c>
      <c r="L515" s="47"/>
    </row>
    <row r="516" spans="1:12" ht="12" customHeight="1" x14ac:dyDescent="0.2">
      <c r="A516" s="39" t="s">
        <v>583</v>
      </c>
      <c r="B516" t="s">
        <v>170</v>
      </c>
      <c r="C516">
        <v>13900574</v>
      </c>
      <c r="D516">
        <v>44367220</v>
      </c>
      <c r="E516" s="46"/>
      <c r="F516" s="46" t="str">
        <f t="shared" si="32"/>
        <v>2021–22 HGRY</v>
      </c>
      <c r="G516" s="46" t="str">
        <f t="array" ref="G516">A516&amp;" "&amp;SUM(IF(A516=FinyearEx,IF(C516&lt;=QldEx,1,0),0))</f>
        <v>2021–22 68</v>
      </c>
      <c r="H516" s="46" t="str">
        <f t="array" ref="H516">A516&amp;" "&amp;SUM(IF(A516=FinyearEx,IF(D516&lt;=AustraliaEx,1,0),0))</f>
        <v>2021–22 87</v>
      </c>
      <c r="I516" s="46" t="str">
        <f t="shared" si="33"/>
        <v>HGRY</v>
      </c>
      <c r="J516" s="47">
        <f t="shared" si="34"/>
        <v>13.900574000000001</v>
      </c>
      <c r="K516" s="47">
        <f t="shared" si="35"/>
        <v>44.367220000000003</v>
      </c>
      <c r="L516" s="47"/>
    </row>
    <row r="517" spans="1:12" ht="12" customHeight="1" x14ac:dyDescent="0.2">
      <c r="A517" s="39" t="s">
        <v>583</v>
      </c>
      <c r="B517" t="s">
        <v>171</v>
      </c>
      <c r="C517">
        <v>399486243</v>
      </c>
      <c r="D517">
        <v>7618149064</v>
      </c>
      <c r="E517" s="46"/>
      <c r="F517" s="46" t="str">
        <f t="shared" si="32"/>
        <v>2021–22 HONG</v>
      </c>
      <c r="G517" s="46" t="str">
        <f t="array" ref="G517">A517&amp;" "&amp;SUM(IF(A517=FinyearEx,IF(C517&lt;=QldEx,1,0),0))</f>
        <v>2021–22 29</v>
      </c>
      <c r="H517" s="46" t="str">
        <f t="array" ref="H517">A517&amp;" "&amp;SUM(IF(A517=FinyearEx,IF(D517&lt;=AustraliaEx,1,0),0))</f>
        <v>2021–22 14</v>
      </c>
      <c r="I517" s="46" t="str">
        <f t="shared" si="33"/>
        <v>HONG</v>
      </c>
      <c r="J517" s="47">
        <f t="shared" si="34"/>
        <v>399.486243</v>
      </c>
      <c r="K517" s="47">
        <f t="shared" si="35"/>
        <v>7618.1490640000002</v>
      </c>
      <c r="L517" s="47"/>
    </row>
    <row r="518" spans="1:12" ht="12" customHeight="1" x14ac:dyDescent="0.2">
      <c r="A518" s="39" t="s">
        <v>583</v>
      </c>
      <c r="B518" t="s">
        <v>172</v>
      </c>
      <c r="C518">
        <v>225569</v>
      </c>
      <c r="D518">
        <v>291859979</v>
      </c>
      <c r="E518" s="46"/>
      <c r="F518" s="46" t="str">
        <f t="shared" si="32"/>
        <v>2021–22 ICEL</v>
      </c>
      <c r="G518" s="46" t="str">
        <f t="array" ref="G518">A518&amp;" "&amp;SUM(IF(A518=FinyearEx,IF(C518&lt;=QldEx,1,0),0))</f>
        <v>2021–22 149</v>
      </c>
      <c r="H518" s="46" t="str">
        <f t="array" ref="H518">A518&amp;" "&amp;SUM(IF(A518=FinyearEx,IF(D518&lt;=AustraliaEx,1,0),0))</f>
        <v>2021–22 52</v>
      </c>
      <c r="I518" s="46" t="str">
        <f t="shared" si="33"/>
        <v>ICEL</v>
      </c>
      <c r="J518" s="47">
        <f t="shared" si="34"/>
        <v>0.22556899999999999</v>
      </c>
      <c r="K518" s="47">
        <f t="shared" si="35"/>
        <v>291.85997900000001</v>
      </c>
      <c r="L518" s="47"/>
    </row>
    <row r="519" spans="1:12" ht="12" customHeight="1" x14ac:dyDescent="0.2">
      <c r="A519" s="39" t="s">
        <v>583</v>
      </c>
      <c r="B519" t="s">
        <v>173</v>
      </c>
      <c r="C519">
        <v>3029449055</v>
      </c>
      <c r="D519">
        <v>10910018114</v>
      </c>
      <c r="E519" s="46"/>
      <c r="F519" s="46" t="str">
        <f t="shared" si="32"/>
        <v>2021–22 INDO</v>
      </c>
      <c r="G519" s="46" t="str">
        <f t="array" ref="G519">A519&amp;" "&amp;SUM(IF(A519=FinyearEx,IF(C519&lt;=QldEx,1,0),0))</f>
        <v>2021–22 9</v>
      </c>
      <c r="H519" s="46" t="str">
        <f t="array" ref="H519">A519&amp;" "&amp;SUM(IF(A519=FinyearEx,IF(D519&lt;=AustraliaEx,1,0),0))</f>
        <v>2021–22 11</v>
      </c>
      <c r="I519" s="46" t="str">
        <f t="shared" si="33"/>
        <v>INDO</v>
      </c>
      <c r="J519" s="47">
        <f t="shared" si="34"/>
        <v>3029.449055</v>
      </c>
      <c r="K519" s="47">
        <f t="shared" si="35"/>
        <v>10910.018114</v>
      </c>
      <c r="L519" s="47"/>
    </row>
    <row r="520" spans="1:12" ht="12" customHeight="1" x14ac:dyDescent="0.2">
      <c r="A520" s="39" t="s">
        <v>583</v>
      </c>
      <c r="B520" t="s">
        <v>174</v>
      </c>
      <c r="C520">
        <v>20373849421</v>
      </c>
      <c r="D520">
        <v>28444419377</v>
      </c>
      <c r="E520" s="46"/>
      <c r="F520" s="46" t="str">
        <f t="shared" si="32"/>
        <v>2021–22 INIA</v>
      </c>
      <c r="G520" s="46" t="str">
        <f t="array" ref="G520">A520&amp;" "&amp;SUM(IF(A520=FinyearEx,IF(C520&lt;=QldEx,1,0),0))</f>
        <v>2021–22 2</v>
      </c>
      <c r="H520" s="46" t="str">
        <f t="array" ref="H520">A520&amp;" "&amp;SUM(IF(A520=FinyearEx,IF(D520&lt;=AustraliaEx,1,0),0))</f>
        <v>2021–22 4</v>
      </c>
      <c r="I520" s="46" t="str">
        <f t="shared" si="33"/>
        <v>INIA</v>
      </c>
      <c r="J520" s="47">
        <f t="shared" si="34"/>
        <v>20373.849420999999</v>
      </c>
      <c r="K520" s="47">
        <f t="shared" si="35"/>
        <v>28444.419376999998</v>
      </c>
      <c r="L520" s="47"/>
    </row>
    <row r="521" spans="1:12" ht="12" customHeight="1" x14ac:dyDescent="0.2">
      <c r="A521" s="39" t="s">
        <v>583</v>
      </c>
      <c r="B521" t="s">
        <v>175</v>
      </c>
      <c r="C521">
        <v>18641612</v>
      </c>
      <c r="D521">
        <v>107038452</v>
      </c>
      <c r="E521" s="46"/>
      <c r="F521" s="46" t="str">
        <f t="shared" si="32"/>
        <v>2021–22 IRAQ</v>
      </c>
      <c r="G521" s="46" t="str">
        <f t="array" ref="G521">A521&amp;" "&amp;SUM(IF(A521=FinyearEx,IF(C521&lt;=QldEx,1,0),0))</f>
        <v>2021–22 60</v>
      </c>
      <c r="H521" s="46" t="str">
        <f t="array" ref="H521">A521&amp;" "&amp;SUM(IF(A521=FinyearEx,IF(D521&lt;=AustraliaEx,1,0),0))</f>
        <v>2021–22 69</v>
      </c>
      <c r="I521" s="46" t="str">
        <f t="shared" si="33"/>
        <v>IRAQ</v>
      </c>
      <c r="J521" s="47">
        <f t="shared" si="34"/>
        <v>18.641611999999999</v>
      </c>
      <c r="K521" s="47">
        <f t="shared" si="35"/>
        <v>107.03845200000001</v>
      </c>
      <c r="L521" s="47"/>
    </row>
    <row r="522" spans="1:12" ht="12" customHeight="1" x14ac:dyDescent="0.2">
      <c r="A522" s="39" t="s">
        <v>583</v>
      </c>
      <c r="B522" t="s">
        <v>176</v>
      </c>
      <c r="C522">
        <v>10519439</v>
      </c>
      <c r="D522">
        <v>103888438</v>
      </c>
      <c r="E522" s="46"/>
      <c r="F522" s="46" t="str">
        <f t="shared" si="32"/>
        <v>2021–22 IRE</v>
      </c>
      <c r="G522" s="46" t="str">
        <f t="array" ref="G522">A522&amp;" "&amp;SUM(IF(A522=FinyearEx,IF(C522&lt;=QldEx,1,0),0))</f>
        <v>2021–22 72</v>
      </c>
      <c r="H522" s="46" t="str">
        <f t="array" ref="H522">A522&amp;" "&amp;SUM(IF(A522=FinyearEx,IF(D522&lt;=AustraliaEx,1,0),0))</f>
        <v>2021–22 70</v>
      </c>
      <c r="I522" s="46" t="str">
        <f t="shared" si="33"/>
        <v>IRE</v>
      </c>
      <c r="J522" s="47">
        <f t="shared" si="34"/>
        <v>10.519439</v>
      </c>
      <c r="K522" s="47">
        <f t="shared" si="35"/>
        <v>103.88843799999999</v>
      </c>
      <c r="L522" s="47"/>
    </row>
    <row r="523" spans="1:12" ht="12" customHeight="1" x14ac:dyDescent="0.2">
      <c r="A523" s="39" t="s">
        <v>583</v>
      </c>
      <c r="B523" t="s">
        <v>177</v>
      </c>
      <c r="C523">
        <v>53521529</v>
      </c>
      <c r="D523">
        <v>254948569</v>
      </c>
      <c r="E523" s="46"/>
      <c r="F523" s="46" t="str">
        <f t="shared" si="32"/>
        <v>2021–22 ISRA</v>
      </c>
      <c r="G523" s="46" t="str">
        <f t="array" ref="G523">A523&amp;" "&amp;SUM(IF(A523=FinyearEx,IF(C523&lt;=QldEx,1,0),0))</f>
        <v>2021–22 47</v>
      </c>
      <c r="H523" s="46" t="str">
        <f t="array" ref="H523">A523&amp;" "&amp;SUM(IF(A523=FinyearEx,IF(D523&lt;=AustraliaEx,1,0),0))</f>
        <v>2021–22 55</v>
      </c>
      <c r="I523" s="46" t="str">
        <f t="shared" si="33"/>
        <v>ISRA</v>
      </c>
      <c r="J523" s="47">
        <f t="shared" si="34"/>
        <v>53.521529000000001</v>
      </c>
      <c r="K523" s="47">
        <f t="shared" si="35"/>
        <v>254.94856899999999</v>
      </c>
      <c r="L523" s="47"/>
    </row>
    <row r="524" spans="1:12" ht="12" customHeight="1" x14ac:dyDescent="0.2">
      <c r="A524" s="39" t="s">
        <v>583</v>
      </c>
      <c r="B524" t="s">
        <v>178</v>
      </c>
      <c r="C524">
        <v>228266906</v>
      </c>
      <c r="D524">
        <v>1223790195</v>
      </c>
      <c r="E524" s="40"/>
      <c r="F524" s="46" t="str">
        <f t="shared" si="32"/>
        <v>2021–22 ITAL</v>
      </c>
      <c r="G524" s="46" t="str">
        <f t="array" ref="G524">A524&amp;" "&amp;SUM(IF(A524=FinyearEx,IF(C524&lt;=QldEx,1,0),0))</f>
        <v>2021–22 34</v>
      </c>
      <c r="H524" s="46" t="str">
        <f t="array" ref="H524">A524&amp;" "&amp;SUM(IF(A524=FinyearEx,IF(D524&lt;=AustraliaEx,1,0),0))</f>
        <v>2021–22 33</v>
      </c>
      <c r="I524" s="46" t="str">
        <f t="shared" si="33"/>
        <v>ITAL</v>
      </c>
      <c r="J524" s="47">
        <f t="shared" si="34"/>
        <v>228.26690600000001</v>
      </c>
      <c r="K524" s="47">
        <f t="shared" si="35"/>
        <v>1223.790195</v>
      </c>
      <c r="L524" s="40"/>
    </row>
    <row r="525" spans="1:12" ht="12" customHeight="1" x14ac:dyDescent="0.2">
      <c r="A525" s="39" t="s">
        <v>583</v>
      </c>
      <c r="B525" t="s">
        <v>179</v>
      </c>
      <c r="C525">
        <v>4718930</v>
      </c>
      <c r="D525">
        <v>64760181</v>
      </c>
      <c r="E525" s="40"/>
      <c r="F525" s="46" t="str">
        <f t="shared" si="32"/>
        <v>2021–22 IVOR</v>
      </c>
      <c r="G525" s="46" t="str">
        <f t="array" ref="G525">A525&amp;" "&amp;SUM(IF(A525=FinyearEx,IF(C525&lt;=QldEx,1,0),0))</f>
        <v>2021–22 86</v>
      </c>
      <c r="H525" s="46" t="str">
        <f t="array" ref="H525">A525&amp;" "&amp;SUM(IF(A525=FinyearEx,IF(D525&lt;=AustraliaEx,1,0),0))</f>
        <v>2021–22 81</v>
      </c>
      <c r="I525" s="46" t="str">
        <f t="shared" si="33"/>
        <v>IVOR</v>
      </c>
      <c r="J525" s="47">
        <f t="shared" si="34"/>
        <v>4.7189300000000003</v>
      </c>
      <c r="K525" s="47">
        <f t="shared" si="35"/>
        <v>64.760181000000003</v>
      </c>
      <c r="L525" s="40"/>
    </row>
    <row r="526" spans="1:12" ht="12" customHeight="1" x14ac:dyDescent="0.2">
      <c r="A526" s="39" t="s">
        <v>583</v>
      </c>
      <c r="B526" t="s">
        <v>180</v>
      </c>
      <c r="C526">
        <v>21853192728</v>
      </c>
      <c r="D526">
        <v>89207292751</v>
      </c>
      <c r="E526" s="40"/>
      <c r="F526" s="46" t="str">
        <f t="shared" si="32"/>
        <v>2021–22 JAP</v>
      </c>
      <c r="G526" s="46" t="str">
        <f t="array" ref="G526">A526&amp;" "&amp;SUM(IF(A526=FinyearEx,IF(C526&lt;=QldEx,1,0),0))</f>
        <v>2021–22 1</v>
      </c>
      <c r="H526" s="46" t="str">
        <f t="array" ref="H526">A526&amp;" "&amp;SUM(IF(A526=FinyearEx,IF(D526&lt;=AustraliaEx,1,0),0))</f>
        <v>2021–22 2</v>
      </c>
      <c r="I526" s="46" t="str">
        <f t="shared" si="33"/>
        <v>JAP</v>
      </c>
      <c r="J526" s="47">
        <f t="shared" si="34"/>
        <v>21853.192728000002</v>
      </c>
      <c r="K526" s="47">
        <f t="shared" si="35"/>
        <v>89207.292751000001</v>
      </c>
      <c r="L526" s="40"/>
    </row>
    <row r="527" spans="1:12" ht="12" customHeight="1" x14ac:dyDescent="0.2">
      <c r="A527" s="39" t="s">
        <v>583</v>
      </c>
      <c r="B527" t="s">
        <v>181</v>
      </c>
      <c r="C527">
        <v>1708600</v>
      </c>
      <c r="D527">
        <v>39139464</v>
      </c>
      <c r="E527" s="40"/>
      <c r="F527" s="46" t="str">
        <f t="shared" si="32"/>
        <v>2021–22 JMCA</v>
      </c>
      <c r="G527" s="46" t="str">
        <f t="array" ref="G527">A527&amp;" "&amp;SUM(IF(A527=FinyearEx,IF(C527&lt;=QldEx,1,0),0))</f>
        <v>2021–22 106</v>
      </c>
      <c r="H527" s="46" t="str">
        <f t="array" ref="H527">A527&amp;" "&amp;SUM(IF(A527=FinyearEx,IF(D527&lt;=AustraliaEx,1,0),0))</f>
        <v>2021–22 89</v>
      </c>
      <c r="I527" s="46" t="str">
        <f t="shared" si="33"/>
        <v>JMCA</v>
      </c>
      <c r="J527" s="47">
        <f t="shared" si="34"/>
        <v>1.7085999999999999</v>
      </c>
      <c r="K527" s="47">
        <f t="shared" si="35"/>
        <v>39.139463999999997</v>
      </c>
      <c r="L527" s="40"/>
    </row>
    <row r="528" spans="1:12" ht="12" customHeight="1" x14ac:dyDescent="0.2">
      <c r="A528" s="39" t="s">
        <v>583</v>
      </c>
      <c r="B528" t="s">
        <v>182</v>
      </c>
      <c r="C528">
        <v>10093299</v>
      </c>
      <c r="D528">
        <v>287870200</v>
      </c>
      <c r="E528" s="40"/>
      <c r="F528" s="46" t="str">
        <f t="shared" si="32"/>
        <v>2021–22 JORD</v>
      </c>
      <c r="G528" s="46" t="str">
        <f t="array" ref="G528">A528&amp;" "&amp;SUM(IF(A528=FinyearEx,IF(C528&lt;=QldEx,1,0),0))</f>
        <v>2021–22 73</v>
      </c>
      <c r="H528" s="46" t="str">
        <f t="array" ref="H528">A528&amp;" "&amp;SUM(IF(A528=FinyearEx,IF(D528&lt;=AustraliaEx,1,0),0))</f>
        <v>2021–22 53</v>
      </c>
      <c r="I528" s="46" t="str">
        <f t="shared" si="33"/>
        <v>JORD</v>
      </c>
      <c r="J528" s="47">
        <f t="shared" si="34"/>
        <v>10.093299</v>
      </c>
      <c r="K528" s="47">
        <f t="shared" si="35"/>
        <v>287.87020000000001</v>
      </c>
      <c r="L528" s="40"/>
    </row>
    <row r="529" spans="1:11" ht="12" customHeight="1" x14ac:dyDescent="0.2">
      <c r="A529" s="39" t="s">
        <v>583</v>
      </c>
      <c r="B529" t="s">
        <v>183</v>
      </c>
      <c r="C529">
        <v>4692084</v>
      </c>
      <c r="D529">
        <v>19875069</v>
      </c>
      <c r="E529" s="40"/>
      <c r="F529" s="46" t="str">
        <f t="shared" si="32"/>
        <v>2021–22 KAZA</v>
      </c>
      <c r="G529" s="46" t="str">
        <f t="array" ref="G529">A529&amp;" "&amp;SUM(IF(A529=FinyearEx,IF(C529&lt;=QldEx,1,0),0))</f>
        <v>2021–22 87</v>
      </c>
      <c r="H529" s="46" t="str">
        <f t="array" ref="H529">A529&amp;" "&amp;SUM(IF(A529=FinyearEx,IF(D529&lt;=AustraliaEx,1,0),0))</f>
        <v>2021–22 108</v>
      </c>
      <c r="I529" s="46" t="str">
        <f t="shared" si="33"/>
        <v>KAZA</v>
      </c>
      <c r="J529" s="47">
        <f t="shared" si="34"/>
        <v>4.6920840000000004</v>
      </c>
      <c r="K529" s="47">
        <f t="shared" si="35"/>
        <v>19.875069</v>
      </c>
    </row>
    <row r="530" spans="1:11" ht="12" customHeight="1" x14ac:dyDescent="0.2">
      <c r="A530" s="39" t="s">
        <v>583</v>
      </c>
      <c r="B530" t="s">
        <v>184</v>
      </c>
      <c r="C530">
        <v>65117531</v>
      </c>
      <c r="D530">
        <v>216375663</v>
      </c>
      <c r="E530" s="40"/>
      <c r="F530" s="46" t="str">
        <f t="shared" si="32"/>
        <v>2021–22 KENY</v>
      </c>
      <c r="G530" s="46" t="str">
        <f t="array" ref="G530">A530&amp;" "&amp;SUM(IF(A530=FinyearEx,IF(C530&lt;=QldEx,1,0),0))</f>
        <v>2021–22 44</v>
      </c>
      <c r="H530" s="46" t="str">
        <f t="array" ref="H530">A530&amp;" "&amp;SUM(IF(A530=FinyearEx,IF(D530&lt;=AustraliaEx,1,0),0))</f>
        <v>2021–22 57</v>
      </c>
      <c r="I530" s="46" t="str">
        <f t="shared" si="33"/>
        <v>KENY</v>
      </c>
      <c r="J530" s="47">
        <f t="shared" si="34"/>
        <v>65.117531</v>
      </c>
      <c r="K530" s="47">
        <f t="shared" si="35"/>
        <v>216.375663</v>
      </c>
    </row>
    <row r="531" spans="1:11" ht="12" customHeight="1" x14ac:dyDescent="0.2">
      <c r="A531" s="39" t="s">
        <v>583</v>
      </c>
      <c r="B531" t="s">
        <v>185</v>
      </c>
      <c r="C531">
        <v>9827578</v>
      </c>
      <c r="D531">
        <v>29231489</v>
      </c>
      <c r="E531" s="40"/>
      <c r="F531" s="46" t="str">
        <f t="shared" si="32"/>
        <v>2021–22 KIRI</v>
      </c>
      <c r="G531" s="46" t="str">
        <f t="array" ref="G531">A531&amp;" "&amp;SUM(IF(A531=FinyearEx,IF(C531&lt;=QldEx,1,0),0))</f>
        <v>2021–22 74</v>
      </c>
      <c r="H531" s="46" t="str">
        <f t="array" ref="H531">A531&amp;" "&amp;SUM(IF(A531=FinyearEx,IF(D531&lt;=AustraliaEx,1,0),0))</f>
        <v>2021–22 95</v>
      </c>
      <c r="I531" s="46" t="str">
        <f t="shared" si="33"/>
        <v>KIRI</v>
      </c>
      <c r="J531" s="47">
        <f t="shared" si="34"/>
        <v>9.8275780000000008</v>
      </c>
      <c r="K531" s="47">
        <f t="shared" si="35"/>
        <v>29.231489</v>
      </c>
    </row>
    <row r="532" spans="1:11" ht="12" customHeight="1" x14ac:dyDescent="0.2">
      <c r="A532" s="39" t="s">
        <v>583</v>
      </c>
      <c r="B532" t="s">
        <v>186</v>
      </c>
      <c r="C532">
        <v>27617297</v>
      </c>
      <c r="D532">
        <v>715607783</v>
      </c>
      <c r="E532" s="40"/>
      <c r="F532" s="46" t="str">
        <f t="shared" si="32"/>
        <v>2021–22 KUWA</v>
      </c>
      <c r="G532" s="46" t="str">
        <f t="array" ref="G532">A532&amp;" "&amp;SUM(IF(A532=FinyearEx,IF(C532&lt;=QldEx,1,0),0))</f>
        <v>2021–22 55</v>
      </c>
      <c r="H532" s="46" t="str">
        <f t="array" ref="H532">A532&amp;" "&amp;SUM(IF(A532=FinyearEx,IF(D532&lt;=AustraliaEx,1,0),0))</f>
        <v>2021–22 39</v>
      </c>
      <c r="I532" s="46" t="str">
        <f t="shared" si="33"/>
        <v>KUWA</v>
      </c>
      <c r="J532" s="47">
        <f t="shared" si="34"/>
        <v>27.617297000000001</v>
      </c>
      <c r="K532" s="47">
        <f t="shared" si="35"/>
        <v>715.60778300000004</v>
      </c>
    </row>
    <row r="533" spans="1:11" ht="12" customHeight="1" x14ac:dyDescent="0.2">
      <c r="A533" s="39" t="s">
        <v>583</v>
      </c>
      <c r="B533" t="s">
        <v>187</v>
      </c>
      <c r="C533">
        <v>1448973</v>
      </c>
      <c r="D533">
        <v>2140451</v>
      </c>
      <c r="E533" s="40"/>
      <c r="F533" s="46" t="str">
        <f t="shared" si="32"/>
        <v>2021–22 KYRG</v>
      </c>
      <c r="G533" s="46" t="str">
        <f t="array" ref="G533">A533&amp;" "&amp;SUM(IF(A533=FinyearEx,IF(C533&lt;=QldEx,1,0),0))</f>
        <v>2021–22 112</v>
      </c>
      <c r="H533" s="46" t="str">
        <f t="array" ref="H533">A533&amp;" "&amp;SUM(IF(A533=FinyearEx,IF(D533&lt;=AustraliaEx,1,0),0))</f>
        <v>2021–22 169</v>
      </c>
      <c r="I533" s="46" t="str">
        <f t="shared" si="33"/>
        <v>KYRG</v>
      </c>
      <c r="J533" s="47">
        <f t="shared" si="34"/>
        <v>1.4489730000000001</v>
      </c>
      <c r="K533" s="47">
        <f t="shared" si="35"/>
        <v>2.1404510000000001</v>
      </c>
    </row>
    <row r="534" spans="1:11" ht="12" customHeight="1" x14ac:dyDescent="0.2">
      <c r="A534" s="39" t="s">
        <v>583</v>
      </c>
      <c r="B534" t="s">
        <v>188</v>
      </c>
      <c r="C534">
        <v>8004130</v>
      </c>
      <c r="D534">
        <v>35299056</v>
      </c>
      <c r="E534" s="40"/>
      <c r="F534" s="46" t="str">
        <f t="shared" si="32"/>
        <v>2021–22 LAOS</v>
      </c>
      <c r="G534" s="46" t="str">
        <f t="array" ref="G534">A534&amp;" "&amp;SUM(IF(A534=FinyearEx,IF(C534&lt;=QldEx,1,0),0))</f>
        <v>2021–22 76</v>
      </c>
      <c r="H534" s="46" t="str">
        <f t="array" ref="H534">A534&amp;" "&amp;SUM(IF(A534=FinyearEx,IF(D534&lt;=AustraliaEx,1,0),0))</f>
        <v>2021–22 91</v>
      </c>
      <c r="I534" s="46" t="str">
        <f t="shared" si="33"/>
        <v>LAOS</v>
      </c>
      <c r="J534" s="47">
        <f t="shared" si="34"/>
        <v>8.00413</v>
      </c>
      <c r="K534" s="47">
        <f t="shared" si="35"/>
        <v>35.299056</v>
      </c>
    </row>
    <row r="535" spans="1:11" ht="12" customHeight="1" x14ac:dyDescent="0.2">
      <c r="A535" s="39" t="s">
        <v>583</v>
      </c>
      <c r="B535" t="s">
        <v>189</v>
      </c>
      <c r="C535">
        <v>2388979</v>
      </c>
      <c r="D535">
        <v>53123552</v>
      </c>
      <c r="E535" s="40"/>
      <c r="F535" s="46" t="str">
        <f t="shared" si="32"/>
        <v>2021–22 LATV</v>
      </c>
      <c r="G535" s="46" t="str">
        <f t="array" ref="G535">A535&amp;" "&amp;SUM(IF(A535=FinyearEx,IF(C535&lt;=QldEx,1,0),0))</f>
        <v>2021–22 97</v>
      </c>
      <c r="H535" s="46" t="str">
        <f t="array" ref="H535">A535&amp;" "&amp;SUM(IF(A535=FinyearEx,IF(D535&lt;=AustraliaEx,1,0),0))</f>
        <v>2021–22 85</v>
      </c>
      <c r="I535" s="46" t="str">
        <f t="shared" si="33"/>
        <v>LATV</v>
      </c>
      <c r="J535" s="47">
        <f t="shared" si="34"/>
        <v>2.388979</v>
      </c>
      <c r="K535" s="47">
        <f t="shared" si="35"/>
        <v>53.123551999999997</v>
      </c>
    </row>
    <row r="536" spans="1:11" ht="12" customHeight="1" x14ac:dyDescent="0.2">
      <c r="A536" s="39" t="s">
        <v>583</v>
      </c>
      <c r="B536" t="s">
        <v>190</v>
      </c>
      <c r="C536">
        <v>110674</v>
      </c>
      <c r="D536">
        <v>2906656</v>
      </c>
      <c r="E536" s="40"/>
      <c r="F536" s="46" t="str">
        <f t="shared" si="32"/>
        <v>2021–22 LBYA</v>
      </c>
      <c r="G536" s="46" t="str">
        <f t="array" ref="G536">A536&amp;" "&amp;SUM(IF(A536=FinyearEx,IF(C536&lt;=QldEx,1,0),0))</f>
        <v>2021–22 160</v>
      </c>
      <c r="H536" s="46" t="str">
        <f t="array" ref="H536">A536&amp;" "&amp;SUM(IF(A536=FinyearEx,IF(D536&lt;=AustraliaEx,1,0),0))</f>
        <v>2021–22 157</v>
      </c>
      <c r="I536" s="46" t="str">
        <f t="shared" si="33"/>
        <v>LBYA</v>
      </c>
      <c r="J536" s="47">
        <f t="shared" si="34"/>
        <v>0.11067399999999999</v>
      </c>
      <c r="K536" s="47">
        <f t="shared" si="35"/>
        <v>2.9066559999999999</v>
      </c>
    </row>
    <row r="537" spans="1:11" ht="12" customHeight="1" x14ac:dyDescent="0.2">
      <c r="A537" s="39" t="s">
        <v>583</v>
      </c>
      <c r="B537" t="s">
        <v>191</v>
      </c>
      <c r="C537">
        <v>1736677</v>
      </c>
      <c r="D537">
        <v>16245605</v>
      </c>
      <c r="E537" s="40"/>
      <c r="F537" s="46" t="str">
        <f t="shared" si="32"/>
        <v>2021–22 LEBA</v>
      </c>
      <c r="G537" s="46" t="str">
        <f t="array" ref="G537">A537&amp;" "&amp;SUM(IF(A537=FinyearEx,IF(C537&lt;=QldEx,1,0),0))</f>
        <v>2021–22 104</v>
      </c>
      <c r="H537" s="46" t="str">
        <f t="array" ref="H537">A537&amp;" "&amp;SUM(IF(A537=FinyearEx,IF(D537&lt;=AustraliaEx,1,0),0))</f>
        <v>2021–22 115</v>
      </c>
      <c r="I537" s="46" t="str">
        <f t="shared" si="33"/>
        <v>LEBA</v>
      </c>
      <c r="J537" s="47">
        <f t="shared" si="34"/>
        <v>1.736677</v>
      </c>
      <c r="K537" s="47">
        <f t="shared" si="35"/>
        <v>16.245605000000001</v>
      </c>
    </row>
    <row r="538" spans="1:11" ht="12" customHeight="1" x14ac:dyDescent="0.2">
      <c r="A538" s="39" t="s">
        <v>583</v>
      </c>
      <c r="B538" t="s">
        <v>193</v>
      </c>
      <c r="C538">
        <v>527997</v>
      </c>
      <c r="D538">
        <v>3936695</v>
      </c>
      <c r="E538" s="40"/>
      <c r="F538" s="46" t="str">
        <f t="shared" si="32"/>
        <v>2021–22 LIBE</v>
      </c>
      <c r="G538" s="46" t="str">
        <f t="array" ref="G538">A538&amp;" "&amp;SUM(IF(A538=FinyearEx,IF(C538&lt;=QldEx,1,0),0))</f>
        <v>2021–22 135</v>
      </c>
      <c r="H538" s="46" t="str">
        <f t="array" ref="H538">A538&amp;" "&amp;SUM(IF(A538=FinyearEx,IF(D538&lt;=AustraliaEx,1,0),0))</f>
        <v>2021–22 153</v>
      </c>
      <c r="I538" s="46" t="str">
        <f t="shared" si="33"/>
        <v>LIBE</v>
      </c>
      <c r="J538" s="47">
        <f t="shared" si="34"/>
        <v>0.52799700000000005</v>
      </c>
      <c r="K538" s="47">
        <f t="shared" si="35"/>
        <v>3.9366949999999998</v>
      </c>
    </row>
    <row r="539" spans="1:11" ht="12" customHeight="1" x14ac:dyDescent="0.2">
      <c r="A539" s="39" t="s">
        <v>583</v>
      </c>
      <c r="B539" t="s">
        <v>194</v>
      </c>
      <c r="C539">
        <v>3383326</v>
      </c>
      <c r="D539">
        <v>19071583</v>
      </c>
      <c r="E539" s="40"/>
      <c r="F539" s="46" t="str">
        <f t="shared" si="32"/>
        <v>2021–22 LITH</v>
      </c>
      <c r="G539" s="46" t="str">
        <f t="array" ref="G539">A539&amp;" "&amp;SUM(IF(A539=FinyearEx,IF(C539&lt;=QldEx,1,0),0))</f>
        <v>2021–22 94</v>
      </c>
      <c r="H539" s="46" t="str">
        <f t="array" ref="H539">A539&amp;" "&amp;SUM(IF(A539=FinyearEx,IF(D539&lt;=AustraliaEx,1,0),0))</f>
        <v>2021–22 110</v>
      </c>
      <c r="I539" s="46" t="str">
        <f t="shared" si="33"/>
        <v>LITH</v>
      </c>
      <c r="J539" s="47">
        <f t="shared" si="34"/>
        <v>3.3833259999999998</v>
      </c>
      <c r="K539" s="47">
        <f t="shared" si="35"/>
        <v>19.071583</v>
      </c>
    </row>
    <row r="540" spans="1:11" ht="12" customHeight="1" x14ac:dyDescent="0.2">
      <c r="A540" s="39" t="s">
        <v>583</v>
      </c>
      <c r="B540" t="s">
        <v>195</v>
      </c>
      <c r="C540">
        <v>257848</v>
      </c>
      <c r="D540">
        <v>3993236</v>
      </c>
      <c r="E540" s="40"/>
      <c r="F540" s="46" t="str">
        <f t="shared" si="32"/>
        <v>2021–22 LUX</v>
      </c>
      <c r="G540" s="46" t="str">
        <f t="array" ref="G540">A540&amp;" "&amp;SUM(IF(A540=FinyearEx,IF(C540&lt;=QldEx,1,0),0))</f>
        <v>2021–22 146</v>
      </c>
      <c r="H540" s="46" t="str">
        <f t="array" ref="H540">A540&amp;" "&amp;SUM(IF(A540=FinyearEx,IF(D540&lt;=AustraliaEx,1,0),0))</f>
        <v>2021–22 152</v>
      </c>
      <c r="I540" s="46" t="str">
        <f t="shared" si="33"/>
        <v>LUX</v>
      </c>
      <c r="J540" s="47">
        <f t="shared" si="34"/>
        <v>0.25784800000000002</v>
      </c>
      <c r="K540" s="47">
        <f t="shared" si="35"/>
        <v>3.993236</v>
      </c>
    </row>
    <row r="541" spans="1:11" ht="12" customHeight="1" x14ac:dyDescent="0.2">
      <c r="A541" s="39" t="s">
        <v>583</v>
      </c>
      <c r="B541" t="s">
        <v>196</v>
      </c>
      <c r="C541">
        <v>928749</v>
      </c>
      <c r="D541">
        <v>69547758</v>
      </c>
      <c r="E541" s="40"/>
      <c r="F541" s="46" t="str">
        <f t="shared" si="32"/>
        <v>2021–22 MACA</v>
      </c>
      <c r="G541" s="46" t="str">
        <f t="array" ref="G541">A541&amp;" "&amp;SUM(IF(A541=FinyearEx,IF(C541&lt;=QldEx,1,0),0))</f>
        <v>2021–22 120</v>
      </c>
      <c r="H541" s="46" t="str">
        <f t="array" ref="H541">A541&amp;" "&amp;SUM(IF(A541=FinyearEx,IF(D541&lt;=AustraliaEx,1,0),0))</f>
        <v>2021–22 79</v>
      </c>
      <c r="I541" s="46" t="str">
        <f t="shared" si="33"/>
        <v>MACA</v>
      </c>
      <c r="J541" s="47">
        <f t="shared" si="34"/>
        <v>0.92874900000000005</v>
      </c>
      <c r="K541" s="47">
        <f t="shared" si="35"/>
        <v>69.547758000000002</v>
      </c>
    </row>
    <row r="542" spans="1:11" ht="12" customHeight="1" x14ac:dyDescent="0.2">
      <c r="A542" s="39" t="s">
        <v>583</v>
      </c>
      <c r="B542" t="s">
        <v>197</v>
      </c>
      <c r="C542">
        <v>1332088</v>
      </c>
      <c r="D542">
        <v>10516430</v>
      </c>
      <c r="E542" s="40"/>
      <c r="F542" s="46" t="str">
        <f t="shared" si="32"/>
        <v>2021–22 MALI</v>
      </c>
      <c r="G542" s="46" t="str">
        <f t="array" ref="G542">A542&amp;" "&amp;SUM(IF(A542=FinyearEx,IF(C542&lt;=QldEx,1,0),0))</f>
        <v>2021–22 115</v>
      </c>
      <c r="H542" s="46" t="str">
        <f t="array" ref="H542">A542&amp;" "&amp;SUM(IF(A542=FinyearEx,IF(D542&lt;=AustraliaEx,1,0),0))</f>
        <v>2021–22 126</v>
      </c>
      <c r="I542" s="46" t="str">
        <f t="shared" si="33"/>
        <v>MALI</v>
      </c>
      <c r="J542" s="47">
        <f t="shared" si="34"/>
        <v>1.3320879999999999</v>
      </c>
      <c r="K542" s="47">
        <f t="shared" si="35"/>
        <v>10.51643</v>
      </c>
    </row>
    <row r="543" spans="1:11" ht="12" customHeight="1" x14ac:dyDescent="0.2">
      <c r="A543" s="39" t="s">
        <v>583</v>
      </c>
      <c r="B543" t="s">
        <v>198</v>
      </c>
      <c r="C543">
        <v>502741</v>
      </c>
      <c r="D543">
        <v>4169188</v>
      </c>
      <c r="E543" s="40"/>
      <c r="F543" s="46" t="str">
        <f t="shared" si="32"/>
        <v>2021–22 MARS</v>
      </c>
      <c r="G543" s="46" t="str">
        <f t="array" ref="G543">A543&amp;" "&amp;SUM(IF(A543=FinyearEx,IF(C543&lt;=QldEx,1,0),0))</f>
        <v>2021–22 136</v>
      </c>
      <c r="H543" s="46" t="str">
        <f t="array" ref="H543">A543&amp;" "&amp;SUM(IF(A543=FinyearEx,IF(D543&lt;=AustraliaEx,1,0),0))</f>
        <v>2021–22 151</v>
      </c>
      <c r="I543" s="46" t="str">
        <f t="shared" si="33"/>
        <v>MARS</v>
      </c>
      <c r="J543" s="47">
        <f t="shared" si="34"/>
        <v>0.50274099999999999</v>
      </c>
      <c r="K543" s="47">
        <f t="shared" si="35"/>
        <v>4.1691880000000001</v>
      </c>
    </row>
    <row r="544" spans="1:11" ht="12" customHeight="1" x14ac:dyDescent="0.2">
      <c r="A544" s="39" t="s">
        <v>583</v>
      </c>
      <c r="B544" t="s">
        <v>199</v>
      </c>
      <c r="C544">
        <v>658409</v>
      </c>
      <c r="D544">
        <v>14452031</v>
      </c>
      <c r="E544" s="40"/>
      <c r="F544" s="46" t="str">
        <f t="shared" si="32"/>
        <v>2021–22 MASY</v>
      </c>
      <c r="G544" s="46" t="str">
        <f t="array" ref="G544">A544&amp;" "&amp;SUM(IF(A544=FinyearEx,IF(C544&lt;=QldEx,1,0),0))</f>
        <v>2021–22 131</v>
      </c>
      <c r="H544" s="46" t="str">
        <f t="array" ref="H544">A544&amp;" "&amp;SUM(IF(A544=FinyearEx,IF(D544&lt;=AustraliaEx,1,0),0))</f>
        <v>2021–22 118</v>
      </c>
      <c r="I544" s="46" t="str">
        <f t="shared" si="33"/>
        <v>MASY</v>
      </c>
      <c r="J544" s="47">
        <f t="shared" si="34"/>
        <v>0.65840900000000002</v>
      </c>
      <c r="K544" s="47">
        <f t="shared" si="35"/>
        <v>14.452031</v>
      </c>
    </row>
    <row r="545" spans="1:11" ht="12" customHeight="1" x14ac:dyDescent="0.2">
      <c r="A545" s="39" t="s">
        <v>583</v>
      </c>
      <c r="B545" t="s">
        <v>200</v>
      </c>
      <c r="C545">
        <v>50178604</v>
      </c>
      <c r="D545">
        <v>132906577</v>
      </c>
      <c r="E545" s="40"/>
      <c r="F545" s="46" t="str">
        <f t="shared" si="32"/>
        <v>2021–22 MAUS</v>
      </c>
      <c r="G545" s="46" t="str">
        <f t="array" ref="G545">A545&amp;" "&amp;SUM(IF(A545=FinyearEx,IF(C545&lt;=QldEx,1,0),0))</f>
        <v>2021–22 48</v>
      </c>
      <c r="H545" s="46" t="str">
        <f t="array" ref="H545">A545&amp;" "&amp;SUM(IF(A545=FinyearEx,IF(D545&lt;=AustraliaEx,1,0),0))</f>
        <v>2021–22 65</v>
      </c>
      <c r="I545" s="46" t="str">
        <f t="shared" si="33"/>
        <v>MAUS</v>
      </c>
      <c r="J545" s="47">
        <f t="shared" si="34"/>
        <v>50.178604</v>
      </c>
      <c r="K545" s="47">
        <f t="shared" si="35"/>
        <v>132.906577</v>
      </c>
    </row>
    <row r="546" spans="1:11" ht="12" customHeight="1" x14ac:dyDescent="0.2">
      <c r="A546" s="39" t="s">
        <v>583</v>
      </c>
      <c r="B546" t="s">
        <v>201</v>
      </c>
      <c r="C546">
        <v>23902</v>
      </c>
      <c r="D546">
        <v>746280</v>
      </c>
      <c r="E546" s="40"/>
      <c r="F546" s="46" t="str">
        <f t="shared" si="32"/>
        <v>2021–22 MDOV</v>
      </c>
      <c r="G546" s="46" t="str">
        <f t="array" ref="G546">A546&amp;" "&amp;SUM(IF(A546=FinyearEx,IF(C546&lt;=QldEx,1,0),0))</f>
        <v>2021–22 178</v>
      </c>
      <c r="H546" s="46" t="str">
        <f t="array" ref="H546">A546&amp;" "&amp;SUM(IF(A546=FinyearEx,IF(D546&lt;=AustraliaEx,1,0),0))</f>
        <v>2021–22 189</v>
      </c>
      <c r="I546" s="46" t="str">
        <f t="shared" si="33"/>
        <v>MDOV</v>
      </c>
      <c r="J546" s="47">
        <f t="shared" si="34"/>
        <v>2.3902E-2</v>
      </c>
      <c r="K546" s="47">
        <f t="shared" si="35"/>
        <v>0.74628000000000005</v>
      </c>
    </row>
    <row r="547" spans="1:11" ht="12" customHeight="1" x14ac:dyDescent="0.2">
      <c r="A547" s="39" t="s">
        <v>583</v>
      </c>
      <c r="B547" t="s">
        <v>202</v>
      </c>
      <c r="C547">
        <v>31298970</v>
      </c>
      <c r="D547">
        <v>514363311</v>
      </c>
      <c r="E547" s="40"/>
      <c r="F547" s="46" t="str">
        <f t="shared" si="32"/>
        <v>2021–22 MEXI</v>
      </c>
      <c r="G547" s="46" t="str">
        <f t="array" ref="G547">A547&amp;" "&amp;SUM(IF(A547=FinyearEx,IF(C547&lt;=QldEx,1,0),0))</f>
        <v>2021–22 53</v>
      </c>
      <c r="H547" s="46" t="str">
        <f t="array" ref="H547">A547&amp;" "&amp;SUM(IF(A547=FinyearEx,IF(D547&lt;=AustraliaEx,1,0),0))</f>
        <v>2021–22 47</v>
      </c>
      <c r="I547" s="46" t="str">
        <f t="shared" si="33"/>
        <v>MEXI</v>
      </c>
      <c r="J547" s="47">
        <f t="shared" si="34"/>
        <v>31.298970000000001</v>
      </c>
      <c r="K547" s="47">
        <f t="shared" si="35"/>
        <v>514.36331099999995</v>
      </c>
    </row>
    <row r="548" spans="1:11" ht="12" customHeight="1" x14ac:dyDescent="0.2">
      <c r="A548" s="39" t="s">
        <v>583</v>
      </c>
      <c r="B548" t="s">
        <v>203</v>
      </c>
      <c r="C548">
        <v>790229</v>
      </c>
      <c r="D548">
        <v>4477802</v>
      </c>
      <c r="E548" s="40"/>
      <c r="F548" s="46" t="str">
        <f t="shared" si="32"/>
        <v>2021–22 MICR</v>
      </c>
      <c r="G548" s="46" t="str">
        <f t="array" ref="G548">A548&amp;" "&amp;SUM(IF(A548=FinyearEx,IF(C548&lt;=QldEx,1,0),0))</f>
        <v>2021–22 129</v>
      </c>
      <c r="H548" s="46" t="str">
        <f t="array" ref="H548">A548&amp;" "&amp;SUM(IF(A548=FinyearEx,IF(D548&lt;=AustraliaEx,1,0),0))</f>
        <v>2021–22 147</v>
      </c>
      <c r="I548" s="46" t="str">
        <f t="shared" si="33"/>
        <v>MICR</v>
      </c>
      <c r="J548" s="47">
        <f t="shared" si="34"/>
        <v>0.79022899999999996</v>
      </c>
      <c r="K548" s="47">
        <f t="shared" si="35"/>
        <v>4.4778019999999996</v>
      </c>
    </row>
    <row r="549" spans="1:11" ht="12" customHeight="1" x14ac:dyDescent="0.2">
      <c r="A549" s="39" t="s">
        <v>583</v>
      </c>
      <c r="B549" t="s">
        <v>204</v>
      </c>
      <c r="C549">
        <v>3063411174</v>
      </c>
      <c r="D549">
        <v>10479050678</v>
      </c>
      <c r="E549" s="40"/>
      <c r="F549" s="46" t="str">
        <f t="shared" si="32"/>
        <v>2021–22 MLAY</v>
      </c>
      <c r="G549" s="46" t="str">
        <f t="array" ref="G549">A549&amp;" "&amp;SUM(IF(A549=FinyearEx,IF(C549&lt;=QldEx,1,0),0))</f>
        <v>2021–22 8</v>
      </c>
      <c r="H549" s="46" t="str">
        <f t="array" ref="H549">A549&amp;" "&amp;SUM(IF(A549=FinyearEx,IF(D549&lt;=AustraliaEx,1,0),0))</f>
        <v>2021–22 12</v>
      </c>
      <c r="I549" s="46" t="str">
        <f t="shared" si="33"/>
        <v>MLAY</v>
      </c>
      <c r="J549" s="47">
        <f t="shared" si="34"/>
        <v>3063.4111739999998</v>
      </c>
      <c r="K549" s="47">
        <f t="shared" si="35"/>
        <v>10479.050678</v>
      </c>
    </row>
    <row r="550" spans="1:11" ht="12" customHeight="1" x14ac:dyDescent="0.2">
      <c r="A550" s="39" t="s">
        <v>583</v>
      </c>
      <c r="B550" t="s">
        <v>205</v>
      </c>
      <c r="C550">
        <v>7580430</v>
      </c>
      <c r="D550">
        <v>140568783</v>
      </c>
      <c r="E550" s="40"/>
      <c r="F550" s="46" t="str">
        <f t="shared" si="32"/>
        <v>2021–22 MLDV</v>
      </c>
      <c r="G550" s="46" t="str">
        <f t="array" ref="G550">A550&amp;" "&amp;SUM(IF(A550=FinyearEx,IF(C550&lt;=QldEx,1,0),0))</f>
        <v>2021–22 78</v>
      </c>
      <c r="H550" s="46" t="str">
        <f t="array" ref="H550">A550&amp;" "&amp;SUM(IF(A550=FinyearEx,IF(D550&lt;=AustraliaEx,1,0),0))</f>
        <v>2021–22 63</v>
      </c>
      <c r="I550" s="46" t="str">
        <f t="shared" si="33"/>
        <v>MLDV</v>
      </c>
      <c r="J550" s="47">
        <f t="shared" si="34"/>
        <v>7.5804299999999998</v>
      </c>
      <c r="K550" s="47">
        <f t="shared" si="35"/>
        <v>140.568783</v>
      </c>
    </row>
    <row r="551" spans="1:11" ht="12" customHeight="1" x14ac:dyDescent="0.2">
      <c r="A551" s="39" t="s">
        <v>583</v>
      </c>
      <c r="B551" t="s">
        <v>206</v>
      </c>
      <c r="C551">
        <v>66069</v>
      </c>
      <c r="D551">
        <v>4768290</v>
      </c>
      <c r="E551" s="40"/>
      <c r="F551" s="46" t="str">
        <f t="shared" si="32"/>
        <v>2021–22 MLTA</v>
      </c>
      <c r="G551" s="46" t="str">
        <f t="array" ref="G551">A551&amp;" "&amp;SUM(IF(A551=FinyearEx,IF(C551&lt;=QldEx,1,0),0))</f>
        <v>2021–22 163</v>
      </c>
      <c r="H551" s="46" t="str">
        <f t="array" ref="H551">A551&amp;" "&amp;SUM(IF(A551=FinyearEx,IF(D551&lt;=AustraliaEx,1,0),0))</f>
        <v>2021–22 142</v>
      </c>
      <c r="I551" s="46" t="str">
        <f t="shared" si="33"/>
        <v>MLTA</v>
      </c>
      <c r="J551" s="47">
        <f t="shared" si="34"/>
        <v>6.6069000000000003E-2</v>
      </c>
      <c r="K551" s="47">
        <f t="shared" si="35"/>
        <v>4.7682900000000004</v>
      </c>
    </row>
    <row r="552" spans="1:11" ht="12" customHeight="1" x14ac:dyDescent="0.2">
      <c r="A552" s="39" t="s">
        <v>583</v>
      </c>
      <c r="B552" t="s">
        <v>207</v>
      </c>
      <c r="C552">
        <v>8863</v>
      </c>
      <c r="D552">
        <v>787671</v>
      </c>
      <c r="E552" s="40"/>
      <c r="F552" s="46" t="str">
        <f t="shared" si="32"/>
        <v>2021–22 MLWI</v>
      </c>
      <c r="G552" s="46" t="str">
        <f t="array" ref="G552">A552&amp;" "&amp;SUM(IF(A552=FinyearEx,IF(C552&lt;=QldEx,1,0),0))</f>
        <v>2021–22 184</v>
      </c>
      <c r="H552" s="46" t="str">
        <f t="array" ref="H552">A552&amp;" "&amp;SUM(IF(A552=FinyearEx,IF(D552&lt;=AustraliaEx,1,0),0))</f>
        <v>2021–22 188</v>
      </c>
      <c r="I552" s="46" t="str">
        <f t="shared" si="33"/>
        <v>MLWI</v>
      </c>
      <c r="J552" s="47">
        <f t="shared" si="34"/>
        <v>8.8629999999999994E-3</v>
      </c>
      <c r="K552" s="47">
        <f t="shared" si="35"/>
        <v>0.78767100000000001</v>
      </c>
    </row>
    <row r="553" spans="1:11" ht="12" customHeight="1" x14ac:dyDescent="0.2">
      <c r="A553" s="39" t="s">
        <v>583</v>
      </c>
      <c r="B553" t="s">
        <v>208</v>
      </c>
      <c r="C553">
        <v>5418074</v>
      </c>
      <c r="D553">
        <v>30765158</v>
      </c>
      <c r="E553" s="40"/>
      <c r="F553" s="46" t="str">
        <f t="shared" si="32"/>
        <v>2021–22 MNGL</v>
      </c>
      <c r="G553" s="46" t="str">
        <f t="array" ref="G553">A553&amp;" "&amp;SUM(IF(A553=FinyearEx,IF(C553&lt;=QldEx,1,0),0))</f>
        <v>2021–22 83</v>
      </c>
      <c r="H553" s="46" t="str">
        <f t="array" ref="H553">A553&amp;" "&amp;SUM(IF(A553=FinyearEx,IF(D553&lt;=AustraliaEx,1,0),0))</f>
        <v>2021–22 93</v>
      </c>
      <c r="I553" s="46" t="str">
        <f t="shared" si="33"/>
        <v>MNGL</v>
      </c>
      <c r="J553" s="47">
        <f t="shared" si="34"/>
        <v>5.4180739999999998</v>
      </c>
      <c r="K553" s="47">
        <f t="shared" si="35"/>
        <v>30.765158</v>
      </c>
    </row>
    <row r="554" spans="1:11" ht="12" customHeight="1" x14ac:dyDescent="0.2">
      <c r="A554" s="39" t="s">
        <v>583</v>
      </c>
      <c r="B554" t="s">
        <v>209</v>
      </c>
      <c r="C554">
        <v>1481910</v>
      </c>
      <c r="D554">
        <v>14733666</v>
      </c>
      <c r="E554" s="40"/>
      <c r="F554" s="46" t="str">
        <f t="shared" si="32"/>
        <v>2021–22 MORO</v>
      </c>
      <c r="G554" s="46" t="str">
        <f t="array" ref="G554">A554&amp;" "&amp;SUM(IF(A554=FinyearEx,IF(C554&lt;=QldEx,1,0),0))</f>
        <v>2021–22 110</v>
      </c>
      <c r="H554" s="46" t="str">
        <f t="array" ref="H554">A554&amp;" "&amp;SUM(IF(A554=FinyearEx,IF(D554&lt;=AustraliaEx,1,0),0))</f>
        <v>2021–22 117</v>
      </c>
      <c r="I554" s="46" t="str">
        <f t="shared" si="33"/>
        <v>MORO</v>
      </c>
      <c r="J554" s="47">
        <f t="shared" si="34"/>
        <v>1.4819100000000001</v>
      </c>
      <c r="K554" s="47">
        <f t="shared" si="35"/>
        <v>14.733665999999999</v>
      </c>
    </row>
    <row r="555" spans="1:11" ht="12" customHeight="1" x14ac:dyDescent="0.2">
      <c r="A555" s="39" t="s">
        <v>583</v>
      </c>
      <c r="B555" t="s">
        <v>210</v>
      </c>
      <c r="C555">
        <v>36078471</v>
      </c>
      <c r="D555">
        <v>806857504</v>
      </c>
      <c r="E555" s="40"/>
      <c r="F555" s="46" t="str">
        <f t="shared" si="32"/>
        <v>2021–22 MOZA</v>
      </c>
      <c r="G555" s="46" t="str">
        <f t="array" ref="G555">A555&amp;" "&amp;SUM(IF(A555=FinyearEx,IF(C555&lt;=QldEx,1,0),0))</f>
        <v>2021–22 51</v>
      </c>
      <c r="H555" s="46" t="str">
        <f t="array" ref="H555">A555&amp;" "&amp;SUM(IF(A555=FinyearEx,IF(D555&lt;=AustraliaEx,1,0),0))</f>
        <v>2021–22 38</v>
      </c>
      <c r="I555" s="46" t="str">
        <f t="shared" si="33"/>
        <v>MOZA</v>
      </c>
      <c r="J555" s="47">
        <f t="shared" si="34"/>
        <v>36.078471</v>
      </c>
      <c r="K555" s="47">
        <f t="shared" si="35"/>
        <v>806.85750399999995</v>
      </c>
    </row>
    <row r="556" spans="1:11" ht="12" customHeight="1" x14ac:dyDescent="0.2">
      <c r="A556" s="39" t="s">
        <v>583</v>
      </c>
      <c r="B556" t="s">
        <v>211</v>
      </c>
      <c r="C556">
        <v>279959</v>
      </c>
      <c r="D556">
        <v>1469865</v>
      </c>
      <c r="E556" s="40"/>
      <c r="F556" s="46" t="str">
        <f t="shared" si="32"/>
        <v>2021–22 MRNS</v>
      </c>
      <c r="G556" s="46" t="str">
        <f t="array" ref="G556">A556&amp;" "&amp;SUM(IF(A556=FinyearEx,IF(C556&lt;=QldEx,1,0),0))</f>
        <v>2021–22 144</v>
      </c>
      <c r="H556" s="46" t="str">
        <f t="array" ref="H556">A556&amp;" "&amp;SUM(IF(A556=FinyearEx,IF(D556&lt;=AustraliaEx,1,0),0))</f>
        <v>2021–22 178</v>
      </c>
      <c r="I556" s="46" t="str">
        <f t="shared" si="33"/>
        <v>MRNS</v>
      </c>
      <c r="J556" s="47">
        <f t="shared" si="34"/>
        <v>0.27995900000000001</v>
      </c>
      <c r="K556" s="47">
        <f t="shared" si="35"/>
        <v>1.469865</v>
      </c>
    </row>
    <row r="557" spans="1:11" ht="12" customHeight="1" x14ac:dyDescent="0.2">
      <c r="A557" s="39" t="s">
        <v>583</v>
      </c>
      <c r="B557" t="s">
        <v>212</v>
      </c>
      <c r="C557">
        <v>1100074</v>
      </c>
      <c r="D557">
        <v>4504111</v>
      </c>
      <c r="E557" s="40"/>
      <c r="F557" s="46" t="str">
        <f t="shared" si="32"/>
        <v>2021–22 MRTN</v>
      </c>
      <c r="G557" s="46" t="str">
        <f t="array" ref="G557">A557&amp;" "&amp;SUM(IF(A557=FinyearEx,IF(C557&lt;=QldEx,1,0),0))</f>
        <v>2021–22 116</v>
      </c>
      <c r="H557" s="46" t="str">
        <f t="array" ref="H557">A557&amp;" "&amp;SUM(IF(A557=FinyearEx,IF(D557&lt;=AustraliaEx,1,0),0))</f>
        <v>2021–22 146</v>
      </c>
      <c r="I557" s="46" t="str">
        <f t="shared" si="33"/>
        <v>MRTN</v>
      </c>
      <c r="J557" s="47">
        <f t="shared" si="34"/>
        <v>1.100074</v>
      </c>
      <c r="K557" s="47">
        <f t="shared" si="35"/>
        <v>4.504111</v>
      </c>
    </row>
    <row r="558" spans="1:11" ht="12" customHeight="1" x14ac:dyDescent="0.2">
      <c r="A558" s="39" t="s">
        <v>583</v>
      </c>
      <c r="B558" t="s">
        <v>316</v>
      </c>
      <c r="C558">
        <v>0</v>
      </c>
      <c r="D558">
        <v>25549680</v>
      </c>
      <c r="E558" s="40"/>
      <c r="F558" s="46" t="str">
        <f t="shared" si="32"/>
        <v>2021–22 MTEN</v>
      </c>
      <c r="G558" s="46" t="str">
        <f t="array" ref="G558">A558&amp;" "&amp;SUM(IF(A558=FinyearEx,IF(C558&lt;=QldEx,1,0),0))</f>
        <v>2021–22 218</v>
      </c>
      <c r="H558" s="46" t="str">
        <f t="array" ref="H558">A558&amp;" "&amp;SUM(IF(A558=FinyearEx,IF(D558&lt;=AustraliaEx,1,0),0))</f>
        <v>2021–22 98</v>
      </c>
      <c r="I558" s="46" t="str">
        <f t="shared" si="33"/>
        <v>MTEN</v>
      </c>
      <c r="J558" s="47">
        <f t="shared" si="34"/>
        <v>0</v>
      </c>
      <c r="K558" s="47">
        <f t="shared" si="35"/>
        <v>25.549679999999999</v>
      </c>
    </row>
    <row r="559" spans="1:11" ht="12" customHeight="1" x14ac:dyDescent="0.2">
      <c r="A559" s="39" t="s">
        <v>583</v>
      </c>
      <c r="B559" t="s">
        <v>213</v>
      </c>
      <c r="C559">
        <v>896488</v>
      </c>
      <c r="D559">
        <v>23914964</v>
      </c>
      <c r="E559" s="40"/>
      <c r="F559" s="46" t="str">
        <f t="shared" si="32"/>
        <v>2021–22 NAMI</v>
      </c>
      <c r="G559" s="46" t="str">
        <f t="array" ref="G559">A559&amp;" "&amp;SUM(IF(A559=FinyearEx,IF(C559&lt;=QldEx,1,0),0))</f>
        <v>2021–22 124</v>
      </c>
      <c r="H559" s="46" t="str">
        <f t="array" ref="H559">A559&amp;" "&amp;SUM(IF(A559=FinyearEx,IF(D559&lt;=AustraliaEx,1,0),0))</f>
        <v>2021–22 102</v>
      </c>
      <c r="I559" s="46" t="str">
        <f t="shared" si="33"/>
        <v>NAMI</v>
      </c>
      <c r="J559" s="47">
        <f t="shared" si="34"/>
        <v>0.89648799999999995</v>
      </c>
      <c r="K559" s="47">
        <f t="shared" si="35"/>
        <v>23.914964000000001</v>
      </c>
    </row>
    <row r="560" spans="1:11" ht="12" customHeight="1" x14ac:dyDescent="0.2">
      <c r="A560" s="39" t="s">
        <v>583</v>
      </c>
      <c r="B560" t="s">
        <v>214</v>
      </c>
      <c r="C560">
        <v>46509177</v>
      </c>
      <c r="D560">
        <v>65282869</v>
      </c>
      <c r="E560" s="40"/>
      <c r="F560" s="46" t="str">
        <f t="shared" si="32"/>
        <v>2021–22 NAUR</v>
      </c>
      <c r="G560" s="46" t="str">
        <f t="array" ref="G560">A560&amp;" "&amp;SUM(IF(A560=FinyearEx,IF(C560&lt;=QldEx,1,0),0))</f>
        <v>2021–22 49</v>
      </c>
      <c r="H560" s="46" t="str">
        <f t="array" ref="H560">A560&amp;" "&amp;SUM(IF(A560=FinyearEx,IF(D560&lt;=AustraliaEx,1,0),0))</f>
        <v>2021–22 80</v>
      </c>
      <c r="I560" s="46" t="str">
        <f t="shared" si="33"/>
        <v>NAUR</v>
      </c>
      <c r="J560" s="47">
        <f t="shared" si="34"/>
        <v>46.509177000000001</v>
      </c>
      <c r="K560" s="47">
        <f t="shared" si="35"/>
        <v>65.282869000000005</v>
      </c>
    </row>
    <row r="561" spans="1:11" ht="12" customHeight="1" x14ac:dyDescent="0.2">
      <c r="A561" s="39" t="s">
        <v>583</v>
      </c>
      <c r="B561" t="s">
        <v>215</v>
      </c>
      <c r="C561">
        <v>89085809</v>
      </c>
      <c r="D561">
        <v>698759641</v>
      </c>
      <c r="E561" s="40"/>
      <c r="F561" s="46" t="str">
        <f t="shared" si="32"/>
        <v>2021–22 NCAL</v>
      </c>
      <c r="G561" s="46" t="str">
        <f t="array" ref="G561">A561&amp;" "&amp;SUM(IF(A561=FinyearEx,IF(C561&lt;=QldEx,1,0),0))</f>
        <v>2021–22 40</v>
      </c>
      <c r="H561" s="46" t="str">
        <f t="array" ref="H561">A561&amp;" "&amp;SUM(IF(A561=FinyearEx,IF(D561&lt;=AustraliaEx,1,0),0))</f>
        <v>2021–22 41</v>
      </c>
      <c r="I561" s="46" t="str">
        <f t="shared" si="33"/>
        <v>NCAL</v>
      </c>
      <c r="J561" s="47">
        <f t="shared" si="34"/>
        <v>89.085808999999998</v>
      </c>
      <c r="K561" s="47">
        <f t="shared" si="35"/>
        <v>698.75964099999999</v>
      </c>
    </row>
    <row r="562" spans="1:11" ht="12" customHeight="1" x14ac:dyDescent="0.2">
      <c r="A562" s="39" t="s">
        <v>583</v>
      </c>
      <c r="B562" t="s">
        <v>304</v>
      </c>
      <c r="C562">
        <v>0</v>
      </c>
      <c r="D562">
        <v>11158499955</v>
      </c>
      <c r="E562" s="40"/>
      <c r="F562" s="46" t="str">
        <f t="shared" si="32"/>
        <v>2021–22 NCD</v>
      </c>
      <c r="G562" s="46" t="str">
        <f t="array" ref="G562">A562&amp;" "&amp;SUM(IF(A562=FinyearEx,IF(C562&lt;=QldEx,1,0),0))</f>
        <v>2021–22 218</v>
      </c>
      <c r="H562" s="46" t="str">
        <f t="array" ref="H562">A562&amp;" "&amp;SUM(IF(A562=FinyearEx,IF(D562&lt;=AustraliaEx,1,0),0))</f>
        <v>2021–22 10</v>
      </c>
      <c r="I562" s="46" t="str">
        <f t="shared" si="33"/>
        <v>NCD</v>
      </c>
      <c r="J562" s="47">
        <f t="shared" si="34"/>
        <v>0</v>
      </c>
      <c r="K562" s="47">
        <f t="shared" si="35"/>
        <v>11158.499954999999</v>
      </c>
    </row>
    <row r="563" spans="1:11" ht="12" customHeight="1" x14ac:dyDescent="0.2">
      <c r="A563" s="39" t="s">
        <v>583</v>
      </c>
      <c r="B563" t="s">
        <v>216</v>
      </c>
      <c r="C563">
        <v>15900921</v>
      </c>
      <c r="D563">
        <v>148265112</v>
      </c>
      <c r="E563" s="40"/>
      <c r="F563" s="46" t="str">
        <f t="shared" si="32"/>
        <v>2021–22 NEPA</v>
      </c>
      <c r="G563" s="46" t="str">
        <f t="array" ref="G563">A563&amp;" "&amp;SUM(IF(A563=FinyearEx,IF(C563&lt;=QldEx,1,0),0))</f>
        <v>2021–22 64</v>
      </c>
      <c r="H563" s="46" t="str">
        <f t="array" ref="H563">A563&amp;" "&amp;SUM(IF(A563=FinyearEx,IF(D563&lt;=AustraliaEx,1,0),0))</f>
        <v>2021–22 62</v>
      </c>
      <c r="I563" s="46" t="str">
        <f t="shared" si="33"/>
        <v>NEPA</v>
      </c>
      <c r="J563" s="47">
        <f t="shared" si="34"/>
        <v>15.900921</v>
      </c>
      <c r="K563" s="47">
        <f t="shared" si="35"/>
        <v>148.26511199999999</v>
      </c>
    </row>
    <row r="564" spans="1:11" ht="12" customHeight="1" x14ac:dyDescent="0.2">
      <c r="A564" s="39" t="s">
        <v>583</v>
      </c>
      <c r="B564" t="s">
        <v>217</v>
      </c>
      <c r="C564">
        <v>3881956757</v>
      </c>
      <c r="D564">
        <v>7017561102</v>
      </c>
      <c r="E564" s="40"/>
      <c r="F564" s="46" t="str">
        <f t="shared" si="32"/>
        <v>2021–22 NETH</v>
      </c>
      <c r="G564" s="46" t="str">
        <f t="array" ref="G564">A564&amp;" "&amp;SUM(IF(A564=FinyearEx,IF(C564&lt;=QldEx,1,0),0))</f>
        <v>2021–22 7</v>
      </c>
      <c r="H564" s="46" t="str">
        <f t="array" ref="H564">A564&amp;" "&amp;SUM(IF(A564=FinyearEx,IF(D564&lt;=AustraliaEx,1,0),0))</f>
        <v>2021–22 15</v>
      </c>
      <c r="I564" s="46" t="str">
        <f t="shared" si="33"/>
        <v>NETH</v>
      </c>
      <c r="J564" s="47">
        <f t="shared" si="34"/>
        <v>3881.9567569999999</v>
      </c>
      <c r="K564" s="47">
        <f t="shared" si="35"/>
        <v>7017.5611019999997</v>
      </c>
    </row>
    <row r="565" spans="1:11" ht="12" customHeight="1" x14ac:dyDescent="0.2">
      <c r="A565" s="39" t="s">
        <v>583</v>
      </c>
      <c r="B565" t="s">
        <v>218</v>
      </c>
      <c r="C565">
        <v>4114576</v>
      </c>
      <c r="D565">
        <v>20192355</v>
      </c>
      <c r="E565" s="40"/>
      <c r="F565" s="46" t="str">
        <f t="shared" si="32"/>
        <v>2021–22 NGRA</v>
      </c>
      <c r="G565" s="46" t="str">
        <f t="array" ref="G565">A565&amp;" "&amp;SUM(IF(A565=FinyearEx,IF(C565&lt;=QldEx,1,0),0))</f>
        <v>2021–22 92</v>
      </c>
      <c r="H565" s="46" t="str">
        <f t="array" ref="H565">A565&amp;" "&amp;SUM(IF(A565=FinyearEx,IF(D565&lt;=AustraliaEx,1,0),0))</f>
        <v>2021–22 107</v>
      </c>
      <c r="I565" s="46" t="str">
        <f t="shared" si="33"/>
        <v>NGRA</v>
      </c>
      <c r="J565" s="47">
        <f t="shared" si="34"/>
        <v>4.1145759999999996</v>
      </c>
      <c r="K565" s="47">
        <f t="shared" si="35"/>
        <v>20.192354999999999</v>
      </c>
    </row>
    <row r="566" spans="1:11" ht="12" customHeight="1" x14ac:dyDescent="0.2">
      <c r="A566" s="39" t="s">
        <v>583</v>
      </c>
      <c r="B566" t="s">
        <v>219</v>
      </c>
      <c r="C566">
        <v>40928</v>
      </c>
      <c r="D566">
        <v>6085893</v>
      </c>
      <c r="E566" s="40"/>
      <c r="F566" s="46" t="str">
        <f t="shared" si="32"/>
        <v>2021–22 NICA</v>
      </c>
      <c r="G566" s="46" t="str">
        <f t="array" ref="G566">A566&amp;" "&amp;SUM(IF(A566=FinyearEx,IF(C566&lt;=QldEx,1,0),0))</f>
        <v>2021–22 174</v>
      </c>
      <c r="H566" s="46" t="str">
        <f t="array" ref="H566">A566&amp;" "&amp;SUM(IF(A566=FinyearEx,IF(D566&lt;=AustraliaEx,1,0),0))</f>
        <v>2021–22 136</v>
      </c>
      <c r="I566" s="46" t="str">
        <f t="shared" si="33"/>
        <v>NICA</v>
      </c>
      <c r="J566" s="47">
        <f t="shared" si="34"/>
        <v>4.0927999999999999E-2</v>
      </c>
      <c r="K566" s="47">
        <f t="shared" si="35"/>
        <v>6.0858930000000004</v>
      </c>
    </row>
    <row r="567" spans="1:11" ht="12" customHeight="1" x14ac:dyDescent="0.2">
      <c r="A567" s="39" t="s">
        <v>583</v>
      </c>
      <c r="B567" t="s">
        <v>220</v>
      </c>
      <c r="C567">
        <v>24929</v>
      </c>
      <c r="D567">
        <v>987591</v>
      </c>
      <c r="E567" s="40"/>
      <c r="F567" s="46" t="str">
        <f t="shared" si="32"/>
        <v>2021–22 NIGE</v>
      </c>
      <c r="G567" s="46" t="str">
        <f t="array" ref="G567">A567&amp;" "&amp;SUM(IF(A567=FinyearEx,IF(C567&lt;=QldEx,1,0),0))</f>
        <v>2021–22 177</v>
      </c>
      <c r="H567" s="46" t="str">
        <f t="array" ref="H567">A567&amp;" "&amp;SUM(IF(A567=FinyearEx,IF(D567&lt;=AustraliaEx,1,0),0))</f>
        <v>2021–22 182</v>
      </c>
      <c r="I567" s="46" t="str">
        <f t="shared" si="33"/>
        <v>NIGE</v>
      </c>
      <c r="J567" s="47">
        <f t="shared" si="34"/>
        <v>2.4929E-2</v>
      </c>
      <c r="K567" s="47">
        <f t="shared" si="35"/>
        <v>0.987591</v>
      </c>
    </row>
    <row r="568" spans="1:11" ht="12" customHeight="1" x14ac:dyDescent="0.2">
      <c r="A568" s="39" t="s">
        <v>583</v>
      </c>
      <c r="B568" t="s">
        <v>221</v>
      </c>
      <c r="C568">
        <v>62969</v>
      </c>
      <c r="D568">
        <v>148772</v>
      </c>
      <c r="E568" s="40"/>
      <c r="F568" s="46" t="str">
        <f t="shared" si="32"/>
        <v>2021–22 NIUE</v>
      </c>
      <c r="G568" s="46" t="str">
        <f t="array" ref="G568">A568&amp;" "&amp;SUM(IF(A568=FinyearEx,IF(C568&lt;=QldEx,1,0),0))</f>
        <v>2021–22 165</v>
      </c>
      <c r="H568" s="46" t="str">
        <f t="array" ref="H568">A568&amp;" "&amp;SUM(IF(A568=FinyearEx,IF(D568&lt;=AustraliaEx,1,0),0))</f>
        <v>2021–22 200</v>
      </c>
      <c r="I568" s="46" t="str">
        <f t="shared" si="33"/>
        <v>NIUE</v>
      </c>
      <c r="J568" s="47">
        <f t="shared" si="34"/>
        <v>6.2968999999999997E-2</v>
      </c>
      <c r="K568" s="47">
        <f t="shared" si="35"/>
        <v>0.14877199999999999</v>
      </c>
    </row>
    <row r="569" spans="1:11" ht="12" customHeight="1" x14ac:dyDescent="0.2">
      <c r="A569" s="39" t="s">
        <v>583</v>
      </c>
      <c r="B569" t="s">
        <v>222</v>
      </c>
      <c r="C569">
        <v>11434295</v>
      </c>
      <c r="D569">
        <v>18278716</v>
      </c>
      <c r="E569" s="40"/>
      <c r="F569" s="46" t="str">
        <f t="shared" si="32"/>
        <v>2021–22 NORF</v>
      </c>
      <c r="G569" s="46" t="str">
        <f t="array" ref="G569">A569&amp;" "&amp;SUM(IF(A569=FinyearEx,IF(C569&lt;=QldEx,1,0),0))</f>
        <v>2021–22 70</v>
      </c>
      <c r="H569" s="46" t="str">
        <f t="array" ref="H569">A569&amp;" "&amp;SUM(IF(A569=FinyearEx,IF(D569&lt;=AustraliaEx,1,0),0))</f>
        <v>2021–22 112</v>
      </c>
      <c r="I569" s="46" t="str">
        <f t="shared" si="33"/>
        <v>NORF</v>
      </c>
      <c r="J569" s="47">
        <f t="shared" si="34"/>
        <v>11.434295000000001</v>
      </c>
      <c r="K569" s="47">
        <f t="shared" si="35"/>
        <v>18.278715999999999</v>
      </c>
    </row>
    <row r="570" spans="1:11" ht="12" customHeight="1" x14ac:dyDescent="0.2">
      <c r="A570" s="39" t="s">
        <v>583</v>
      </c>
      <c r="B570" t="s">
        <v>223</v>
      </c>
      <c r="C570">
        <v>10717378</v>
      </c>
      <c r="D570">
        <v>156691160</v>
      </c>
      <c r="E570" s="40"/>
      <c r="F570" s="46" t="str">
        <f t="shared" si="32"/>
        <v>2021–22 NWAY</v>
      </c>
      <c r="G570" s="46" t="str">
        <f t="array" ref="G570">A570&amp;" "&amp;SUM(IF(A570=FinyearEx,IF(C570&lt;=QldEx,1,0),0))</f>
        <v>2021–22 71</v>
      </c>
      <c r="H570" s="46" t="str">
        <f t="array" ref="H570">A570&amp;" "&amp;SUM(IF(A570=FinyearEx,IF(D570&lt;=AustraliaEx,1,0),0))</f>
        <v>2021–22 60</v>
      </c>
      <c r="I570" s="46" t="str">
        <f t="shared" si="33"/>
        <v>NWAY</v>
      </c>
      <c r="J570" s="47">
        <f t="shared" si="34"/>
        <v>10.717378</v>
      </c>
      <c r="K570" s="47">
        <f t="shared" si="35"/>
        <v>156.69116</v>
      </c>
    </row>
    <row r="571" spans="1:11" ht="12" customHeight="1" x14ac:dyDescent="0.2">
      <c r="A571" s="39" t="s">
        <v>583</v>
      </c>
      <c r="B571" t="s">
        <v>224</v>
      </c>
      <c r="C571">
        <v>1342645845</v>
      </c>
      <c r="D571">
        <v>12041861385</v>
      </c>
      <c r="E571" s="40"/>
      <c r="F571" s="46" t="str">
        <f t="shared" si="32"/>
        <v>2021–22 NZ</v>
      </c>
      <c r="G571" s="46" t="str">
        <f t="array" ref="G571">A571&amp;" "&amp;SUM(IF(A571=FinyearEx,IF(C571&lt;=QldEx,1,0),0))</f>
        <v>2021–22 12</v>
      </c>
      <c r="H571" s="46" t="str">
        <f t="array" ref="H571">A571&amp;" "&amp;SUM(IF(A571=FinyearEx,IF(D571&lt;=AustraliaEx,1,0),0))</f>
        <v>2021–22 9</v>
      </c>
      <c r="I571" s="46" t="str">
        <f t="shared" si="33"/>
        <v>NZ</v>
      </c>
      <c r="J571" s="47">
        <f t="shared" si="34"/>
        <v>1342.645845</v>
      </c>
      <c r="K571" s="47">
        <f t="shared" si="35"/>
        <v>12041.861385</v>
      </c>
    </row>
    <row r="572" spans="1:11" ht="12" customHeight="1" x14ac:dyDescent="0.2">
      <c r="A572" s="39" t="s">
        <v>583</v>
      </c>
      <c r="B572" t="s">
        <v>225</v>
      </c>
      <c r="C572">
        <v>322309522</v>
      </c>
      <c r="D572">
        <v>550496618</v>
      </c>
      <c r="E572" s="40"/>
      <c r="F572" s="46" t="str">
        <f t="shared" si="32"/>
        <v>2021–22 OMAN</v>
      </c>
      <c r="G572" s="46" t="str">
        <f t="array" ref="G572">A572&amp;" "&amp;SUM(IF(A572=FinyearEx,IF(C572&lt;=QldEx,1,0),0))</f>
        <v>2021–22 31</v>
      </c>
      <c r="H572" s="46" t="str">
        <f t="array" ref="H572">A572&amp;" "&amp;SUM(IF(A572=FinyearEx,IF(D572&lt;=AustraliaEx,1,0),0))</f>
        <v>2021–22 46</v>
      </c>
      <c r="I572" s="46" t="str">
        <f t="shared" si="33"/>
        <v>OMAN</v>
      </c>
      <c r="J572" s="47">
        <f t="shared" si="34"/>
        <v>322.30952200000002</v>
      </c>
      <c r="K572" s="47">
        <f t="shared" si="35"/>
        <v>550.49661800000001</v>
      </c>
    </row>
    <row r="573" spans="1:11" ht="12" customHeight="1" x14ac:dyDescent="0.2">
      <c r="A573" s="39" t="s">
        <v>583</v>
      </c>
      <c r="B573" t="s">
        <v>226</v>
      </c>
      <c r="C573">
        <v>158024837</v>
      </c>
      <c r="D573">
        <v>579122388</v>
      </c>
      <c r="E573" s="40"/>
      <c r="F573" s="46" t="str">
        <f t="shared" si="32"/>
        <v>2021–22 PAKI</v>
      </c>
      <c r="G573" s="46" t="str">
        <f t="array" ref="G573">A573&amp;" "&amp;SUM(IF(A573=FinyearEx,IF(C573&lt;=QldEx,1,0),0))</f>
        <v>2021–22 37</v>
      </c>
      <c r="H573" s="46" t="str">
        <f t="array" ref="H573">A573&amp;" "&amp;SUM(IF(A573=FinyearEx,IF(D573&lt;=AustraliaEx,1,0),0))</f>
        <v>2021–22 44</v>
      </c>
      <c r="I573" s="46" t="str">
        <f t="shared" si="33"/>
        <v>PAKI</v>
      </c>
      <c r="J573" s="47">
        <f t="shared" si="34"/>
        <v>158.02483699999999</v>
      </c>
      <c r="K573" s="47">
        <f t="shared" si="35"/>
        <v>579.122388</v>
      </c>
    </row>
    <row r="574" spans="1:11" ht="12" customHeight="1" x14ac:dyDescent="0.2">
      <c r="A574" s="39" t="s">
        <v>583</v>
      </c>
      <c r="B574" t="s">
        <v>227</v>
      </c>
      <c r="C574">
        <v>141278</v>
      </c>
      <c r="D574">
        <v>2526259</v>
      </c>
      <c r="E574" s="40"/>
      <c r="F574" s="46" t="str">
        <f t="shared" si="32"/>
        <v>2021–22 PALU</v>
      </c>
      <c r="G574" s="46" t="str">
        <f t="array" ref="G574">A574&amp;" "&amp;SUM(IF(A574=FinyearEx,IF(C574&lt;=QldEx,1,0),0))</f>
        <v>2021–22 156</v>
      </c>
      <c r="H574" s="46" t="str">
        <f t="array" ref="H574">A574&amp;" "&amp;SUM(IF(A574=FinyearEx,IF(D574&lt;=AustraliaEx,1,0),0))</f>
        <v>2021–22 163</v>
      </c>
      <c r="I574" s="46" t="str">
        <f t="shared" si="33"/>
        <v>PALU</v>
      </c>
      <c r="J574" s="47">
        <f t="shared" si="34"/>
        <v>0.14127799999999999</v>
      </c>
      <c r="K574" s="47">
        <f t="shared" si="35"/>
        <v>2.526259</v>
      </c>
    </row>
    <row r="575" spans="1:11" ht="12" customHeight="1" x14ac:dyDescent="0.2">
      <c r="A575" s="39" t="s">
        <v>583</v>
      </c>
      <c r="B575" t="s">
        <v>228</v>
      </c>
      <c r="C575">
        <v>18573409</v>
      </c>
      <c r="D575">
        <v>134996528</v>
      </c>
      <c r="E575" s="40"/>
      <c r="F575" s="46" t="str">
        <f t="shared" si="32"/>
        <v>2021–22 PERU</v>
      </c>
      <c r="G575" s="46" t="str">
        <f t="array" ref="G575">A575&amp;" "&amp;SUM(IF(A575=FinyearEx,IF(C575&lt;=QldEx,1,0),0))</f>
        <v>2021–22 61</v>
      </c>
      <c r="H575" s="46" t="str">
        <f t="array" ref="H575">A575&amp;" "&amp;SUM(IF(A575=FinyearEx,IF(D575&lt;=AustraliaEx,1,0),0))</f>
        <v>2021–22 64</v>
      </c>
      <c r="I575" s="46" t="str">
        <f t="shared" si="33"/>
        <v>PERU</v>
      </c>
      <c r="J575" s="47">
        <f t="shared" si="34"/>
        <v>18.573409000000002</v>
      </c>
      <c r="K575" s="47">
        <f t="shared" si="35"/>
        <v>134.99652800000001</v>
      </c>
    </row>
    <row r="576" spans="1:11" ht="12" customHeight="1" x14ac:dyDescent="0.2">
      <c r="A576" s="39" t="s">
        <v>583</v>
      </c>
      <c r="B576" t="s">
        <v>229</v>
      </c>
      <c r="C576">
        <v>322312657</v>
      </c>
      <c r="D576">
        <v>4650550421</v>
      </c>
      <c r="E576" s="40"/>
      <c r="F576" s="46" t="str">
        <f t="shared" si="32"/>
        <v>2021–22 PHIL</v>
      </c>
      <c r="G576" s="46" t="str">
        <f t="array" ref="G576">A576&amp;" "&amp;SUM(IF(A576=FinyearEx,IF(C576&lt;=QldEx,1,0),0))</f>
        <v>2021–22 30</v>
      </c>
      <c r="H576" s="46" t="str">
        <f t="array" ref="H576">A576&amp;" "&amp;SUM(IF(A576=FinyearEx,IF(D576&lt;=AustraliaEx,1,0),0))</f>
        <v>2021–22 16</v>
      </c>
      <c r="I576" s="46" t="str">
        <f t="shared" si="33"/>
        <v>PHIL</v>
      </c>
      <c r="J576" s="47">
        <f t="shared" si="34"/>
        <v>322.312657</v>
      </c>
      <c r="K576" s="47">
        <f t="shared" si="35"/>
        <v>4650.5504209999999</v>
      </c>
    </row>
    <row r="577" spans="1:11" ht="12" customHeight="1" x14ac:dyDescent="0.2">
      <c r="A577" s="39" t="s">
        <v>583</v>
      </c>
      <c r="B577" t="s">
        <v>231</v>
      </c>
      <c r="C577">
        <v>5614392</v>
      </c>
      <c r="D577">
        <v>54058212</v>
      </c>
      <c r="E577" s="40"/>
      <c r="F577" s="46" t="str">
        <f t="shared" ref="F577:F640" si="36">A577&amp;" "&amp;B577</f>
        <v>2021–22 PLYN</v>
      </c>
      <c r="G577" s="46" t="str">
        <f t="array" ref="G577">A577&amp;" "&amp;SUM(IF(A577=FinyearEx,IF(C577&lt;=QldEx,1,0),0))</f>
        <v>2021–22 81</v>
      </c>
      <c r="H577" s="46" t="str">
        <f t="array" ref="H577">A577&amp;" "&amp;SUM(IF(A577=FinyearEx,IF(D577&lt;=AustraliaEx,1,0),0))</f>
        <v>2021–22 83</v>
      </c>
      <c r="I577" s="46" t="str">
        <f t="shared" ref="I577:I640" si="37">B577</f>
        <v>PLYN</v>
      </c>
      <c r="J577" s="47">
        <f t="shared" ref="J577:J640" si="38">C577/1000000</f>
        <v>5.6143919999999996</v>
      </c>
      <c r="K577" s="47">
        <f t="shared" ref="K577:K640" si="39">D577/1000000</f>
        <v>54.058211999999997</v>
      </c>
    </row>
    <row r="578" spans="1:11" ht="12" customHeight="1" x14ac:dyDescent="0.2">
      <c r="A578" s="39" t="s">
        <v>583</v>
      </c>
      <c r="B578" t="s">
        <v>232</v>
      </c>
      <c r="C578">
        <v>783823017</v>
      </c>
      <c r="D578">
        <v>2320570371</v>
      </c>
      <c r="E578" s="40"/>
      <c r="F578" s="46" t="str">
        <f t="shared" si="36"/>
        <v>2021–22 PNG</v>
      </c>
      <c r="G578" s="46" t="str">
        <f t="array" ref="G578">A578&amp;" "&amp;SUM(IF(A578=FinyearEx,IF(C578&lt;=QldEx,1,0),0))</f>
        <v>2021–22 18</v>
      </c>
      <c r="H578" s="46" t="str">
        <f t="array" ref="H578">A578&amp;" "&amp;SUM(IF(A578=FinyearEx,IF(D578&lt;=AustraliaEx,1,0),0))</f>
        <v>2021–22 22</v>
      </c>
      <c r="I578" s="46" t="str">
        <f t="shared" si="37"/>
        <v>PNG</v>
      </c>
      <c r="J578" s="47">
        <f t="shared" si="38"/>
        <v>783.82301700000005</v>
      </c>
      <c r="K578" s="47">
        <f t="shared" si="39"/>
        <v>2320.5703709999998</v>
      </c>
    </row>
    <row r="579" spans="1:11" ht="12" customHeight="1" x14ac:dyDescent="0.2">
      <c r="A579" s="39" t="s">
        <v>583</v>
      </c>
      <c r="B579" t="s">
        <v>233</v>
      </c>
      <c r="C579">
        <v>3084283</v>
      </c>
      <c r="D579">
        <v>102784978</v>
      </c>
      <c r="E579" s="40"/>
      <c r="F579" s="46" t="str">
        <f t="shared" si="36"/>
        <v>2021–22 PNMA</v>
      </c>
      <c r="G579" s="46" t="str">
        <f t="array" ref="G579">A579&amp;" "&amp;SUM(IF(A579=FinyearEx,IF(C579&lt;=QldEx,1,0),0))</f>
        <v>2021–22 95</v>
      </c>
      <c r="H579" s="46" t="str">
        <f t="array" ref="H579">A579&amp;" "&amp;SUM(IF(A579=FinyearEx,IF(D579&lt;=AustraliaEx,1,0),0))</f>
        <v>2021–22 71</v>
      </c>
      <c r="I579" s="46" t="str">
        <f t="shared" si="37"/>
        <v>PNMA</v>
      </c>
      <c r="J579" s="47">
        <f t="shared" si="38"/>
        <v>3.0842830000000001</v>
      </c>
      <c r="K579" s="47">
        <f t="shared" si="39"/>
        <v>102.784978</v>
      </c>
    </row>
    <row r="580" spans="1:11" ht="12" customHeight="1" x14ac:dyDescent="0.2">
      <c r="A580" s="39" t="s">
        <v>583</v>
      </c>
      <c r="B580" t="s">
        <v>234</v>
      </c>
      <c r="C580">
        <v>697033861</v>
      </c>
      <c r="D580">
        <v>1075160596</v>
      </c>
      <c r="E580" s="40"/>
      <c r="F580" s="46" t="str">
        <f t="shared" si="36"/>
        <v>2021–22 POLA</v>
      </c>
      <c r="G580" s="46" t="str">
        <f t="array" ref="G580">A580&amp;" "&amp;SUM(IF(A580=FinyearEx,IF(C580&lt;=QldEx,1,0),0))</f>
        <v>2021–22 20</v>
      </c>
      <c r="H580" s="46" t="str">
        <f t="array" ref="H580">A580&amp;" "&amp;SUM(IF(A580=FinyearEx,IF(D580&lt;=AustraliaEx,1,0),0))</f>
        <v>2021–22 35</v>
      </c>
      <c r="I580" s="46" t="str">
        <f t="shared" si="37"/>
        <v>POLA</v>
      </c>
      <c r="J580" s="47">
        <f t="shared" si="38"/>
        <v>697.033861</v>
      </c>
      <c r="K580" s="47">
        <f t="shared" si="39"/>
        <v>1075.1605959999999</v>
      </c>
    </row>
    <row r="581" spans="1:11" ht="12" customHeight="1" x14ac:dyDescent="0.2">
      <c r="A581" s="39" t="s">
        <v>583</v>
      </c>
      <c r="B581" t="s">
        <v>235</v>
      </c>
      <c r="C581">
        <v>4587585</v>
      </c>
      <c r="D581">
        <v>25890548</v>
      </c>
      <c r="E581" s="40"/>
      <c r="F581" s="46" t="str">
        <f t="shared" si="36"/>
        <v>2021–22 PORT</v>
      </c>
      <c r="G581" s="46" t="str">
        <f t="array" ref="G581">A581&amp;" "&amp;SUM(IF(A581=FinyearEx,IF(C581&lt;=QldEx,1,0),0))</f>
        <v>2021–22 89</v>
      </c>
      <c r="H581" s="46" t="str">
        <f t="array" ref="H581">A581&amp;" "&amp;SUM(IF(A581=FinyearEx,IF(D581&lt;=AustraliaEx,1,0),0))</f>
        <v>2021–22 97</v>
      </c>
      <c r="I581" s="46" t="str">
        <f t="shared" si="37"/>
        <v>PORT</v>
      </c>
      <c r="J581" s="47">
        <f t="shared" si="38"/>
        <v>4.5875849999999998</v>
      </c>
      <c r="K581" s="47">
        <f t="shared" si="39"/>
        <v>25.890547999999999</v>
      </c>
    </row>
    <row r="582" spans="1:11" ht="12" customHeight="1" x14ac:dyDescent="0.2">
      <c r="A582" s="39" t="s">
        <v>583</v>
      </c>
      <c r="B582" t="s">
        <v>236</v>
      </c>
      <c r="C582">
        <v>269642</v>
      </c>
      <c r="D582">
        <v>975085</v>
      </c>
      <c r="E582" s="40"/>
      <c r="F582" s="46" t="str">
        <f t="shared" si="36"/>
        <v>2021–22 PRGY</v>
      </c>
      <c r="G582" s="46" t="str">
        <f t="array" ref="G582">A582&amp;" "&amp;SUM(IF(A582=FinyearEx,IF(C582&lt;=QldEx,1,0),0))</f>
        <v>2021–22 145</v>
      </c>
      <c r="H582" s="46" t="str">
        <f t="array" ref="H582">A582&amp;" "&amp;SUM(IF(A582=FinyearEx,IF(D582&lt;=AustraliaEx,1,0),0))</f>
        <v>2021–22 183</v>
      </c>
      <c r="I582" s="46" t="str">
        <f t="shared" si="37"/>
        <v>PRGY</v>
      </c>
      <c r="J582" s="47">
        <f t="shared" si="38"/>
        <v>0.26964199999999999</v>
      </c>
      <c r="K582" s="47">
        <f t="shared" si="39"/>
        <v>0.97508499999999998</v>
      </c>
    </row>
    <row r="583" spans="1:11" ht="12" customHeight="1" x14ac:dyDescent="0.2">
      <c r="A583" s="39" t="s">
        <v>583</v>
      </c>
      <c r="B583" t="s">
        <v>237</v>
      </c>
      <c r="C583">
        <v>28110852</v>
      </c>
      <c r="D583">
        <v>99690784</v>
      </c>
      <c r="E583" s="40"/>
      <c r="F583" s="46" t="str">
        <f t="shared" si="36"/>
        <v>2021–22 PSIA</v>
      </c>
      <c r="G583" s="46" t="str">
        <f t="array" ref="G583">A583&amp;" "&amp;SUM(IF(A583=FinyearEx,IF(C583&lt;=QldEx,1,0),0))</f>
        <v>2021–22 54</v>
      </c>
      <c r="H583" s="46" t="str">
        <f t="array" ref="H583">A583&amp;" "&amp;SUM(IF(A583=FinyearEx,IF(D583&lt;=AustraliaEx,1,0),0))</f>
        <v>2021–22 73</v>
      </c>
      <c r="I583" s="46" t="str">
        <f t="shared" si="37"/>
        <v>PSIA</v>
      </c>
      <c r="J583" s="47">
        <f t="shared" si="38"/>
        <v>28.110852000000001</v>
      </c>
      <c r="K583" s="47">
        <f t="shared" si="39"/>
        <v>99.690783999999994</v>
      </c>
    </row>
    <row r="584" spans="1:11" ht="12" customHeight="1" x14ac:dyDescent="0.2">
      <c r="A584" s="39" t="s">
        <v>583</v>
      </c>
      <c r="B584" t="s">
        <v>238</v>
      </c>
      <c r="C584">
        <v>88965688</v>
      </c>
      <c r="D584">
        <v>992457272</v>
      </c>
      <c r="E584" s="40"/>
      <c r="F584" s="46" t="str">
        <f t="shared" si="36"/>
        <v>2021–22 QATA</v>
      </c>
      <c r="G584" s="46" t="str">
        <f t="array" ref="G584">A584&amp;" "&amp;SUM(IF(A584=FinyearEx,IF(C584&lt;=QldEx,1,0),0))</f>
        <v>2021–22 41</v>
      </c>
      <c r="H584" s="46" t="str">
        <f t="array" ref="H584">A584&amp;" "&amp;SUM(IF(A584=FinyearEx,IF(D584&lt;=AustraliaEx,1,0),0))</f>
        <v>2021–22 36</v>
      </c>
      <c r="I584" s="46" t="str">
        <f t="shared" si="37"/>
        <v>QATA</v>
      </c>
      <c r="J584" s="47">
        <f t="shared" si="38"/>
        <v>88.965688</v>
      </c>
      <c r="K584" s="47">
        <f t="shared" si="39"/>
        <v>992.45727199999999</v>
      </c>
    </row>
    <row r="585" spans="1:11" ht="12" customHeight="1" x14ac:dyDescent="0.2">
      <c r="A585" s="39" t="s">
        <v>583</v>
      </c>
      <c r="B585" t="s">
        <v>239</v>
      </c>
      <c r="C585">
        <v>286983</v>
      </c>
      <c r="D585">
        <v>5149090</v>
      </c>
      <c r="E585" s="40"/>
      <c r="F585" s="46" t="str">
        <f t="shared" si="36"/>
        <v>2021–22 REUN</v>
      </c>
      <c r="G585" s="46" t="str">
        <f t="array" ref="G585">A585&amp;" "&amp;SUM(IF(A585=FinyearEx,IF(C585&lt;=QldEx,1,0),0))</f>
        <v>2021–22 143</v>
      </c>
      <c r="H585" s="46" t="str">
        <f t="array" ref="H585">A585&amp;" "&amp;SUM(IF(A585=FinyearEx,IF(D585&lt;=AustraliaEx,1,0),0))</f>
        <v>2021–22 140</v>
      </c>
      <c r="I585" s="46" t="str">
        <f t="shared" si="37"/>
        <v>REUN</v>
      </c>
      <c r="J585" s="47">
        <f t="shared" si="38"/>
        <v>0.28698299999999999</v>
      </c>
      <c r="K585" s="47">
        <f t="shared" si="39"/>
        <v>5.1490900000000002</v>
      </c>
    </row>
    <row r="586" spans="1:11" ht="12" customHeight="1" x14ac:dyDescent="0.2">
      <c r="A586" s="39" t="s">
        <v>583</v>
      </c>
      <c r="B586" t="s">
        <v>240</v>
      </c>
      <c r="C586">
        <v>1887299</v>
      </c>
      <c r="D586">
        <v>10156302</v>
      </c>
      <c r="E586" s="40"/>
      <c r="F586" s="46" t="str">
        <f t="shared" si="36"/>
        <v>2021–22 RICO</v>
      </c>
      <c r="G586" s="46" t="str">
        <f t="array" ref="G586">A586&amp;" "&amp;SUM(IF(A586=FinyearEx,IF(C586&lt;=QldEx,1,0),0))</f>
        <v>2021–22 102</v>
      </c>
      <c r="H586" s="46" t="str">
        <f t="array" ref="H586">A586&amp;" "&amp;SUM(IF(A586=FinyearEx,IF(D586&lt;=AustraliaEx,1,0),0))</f>
        <v>2021–22 128</v>
      </c>
      <c r="I586" s="46" t="str">
        <f t="shared" si="37"/>
        <v>RICO</v>
      </c>
      <c r="J586" s="47">
        <f t="shared" si="38"/>
        <v>1.8872990000000001</v>
      </c>
      <c r="K586" s="47">
        <f t="shared" si="39"/>
        <v>10.156302</v>
      </c>
    </row>
    <row r="587" spans="1:11" ht="12" customHeight="1" x14ac:dyDescent="0.2">
      <c r="A587" s="39" t="s">
        <v>583</v>
      </c>
      <c r="B587" t="s">
        <v>241</v>
      </c>
      <c r="C587">
        <v>17947475696</v>
      </c>
      <c r="D587">
        <v>46251339938</v>
      </c>
      <c r="E587" s="40"/>
      <c r="F587" s="46" t="str">
        <f t="shared" si="36"/>
        <v>2021–22 RKOR</v>
      </c>
      <c r="G587" s="46" t="str">
        <f t="array" ref="G587">A587&amp;" "&amp;SUM(IF(A587=FinyearEx,IF(C587&lt;=QldEx,1,0),0))</f>
        <v>2021–22 3</v>
      </c>
      <c r="H587" s="46" t="str">
        <f t="array" ref="H587">A587&amp;" "&amp;SUM(IF(A587=FinyearEx,IF(D587&lt;=AustraliaEx,1,0),0))</f>
        <v>2021–22 3</v>
      </c>
      <c r="I587" s="46" t="str">
        <f t="shared" si="37"/>
        <v>RKOR</v>
      </c>
      <c r="J587" s="47">
        <f t="shared" si="38"/>
        <v>17947.475696000001</v>
      </c>
      <c r="K587" s="47">
        <f t="shared" si="39"/>
        <v>46251.339937999997</v>
      </c>
    </row>
    <row r="588" spans="1:11" ht="12" customHeight="1" x14ac:dyDescent="0.2">
      <c r="A588" s="39" t="s">
        <v>583</v>
      </c>
      <c r="B588" t="s">
        <v>242</v>
      </c>
      <c r="C588">
        <v>2004550</v>
      </c>
      <c r="D588">
        <v>25401511</v>
      </c>
      <c r="E588" s="40"/>
      <c r="F588" s="46" t="str">
        <f t="shared" si="36"/>
        <v>2021–22 ROUM</v>
      </c>
      <c r="G588" s="46" t="str">
        <f t="array" ref="G588">A588&amp;" "&amp;SUM(IF(A588=FinyearEx,IF(C588&lt;=QldEx,1,0),0))</f>
        <v>2021–22 101</v>
      </c>
      <c r="H588" s="46" t="str">
        <f t="array" ref="H588">A588&amp;" "&amp;SUM(IF(A588=FinyearEx,IF(D588&lt;=AustraliaEx,1,0),0))</f>
        <v>2021–22 99</v>
      </c>
      <c r="I588" s="46" t="str">
        <f t="shared" si="37"/>
        <v>ROUM</v>
      </c>
      <c r="J588" s="47">
        <f t="shared" si="38"/>
        <v>2.0045500000000001</v>
      </c>
      <c r="K588" s="47">
        <f t="shared" si="39"/>
        <v>25.401510999999999</v>
      </c>
    </row>
    <row r="589" spans="1:11" ht="12" customHeight="1" x14ac:dyDescent="0.2">
      <c r="A589" s="39" t="s">
        <v>583</v>
      </c>
      <c r="B589" t="s">
        <v>243</v>
      </c>
      <c r="C589">
        <v>440966581</v>
      </c>
      <c r="D589">
        <v>671532669</v>
      </c>
      <c r="E589" s="40"/>
      <c r="F589" s="46" t="str">
        <f t="shared" si="36"/>
        <v>2021–22 RUSS</v>
      </c>
      <c r="G589" s="46" t="str">
        <f t="array" ref="G589">A589&amp;" "&amp;SUM(IF(A589=FinyearEx,IF(C589&lt;=QldEx,1,0),0))</f>
        <v>2021–22 26</v>
      </c>
      <c r="H589" s="46" t="str">
        <f t="array" ref="H589">A589&amp;" "&amp;SUM(IF(A589=FinyearEx,IF(D589&lt;=AustraliaEx,1,0),0))</f>
        <v>2021–22 43</v>
      </c>
      <c r="I589" s="46" t="str">
        <f t="shared" si="37"/>
        <v>RUSS</v>
      </c>
      <c r="J589" s="47">
        <f t="shared" si="38"/>
        <v>440.96658100000002</v>
      </c>
      <c r="K589" s="47">
        <f t="shared" si="39"/>
        <v>671.53266900000006</v>
      </c>
    </row>
    <row r="590" spans="1:11" ht="12" customHeight="1" x14ac:dyDescent="0.2">
      <c r="A590" s="39" t="s">
        <v>583</v>
      </c>
      <c r="B590" t="s">
        <v>305</v>
      </c>
      <c r="C590">
        <v>29911</v>
      </c>
      <c r="D590">
        <v>25230268</v>
      </c>
      <c r="E590" s="40"/>
      <c r="F590" s="46" t="str">
        <f t="shared" si="36"/>
        <v>2021–22 RWAN</v>
      </c>
      <c r="G590" s="46" t="str">
        <f t="array" ref="G590">A590&amp;" "&amp;SUM(IF(A590=FinyearEx,IF(C590&lt;=QldEx,1,0),0))</f>
        <v>2021–22 175</v>
      </c>
      <c r="H590" s="46" t="str">
        <f t="array" ref="H590">A590&amp;" "&amp;SUM(IF(A590=FinyearEx,IF(D590&lt;=AustraliaEx,1,0),0))</f>
        <v>2021–22 100</v>
      </c>
      <c r="I590" s="46" t="str">
        <f t="shared" si="37"/>
        <v>RWAN</v>
      </c>
      <c r="J590" s="47">
        <f t="shared" si="38"/>
        <v>2.9911E-2</v>
      </c>
      <c r="K590" s="47">
        <f t="shared" si="39"/>
        <v>25.230267999999999</v>
      </c>
    </row>
    <row r="591" spans="1:11" ht="12" customHeight="1" x14ac:dyDescent="0.2">
      <c r="A591" s="39" t="s">
        <v>583</v>
      </c>
      <c r="B591" t="s">
        <v>244</v>
      </c>
      <c r="C591">
        <v>429186746</v>
      </c>
      <c r="D591">
        <v>1793784791</v>
      </c>
      <c r="E591" s="40"/>
      <c r="F591" s="46" t="str">
        <f t="shared" si="36"/>
        <v>2021–22 SAFR</v>
      </c>
      <c r="G591" s="46" t="str">
        <f t="array" ref="G591">A591&amp;" "&amp;SUM(IF(A591=FinyearEx,IF(C591&lt;=QldEx,1,0),0))</f>
        <v>2021–22 27</v>
      </c>
      <c r="H591" s="46" t="str">
        <f t="array" ref="H591">A591&amp;" "&amp;SUM(IF(A591=FinyearEx,IF(D591&lt;=AustraliaEx,1,0),0))</f>
        <v>2021–22 28</v>
      </c>
      <c r="I591" s="46" t="str">
        <f t="shared" si="37"/>
        <v>SAFR</v>
      </c>
      <c r="J591" s="47">
        <f t="shared" si="38"/>
        <v>429.18674600000003</v>
      </c>
      <c r="K591" s="47">
        <f t="shared" si="39"/>
        <v>1793.784791</v>
      </c>
    </row>
    <row r="592" spans="1:11" ht="12" customHeight="1" x14ac:dyDescent="0.2">
      <c r="A592" s="39" t="s">
        <v>583</v>
      </c>
      <c r="B592" t="s">
        <v>245</v>
      </c>
      <c r="C592">
        <v>973936</v>
      </c>
      <c r="D592">
        <v>2540988</v>
      </c>
      <c r="E592" s="40"/>
      <c r="F592" s="46" t="str">
        <f t="shared" si="36"/>
        <v>2021–22 SALV</v>
      </c>
      <c r="G592" s="46" t="str">
        <f t="array" ref="G592">A592&amp;" "&amp;SUM(IF(A592=FinyearEx,IF(C592&lt;=QldEx,1,0),0))</f>
        <v>2021–22 118</v>
      </c>
      <c r="H592" s="46" t="str">
        <f t="array" ref="H592">A592&amp;" "&amp;SUM(IF(A592=FinyearEx,IF(D592&lt;=AustraliaEx,1,0),0))</f>
        <v>2021–22 162</v>
      </c>
      <c r="I592" s="46" t="str">
        <f t="shared" si="37"/>
        <v>SALV</v>
      </c>
      <c r="J592" s="47">
        <f t="shared" si="38"/>
        <v>0.97393600000000002</v>
      </c>
      <c r="K592" s="47">
        <f t="shared" si="39"/>
        <v>2.540988</v>
      </c>
    </row>
    <row r="593" spans="1:11" ht="12" customHeight="1" x14ac:dyDescent="0.2">
      <c r="A593" s="39" t="s">
        <v>583</v>
      </c>
      <c r="B593" t="s">
        <v>246</v>
      </c>
      <c r="C593">
        <v>172438</v>
      </c>
      <c r="D593">
        <v>11555927</v>
      </c>
      <c r="E593" s="40"/>
      <c r="F593" s="46" t="str">
        <f t="shared" si="36"/>
        <v>2021–22 SAMO</v>
      </c>
      <c r="G593" s="46" t="str">
        <f t="array" ref="G593">A593&amp;" "&amp;SUM(IF(A593=FinyearEx,IF(C593&lt;=QldEx,1,0),0))</f>
        <v>2021–22 151</v>
      </c>
      <c r="H593" s="46" t="str">
        <f t="array" ref="H593">A593&amp;" "&amp;SUM(IF(A593=FinyearEx,IF(D593&lt;=AustraliaEx,1,0),0))</f>
        <v>2021–22 124</v>
      </c>
      <c r="I593" s="46" t="str">
        <f t="shared" si="37"/>
        <v>SAMO</v>
      </c>
      <c r="J593" s="47">
        <f t="shared" si="38"/>
        <v>0.17243800000000001</v>
      </c>
      <c r="K593" s="47">
        <f t="shared" si="39"/>
        <v>11.555927000000001</v>
      </c>
    </row>
    <row r="594" spans="1:11" ht="12" customHeight="1" x14ac:dyDescent="0.2">
      <c r="A594" s="39" t="s">
        <v>583</v>
      </c>
      <c r="B594" t="s">
        <v>247</v>
      </c>
      <c r="C594">
        <v>146651179</v>
      </c>
      <c r="D594">
        <v>1921346687</v>
      </c>
      <c r="E594" s="40"/>
      <c r="F594" s="46" t="str">
        <f t="shared" si="36"/>
        <v>2021–22 SAUD</v>
      </c>
      <c r="G594" s="46" t="str">
        <f t="array" ref="G594">A594&amp;" "&amp;SUM(IF(A594=FinyearEx,IF(C594&lt;=QldEx,1,0),0))</f>
        <v>2021–22 38</v>
      </c>
      <c r="H594" s="46" t="str">
        <f t="array" ref="H594">A594&amp;" "&amp;SUM(IF(A594=FinyearEx,IF(D594&lt;=AustraliaEx,1,0),0))</f>
        <v>2021–22 25</v>
      </c>
      <c r="I594" s="46" t="str">
        <f t="shared" si="37"/>
        <v>SAUD</v>
      </c>
      <c r="J594" s="47">
        <f t="shared" si="38"/>
        <v>146.65117900000001</v>
      </c>
      <c r="K594" s="47">
        <f t="shared" si="39"/>
        <v>1921.346687</v>
      </c>
    </row>
    <row r="595" spans="1:11" ht="12" customHeight="1" x14ac:dyDescent="0.2">
      <c r="A595" s="39" t="s">
        <v>583</v>
      </c>
      <c r="B595" t="s">
        <v>248</v>
      </c>
      <c r="C595">
        <v>4458451</v>
      </c>
      <c r="D595">
        <v>29922303</v>
      </c>
      <c r="E595" s="40"/>
      <c r="F595" s="46" t="str">
        <f t="shared" si="36"/>
        <v>2021–22 SENE</v>
      </c>
      <c r="G595" s="46" t="str">
        <f t="array" ref="G595">A595&amp;" "&amp;SUM(IF(A595=FinyearEx,IF(C595&lt;=QldEx,1,0),0))</f>
        <v>2021–22 91</v>
      </c>
      <c r="H595" s="46" t="str">
        <f t="array" ref="H595">A595&amp;" "&amp;SUM(IF(A595=FinyearEx,IF(D595&lt;=AustraliaEx,1,0),0))</f>
        <v>2021–22 94</v>
      </c>
      <c r="I595" s="46" t="str">
        <f t="shared" si="37"/>
        <v>SENE</v>
      </c>
      <c r="J595" s="47">
        <f t="shared" si="38"/>
        <v>4.4584510000000002</v>
      </c>
      <c r="K595" s="47">
        <f t="shared" si="39"/>
        <v>29.922302999999999</v>
      </c>
    </row>
    <row r="596" spans="1:11" ht="12" customHeight="1" x14ac:dyDescent="0.2">
      <c r="A596" s="39" t="s">
        <v>583</v>
      </c>
      <c r="B596" t="s">
        <v>249</v>
      </c>
      <c r="C596">
        <v>54997</v>
      </c>
      <c r="D596">
        <v>1218786</v>
      </c>
      <c r="E596" s="40"/>
      <c r="F596" s="46" t="str">
        <f t="shared" si="36"/>
        <v>2021–22 SERB</v>
      </c>
      <c r="G596" s="46" t="str">
        <f t="array" ref="G596">A596&amp;" "&amp;SUM(IF(A596=FinyearEx,IF(C596&lt;=QldEx,1,0),0))</f>
        <v>2021–22 171</v>
      </c>
      <c r="H596" s="46" t="str">
        <f t="array" ref="H596">A596&amp;" "&amp;SUM(IF(A596=FinyearEx,IF(D596&lt;=AustraliaEx,1,0),0))</f>
        <v>2021–22 180</v>
      </c>
      <c r="I596" s="46" t="str">
        <f t="shared" si="37"/>
        <v>SERB</v>
      </c>
      <c r="J596" s="47">
        <f t="shared" si="38"/>
        <v>5.4996999999999997E-2</v>
      </c>
      <c r="K596" s="47">
        <f t="shared" si="39"/>
        <v>1.2187859999999999</v>
      </c>
    </row>
    <row r="597" spans="1:11" ht="12" customHeight="1" x14ac:dyDescent="0.2">
      <c r="A597" s="39" t="s">
        <v>583</v>
      </c>
      <c r="B597" t="s">
        <v>250</v>
      </c>
      <c r="C597">
        <v>751644</v>
      </c>
      <c r="D597">
        <v>5826333</v>
      </c>
      <c r="E597" s="40"/>
      <c r="F597" s="46" t="str">
        <f t="shared" si="36"/>
        <v>2021–22 SEYC</v>
      </c>
      <c r="G597" s="46" t="str">
        <f t="array" ref="G597">A597&amp;" "&amp;SUM(IF(A597=FinyearEx,IF(C597&lt;=QldEx,1,0),0))</f>
        <v>2021–22 130</v>
      </c>
      <c r="H597" s="46" t="str">
        <f t="array" ref="H597">A597&amp;" "&amp;SUM(IF(A597=FinyearEx,IF(D597&lt;=AustraliaEx,1,0),0))</f>
        <v>2021–22 138</v>
      </c>
      <c r="I597" s="46" t="str">
        <f t="shared" si="37"/>
        <v>SEYC</v>
      </c>
      <c r="J597" s="47">
        <f t="shared" si="38"/>
        <v>0.75164399999999998</v>
      </c>
      <c r="K597" s="47">
        <f t="shared" si="39"/>
        <v>5.826333</v>
      </c>
    </row>
    <row r="598" spans="1:11" ht="12" customHeight="1" x14ac:dyDescent="0.2">
      <c r="A598" s="39" t="s">
        <v>583</v>
      </c>
      <c r="B598" t="s">
        <v>251</v>
      </c>
      <c r="C598">
        <v>7090009</v>
      </c>
      <c r="D598">
        <v>1406017861</v>
      </c>
      <c r="E598" s="40"/>
      <c r="F598" s="46" t="str">
        <f t="shared" si="36"/>
        <v>2021–22 SHIP</v>
      </c>
      <c r="G598" s="46" t="str">
        <f t="array" ref="G598">A598&amp;" "&amp;SUM(IF(A598=FinyearEx,IF(C598&lt;=QldEx,1,0),0))</f>
        <v>2021–22 79</v>
      </c>
      <c r="H598" s="46" t="str">
        <f t="array" ref="H598">A598&amp;" "&amp;SUM(IF(A598=FinyearEx,IF(D598&lt;=AustraliaEx,1,0),0))</f>
        <v>2021–22 31</v>
      </c>
      <c r="I598" s="46" t="str">
        <f t="shared" si="37"/>
        <v>SHIP</v>
      </c>
      <c r="J598" s="47">
        <f t="shared" si="38"/>
        <v>7.0900090000000002</v>
      </c>
      <c r="K598" s="47">
        <f t="shared" si="39"/>
        <v>1406.017861</v>
      </c>
    </row>
    <row r="599" spans="1:11" ht="12" customHeight="1" x14ac:dyDescent="0.2">
      <c r="A599" s="39" t="s">
        <v>583</v>
      </c>
      <c r="B599" t="s">
        <v>252</v>
      </c>
      <c r="C599">
        <v>1281244366</v>
      </c>
      <c r="D599">
        <v>17186799641</v>
      </c>
      <c r="E599" s="40"/>
      <c r="F599" s="46" t="str">
        <f t="shared" si="36"/>
        <v>2021–22 SING</v>
      </c>
      <c r="G599" s="46" t="str">
        <f t="array" ref="G599">A599&amp;" "&amp;SUM(IF(A599=FinyearEx,IF(C599&lt;=QldEx,1,0),0))</f>
        <v>2021–22 13</v>
      </c>
      <c r="H599" s="46" t="str">
        <f t="array" ref="H599">A599&amp;" "&amp;SUM(IF(A599=FinyearEx,IF(D599&lt;=AustraliaEx,1,0),0))</f>
        <v>2021–22 7</v>
      </c>
      <c r="I599" s="46" t="str">
        <f t="shared" si="37"/>
        <v>SING</v>
      </c>
      <c r="J599" s="47">
        <f t="shared" si="38"/>
        <v>1281.2443659999999</v>
      </c>
      <c r="K599" s="47">
        <f t="shared" si="39"/>
        <v>17186.799641000001</v>
      </c>
    </row>
    <row r="600" spans="1:11" ht="12" customHeight="1" x14ac:dyDescent="0.2">
      <c r="A600" s="39" t="s">
        <v>583</v>
      </c>
      <c r="B600" t="s">
        <v>253</v>
      </c>
      <c r="C600">
        <v>237589</v>
      </c>
      <c r="D600">
        <v>1742755</v>
      </c>
      <c r="E600" s="40"/>
      <c r="F600" s="46" t="str">
        <f t="shared" si="36"/>
        <v>2021–22 SLEO</v>
      </c>
      <c r="G600" s="46" t="str">
        <f t="array" ref="G600">A600&amp;" "&amp;SUM(IF(A600=FinyearEx,IF(C600&lt;=QldEx,1,0),0))</f>
        <v>2021–22 148</v>
      </c>
      <c r="H600" s="46" t="str">
        <f t="array" ref="H600">A600&amp;" "&amp;SUM(IF(A600=FinyearEx,IF(D600&lt;=AustraliaEx,1,0),0))</f>
        <v>2021–22 175</v>
      </c>
      <c r="I600" s="46" t="str">
        <f t="shared" si="37"/>
        <v>SLEO</v>
      </c>
      <c r="J600" s="47">
        <f t="shared" si="38"/>
        <v>0.23758899999999999</v>
      </c>
      <c r="K600" s="47">
        <f t="shared" si="39"/>
        <v>1.7427550000000001</v>
      </c>
    </row>
    <row r="601" spans="1:11" ht="12" customHeight="1" x14ac:dyDescent="0.2">
      <c r="A601" s="39" t="s">
        <v>583</v>
      </c>
      <c r="B601" t="s">
        <v>254</v>
      </c>
      <c r="C601">
        <v>184479250</v>
      </c>
      <c r="D601">
        <v>295823115</v>
      </c>
      <c r="E601" s="40"/>
      <c r="F601" s="46" t="str">
        <f t="shared" si="36"/>
        <v>2021–22 SLOV</v>
      </c>
      <c r="G601" s="46" t="str">
        <f t="array" ref="G601">A601&amp;" "&amp;SUM(IF(A601=FinyearEx,IF(C601&lt;=QldEx,1,0),0))</f>
        <v>2021–22 35</v>
      </c>
      <c r="H601" s="46" t="str">
        <f t="array" ref="H601">A601&amp;" "&amp;SUM(IF(A601=FinyearEx,IF(D601&lt;=AustraliaEx,1,0),0))</f>
        <v>2021–22 51</v>
      </c>
      <c r="I601" s="46" t="str">
        <f t="shared" si="37"/>
        <v>SLOV</v>
      </c>
      <c r="J601" s="47">
        <f t="shared" si="38"/>
        <v>184.47925000000001</v>
      </c>
      <c r="K601" s="47">
        <f t="shared" si="39"/>
        <v>295.82311499999997</v>
      </c>
    </row>
    <row r="602" spans="1:11" ht="12" customHeight="1" x14ac:dyDescent="0.2">
      <c r="A602" s="39" t="s">
        <v>583</v>
      </c>
      <c r="B602" t="s">
        <v>255</v>
      </c>
      <c r="C602">
        <v>38652287</v>
      </c>
      <c r="D602">
        <v>78369108</v>
      </c>
      <c r="E602" s="40"/>
      <c r="F602" s="46" t="str">
        <f t="shared" si="36"/>
        <v>2021–22 SOLO</v>
      </c>
      <c r="G602" s="46" t="str">
        <f t="array" ref="G602">A602&amp;" "&amp;SUM(IF(A602=FinyearEx,IF(C602&lt;=QldEx,1,0),0))</f>
        <v>2021–22 50</v>
      </c>
      <c r="H602" s="46" t="str">
        <f t="array" ref="H602">A602&amp;" "&amp;SUM(IF(A602=FinyearEx,IF(D602&lt;=AustraliaEx,1,0),0))</f>
        <v>2021–22 77</v>
      </c>
      <c r="I602" s="46" t="str">
        <f t="shared" si="37"/>
        <v>SOLO</v>
      </c>
      <c r="J602" s="47">
        <f t="shared" si="38"/>
        <v>38.652287000000001</v>
      </c>
      <c r="K602" s="47">
        <f t="shared" si="39"/>
        <v>78.369107999999997</v>
      </c>
    </row>
    <row r="603" spans="1:11" ht="12" customHeight="1" x14ac:dyDescent="0.2">
      <c r="A603" s="39" t="s">
        <v>583</v>
      </c>
      <c r="B603" t="s">
        <v>256</v>
      </c>
      <c r="C603">
        <v>6155</v>
      </c>
      <c r="D603">
        <v>845703</v>
      </c>
      <c r="E603" s="40"/>
      <c r="F603" s="46" t="str">
        <f t="shared" si="36"/>
        <v>2021–22 SOML</v>
      </c>
      <c r="G603" s="46" t="str">
        <f t="array" ref="G603">A603&amp;" "&amp;SUM(IF(A603=FinyearEx,IF(C603&lt;=QldEx,1,0),0))</f>
        <v>2021–22 192</v>
      </c>
      <c r="H603" s="46" t="str">
        <f t="array" ref="H603">A603&amp;" "&amp;SUM(IF(A603=FinyearEx,IF(D603&lt;=AustraliaEx,1,0),0))</f>
        <v>2021–22 187</v>
      </c>
      <c r="I603" s="46" t="str">
        <f t="shared" si="37"/>
        <v>SOML</v>
      </c>
      <c r="J603" s="47">
        <f t="shared" si="38"/>
        <v>6.1549999999999999E-3</v>
      </c>
      <c r="K603" s="47">
        <f t="shared" si="39"/>
        <v>0.84570299999999998</v>
      </c>
    </row>
    <row r="604" spans="1:11" ht="12" customHeight="1" x14ac:dyDescent="0.2">
      <c r="A604" s="39" t="s">
        <v>583</v>
      </c>
      <c r="B604" t="s">
        <v>257</v>
      </c>
      <c r="C604">
        <v>727780753</v>
      </c>
      <c r="D604">
        <v>1313200018</v>
      </c>
      <c r="E604" s="40"/>
      <c r="F604" s="46" t="str">
        <f t="shared" si="36"/>
        <v>2021–22 SPAI</v>
      </c>
      <c r="G604" s="46" t="str">
        <f t="array" ref="G604">A604&amp;" "&amp;SUM(IF(A604=FinyearEx,IF(C604&lt;=QldEx,1,0),0))</f>
        <v>2021–22 19</v>
      </c>
      <c r="H604" s="46" t="str">
        <f t="array" ref="H604">A604&amp;" "&amp;SUM(IF(A604=FinyearEx,IF(D604&lt;=AustraliaEx,1,0),0))</f>
        <v>2021–22 32</v>
      </c>
      <c r="I604" s="46" t="str">
        <f t="shared" si="37"/>
        <v>SPAI</v>
      </c>
      <c r="J604" s="47">
        <f t="shared" si="38"/>
        <v>727.780753</v>
      </c>
      <c r="K604" s="47">
        <f t="shared" si="39"/>
        <v>1313.200018</v>
      </c>
    </row>
    <row r="605" spans="1:11" ht="12" customHeight="1" x14ac:dyDescent="0.2">
      <c r="A605" s="39" t="s">
        <v>583</v>
      </c>
      <c r="B605" t="s">
        <v>258</v>
      </c>
      <c r="C605">
        <v>54640099</v>
      </c>
      <c r="D605">
        <v>266135434</v>
      </c>
      <c r="E605" s="40"/>
      <c r="F605" s="46" t="str">
        <f t="shared" si="36"/>
        <v>2021–22 SRIL</v>
      </c>
      <c r="G605" s="46" t="str">
        <f t="array" ref="G605">A605&amp;" "&amp;SUM(IF(A605=FinyearEx,IF(C605&lt;=QldEx,1,0),0))</f>
        <v>2021–22 46</v>
      </c>
      <c r="H605" s="46" t="str">
        <f t="array" ref="H605">A605&amp;" "&amp;SUM(IF(A605=FinyearEx,IF(D605&lt;=AustraliaEx,1,0),0))</f>
        <v>2021–22 54</v>
      </c>
      <c r="I605" s="46" t="str">
        <f t="shared" si="37"/>
        <v>SRIL</v>
      </c>
      <c r="J605" s="47">
        <f t="shared" si="38"/>
        <v>54.640098999999999</v>
      </c>
      <c r="K605" s="47">
        <f t="shared" si="39"/>
        <v>266.13543399999998</v>
      </c>
    </row>
    <row r="606" spans="1:11" ht="12" customHeight="1" x14ac:dyDescent="0.2">
      <c r="A606" s="39" t="s">
        <v>583</v>
      </c>
      <c r="B606" t="s">
        <v>259</v>
      </c>
      <c r="C606">
        <v>65182</v>
      </c>
      <c r="D606">
        <v>11374044</v>
      </c>
      <c r="E606" s="40"/>
      <c r="F606" s="46" t="str">
        <f t="shared" si="36"/>
        <v>2021–22 SRNM</v>
      </c>
      <c r="G606" s="46" t="str">
        <f t="array" ref="G606">A606&amp;" "&amp;SUM(IF(A606=FinyearEx,IF(C606&lt;=QldEx,1,0),0))</f>
        <v>2021–22 164</v>
      </c>
      <c r="H606" s="46" t="str">
        <f t="array" ref="H606">A606&amp;" "&amp;SUM(IF(A606=FinyearEx,IF(D606&lt;=AustraliaEx,1,0),0))</f>
        <v>2021–22 125</v>
      </c>
      <c r="I606" s="46" t="str">
        <f t="shared" si="37"/>
        <v>SRNM</v>
      </c>
      <c r="J606" s="47">
        <f t="shared" si="38"/>
        <v>6.5182000000000004E-2</v>
      </c>
      <c r="K606" s="47">
        <f t="shared" si="39"/>
        <v>11.374044</v>
      </c>
    </row>
    <row r="607" spans="1:11" ht="12" customHeight="1" x14ac:dyDescent="0.2">
      <c r="A607" s="39" t="s">
        <v>583</v>
      </c>
      <c r="B607" t="s">
        <v>306</v>
      </c>
      <c r="C607">
        <v>7519</v>
      </c>
      <c r="D607">
        <v>319228</v>
      </c>
      <c r="E607" s="40"/>
      <c r="F607" s="46" t="str">
        <f t="shared" si="36"/>
        <v>2021–22 SSUD</v>
      </c>
      <c r="G607" s="46" t="str">
        <f t="array" ref="G607">A607&amp;" "&amp;SUM(IF(A607=FinyearEx,IF(C607&lt;=QldEx,1,0),0))</f>
        <v>2021–22 187</v>
      </c>
      <c r="H607" s="46" t="str">
        <f t="array" ref="H607">A607&amp;" "&amp;SUM(IF(A607=FinyearEx,IF(D607&lt;=AustraliaEx,1,0),0))</f>
        <v>2021–22 193</v>
      </c>
      <c r="I607" s="46" t="str">
        <f t="shared" si="37"/>
        <v>SSUD</v>
      </c>
      <c r="J607" s="47">
        <f t="shared" si="38"/>
        <v>7.5189999999999996E-3</v>
      </c>
      <c r="K607" s="47">
        <f t="shared" si="39"/>
        <v>0.31922800000000001</v>
      </c>
    </row>
    <row r="608" spans="1:11" ht="12" customHeight="1" x14ac:dyDescent="0.2">
      <c r="A608" s="39" t="s">
        <v>583</v>
      </c>
      <c r="B608" t="s">
        <v>262</v>
      </c>
      <c r="C608">
        <v>57551</v>
      </c>
      <c r="D608">
        <v>2062276</v>
      </c>
      <c r="E608" s="40"/>
      <c r="F608" s="46" t="str">
        <f t="shared" si="36"/>
        <v>2021–22 STLU</v>
      </c>
      <c r="G608" s="46" t="str">
        <f t="array" ref="G608">A608&amp;" "&amp;SUM(IF(A608=FinyearEx,IF(C608&lt;=QldEx,1,0),0))</f>
        <v>2021–22 168</v>
      </c>
      <c r="H608" s="46" t="str">
        <f t="array" ref="H608">A608&amp;" "&amp;SUM(IF(A608=FinyearEx,IF(D608&lt;=AustraliaEx,1,0),0))</f>
        <v>2021–22 171</v>
      </c>
      <c r="I608" s="46" t="str">
        <f t="shared" si="37"/>
        <v>STLU</v>
      </c>
      <c r="J608" s="47">
        <f t="shared" si="38"/>
        <v>5.7550999999999998E-2</v>
      </c>
      <c r="K608" s="47">
        <f t="shared" si="39"/>
        <v>2.0622760000000002</v>
      </c>
    </row>
    <row r="609" spans="1:11" ht="12" customHeight="1" x14ac:dyDescent="0.2">
      <c r="A609" s="39" t="s">
        <v>583</v>
      </c>
      <c r="B609" t="s">
        <v>263</v>
      </c>
      <c r="C609">
        <v>32288358</v>
      </c>
      <c r="D609">
        <v>238773290</v>
      </c>
      <c r="E609" s="40"/>
      <c r="F609" s="46" t="str">
        <f t="shared" si="36"/>
        <v>2021–22 SUDN</v>
      </c>
      <c r="G609" s="46" t="str">
        <f t="array" ref="G609">A609&amp;" "&amp;SUM(IF(A609=FinyearEx,IF(C609&lt;=QldEx,1,0),0))</f>
        <v>2021–22 52</v>
      </c>
      <c r="H609" s="46" t="str">
        <f t="array" ref="H609">A609&amp;" "&amp;SUM(IF(A609=FinyearEx,IF(D609&lt;=AustraliaEx,1,0),0))</f>
        <v>2021–22 56</v>
      </c>
      <c r="I609" s="46" t="str">
        <f t="shared" si="37"/>
        <v>SUDN</v>
      </c>
      <c r="J609" s="47">
        <f t="shared" si="38"/>
        <v>32.288358000000002</v>
      </c>
      <c r="K609" s="47">
        <f t="shared" si="39"/>
        <v>238.77329</v>
      </c>
    </row>
    <row r="610" spans="1:11" ht="12" customHeight="1" x14ac:dyDescent="0.2">
      <c r="A610" s="39" t="s">
        <v>583</v>
      </c>
      <c r="B610" t="s">
        <v>264</v>
      </c>
      <c r="C610">
        <v>150477</v>
      </c>
      <c r="D610">
        <v>19145388</v>
      </c>
      <c r="E610" s="40"/>
      <c r="F610" s="46" t="str">
        <f t="shared" si="36"/>
        <v>2021–22 SVAK</v>
      </c>
      <c r="G610" s="46" t="str">
        <f t="array" ref="G610">A610&amp;" "&amp;SUM(IF(A610=FinyearEx,IF(C610&lt;=QldEx,1,0),0))</f>
        <v>2021–22 153</v>
      </c>
      <c r="H610" s="46" t="str">
        <f t="array" ref="H610">A610&amp;" "&amp;SUM(IF(A610=FinyearEx,IF(D610&lt;=AustraliaEx,1,0),0))</f>
        <v>2021–22 109</v>
      </c>
      <c r="I610" s="46" t="str">
        <f t="shared" si="37"/>
        <v>SVAK</v>
      </c>
      <c r="J610" s="47">
        <f t="shared" si="38"/>
        <v>0.150477</v>
      </c>
      <c r="K610" s="47">
        <f t="shared" si="39"/>
        <v>19.145388000000001</v>
      </c>
    </row>
    <row r="611" spans="1:11" ht="12" customHeight="1" x14ac:dyDescent="0.2">
      <c r="A611" s="39" t="s">
        <v>583</v>
      </c>
      <c r="B611" t="s">
        <v>265</v>
      </c>
      <c r="C611">
        <v>578736752</v>
      </c>
      <c r="D611">
        <v>684072381</v>
      </c>
      <c r="E611" s="40"/>
      <c r="F611" s="46" t="str">
        <f t="shared" si="36"/>
        <v>2021–22 SWED</v>
      </c>
      <c r="G611" s="46" t="str">
        <f t="array" ref="G611">A611&amp;" "&amp;SUM(IF(A611=FinyearEx,IF(C611&lt;=QldEx,1,0),0))</f>
        <v>2021–22 22</v>
      </c>
      <c r="H611" s="46" t="str">
        <f t="array" ref="H611">A611&amp;" "&amp;SUM(IF(A611=FinyearEx,IF(D611&lt;=AustraliaEx,1,0),0))</f>
        <v>2021–22 42</v>
      </c>
      <c r="I611" s="46" t="str">
        <f t="shared" si="37"/>
        <v>SWED</v>
      </c>
      <c r="J611" s="47">
        <f t="shared" si="38"/>
        <v>578.73675200000002</v>
      </c>
      <c r="K611" s="47">
        <f t="shared" si="39"/>
        <v>684.07238099999995</v>
      </c>
    </row>
    <row r="612" spans="1:11" ht="12" customHeight="1" x14ac:dyDescent="0.2">
      <c r="A612" s="39" t="s">
        <v>583</v>
      </c>
      <c r="B612" t="s">
        <v>266</v>
      </c>
      <c r="C612">
        <v>21712593</v>
      </c>
      <c r="D612">
        <v>2127410154</v>
      </c>
      <c r="E612" s="40"/>
      <c r="F612" s="46" t="str">
        <f t="shared" si="36"/>
        <v>2021–22 SWIT</v>
      </c>
      <c r="G612" s="46" t="str">
        <f t="array" ref="G612">A612&amp;" "&amp;SUM(IF(A612=FinyearEx,IF(C612&lt;=QldEx,1,0),0))</f>
        <v>2021–22 59</v>
      </c>
      <c r="H612" s="46" t="str">
        <f t="array" ref="H612">A612&amp;" "&amp;SUM(IF(A612=FinyearEx,IF(D612&lt;=AustraliaEx,1,0),0))</f>
        <v>2021–22 23</v>
      </c>
      <c r="I612" s="46" t="str">
        <f t="shared" si="37"/>
        <v>SWIT</v>
      </c>
      <c r="J612" s="47">
        <f t="shared" si="38"/>
        <v>21.712592999999998</v>
      </c>
      <c r="K612" s="47">
        <f t="shared" si="39"/>
        <v>2127.4101540000001</v>
      </c>
    </row>
    <row r="613" spans="1:11" ht="12" customHeight="1" x14ac:dyDescent="0.2">
      <c r="A613" s="39" t="s">
        <v>583</v>
      </c>
      <c r="B613" t="s">
        <v>268</v>
      </c>
      <c r="C613">
        <v>0</v>
      </c>
      <c r="D613">
        <v>92851</v>
      </c>
      <c r="E613" s="40"/>
      <c r="F613" s="46" t="str">
        <f t="shared" si="36"/>
        <v>2021–22 SYRI</v>
      </c>
      <c r="G613" s="46" t="str">
        <f t="array" ref="G613">A613&amp;" "&amp;SUM(IF(A613=FinyearEx,IF(C613&lt;=QldEx,1,0),0))</f>
        <v>2021–22 218</v>
      </c>
      <c r="H613" s="46" t="str">
        <f t="array" ref="H613">A613&amp;" "&amp;SUM(IF(A613=FinyearEx,IF(D613&lt;=AustraliaEx,1,0),0))</f>
        <v>2021–22 206</v>
      </c>
      <c r="I613" s="46" t="str">
        <f t="shared" si="37"/>
        <v>SYRI</v>
      </c>
      <c r="J613" s="47">
        <f t="shared" si="38"/>
        <v>0</v>
      </c>
      <c r="K613" s="47">
        <f t="shared" si="39"/>
        <v>9.2851000000000003E-2</v>
      </c>
    </row>
    <row r="614" spans="1:11" ht="12" customHeight="1" x14ac:dyDescent="0.2">
      <c r="A614" s="39" t="s">
        <v>583</v>
      </c>
      <c r="B614" t="s">
        <v>269</v>
      </c>
      <c r="C614">
        <v>5443302526</v>
      </c>
      <c r="D614">
        <v>23468928186</v>
      </c>
      <c r="E614" s="40"/>
      <c r="F614" s="46" t="str">
        <f t="shared" si="36"/>
        <v>2021–22 TAIW</v>
      </c>
      <c r="G614" s="46" t="str">
        <f t="array" ref="G614">A614&amp;" "&amp;SUM(IF(A614=FinyearEx,IF(C614&lt;=QldEx,1,0),0))</f>
        <v>2021–22 6</v>
      </c>
      <c r="H614" s="46" t="str">
        <f t="array" ref="H614">A614&amp;" "&amp;SUM(IF(A614=FinyearEx,IF(D614&lt;=AustraliaEx,1,0),0))</f>
        <v>2021–22 5</v>
      </c>
      <c r="I614" s="46" t="str">
        <f t="shared" si="37"/>
        <v>TAIW</v>
      </c>
      <c r="J614" s="47">
        <f t="shared" si="38"/>
        <v>5443.3025260000004</v>
      </c>
      <c r="K614" s="47">
        <f t="shared" si="39"/>
        <v>23468.928186000001</v>
      </c>
    </row>
    <row r="615" spans="1:11" ht="12" customHeight="1" x14ac:dyDescent="0.2">
      <c r="A615" s="39" t="s">
        <v>583</v>
      </c>
      <c r="B615" t="s">
        <v>270</v>
      </c>
      <c r="C615">
        <v>13891367</v>
      </c>
      <c r="D615">
        <v>124194271</v>
      </c>
      <c r="E615" s="40"/>
      <c r="F615" s="46" t="str">
        <f t="shared" si="36"/>
        <v>2021–22 TANZ</v>
      </c>
      <c r="G615" s="46" t="str">
        <f t="array" ref="G615">A615&amp;" "&amp;SUM(IF(A615=FinyearEx,IF(C615&lt;=QldEx,1,0),0))</f>
        <v>2021–22 69</v>
      </c>
      <c r="H615" s="46" t="str">
        <f t="array" ref="H615">A615&amp;" "&amp;SUM(IF(A615=FinyearEx,IF(D615&lt;=AustraliaEx,1,0),0))</f>
        <v>2021–22 67</v>
      </c>
      <c r="I615" s="46" t="str">
        <f t="shared" si="37"/>
        <v>TANZ</v>
      </c>
      <c r="J615" s="47">
        <f t="shared" si="38"/>
        <v>13.891367000000001</v>
      </c>
      <c r="K615" s="47">
        <f t="shared" si="39"/>
        <v>124.194271</v>
      </c>
    </row>
    <row r="616" spans="1:11" ht="12" customHeight="1" x14ac:dyDescent="0.2">
      <c r="A616" s="39" t="s">
        <v>583</v>
      </c>
      <c r="B616" t="s">
        <v>271</v>
      </c>
      <c r="C616">
        <v>799731699</v>
      </c>
      <c r="D616">
        <v>7833942737</v>
      </c>
      <c r="E616" s="40"/>
      <c r="F616" s="46" t="str">
        <f t="shared" si="36"/>
        <v>2021–22 THAI</v>
      </c>
      <c r="G616" s="46" t="str">
        <f t="array" ref="G616">A616&amp;" "&amp;SUM(IF(A616=FinyearEx,IF(C616&lt;=QldEx,1,0),0))</f>
        <v>2021–22 17</v>
      </c>
      <c r="H616" s="46" t="str">
        <f t="array" ref="H616">A616&amp;" "&amp;SUM(IF(A616=FinyearEx,IF(D616&lt;=AustraliaEx,1,0),0))</f>
        <v>2021–22 13</v>
      </c>
      <c r="I616" s="46" t="str">
        <f t="shared" si="37"/>
        <v>THAI</v>
      </c>
      <c r="J616" s="47">
        <f t="shared" si="38"/>
        <v>799.73169900000005</v>
      </c>
      <c r="K616" s="47">
        <f t="shared" si="39"/>
        <v>7833.9427370000003</v>
      </c>
    </row>
    <row r="617" spans="1:11" ht="12" customHeight="1" x14ac:dyDescent="0.2">
      <c r="A617" s="39" t="s">
        <v>583</v>
      </c>
      <c r="B617" t="s">
        <v>272</v>
      </c>
      <c r="C617">
        <v>2241068</v>
      </c>
      <c r="D617">
        <v>22492953</v>
      </c>
      <c r="E617" s="40"/>
      <c r="F617" s="46" t="str">
        <f t="shared" si="36"/>
        <v>2021–22 TNGA</v>
      </c>
      <c r="G617" s="46" t="str">
        <f t="array" ref="G617">A617&amp;" "&amp;SUM(IF(A617=FinyearEx,IF(C617&lt;=QldEx,1,0),0))</f>
        <v>2021–22 98</v>
      </c>
      <c r="H617" s="46" t="str">
        <f t="array" ref="H617">A617&amp;" "&amp;SUM(IF(A617=FinyearEx,IF(D617&lt;=AustraliaEx,1,0),0))</f>
        <v>2021–22 105</v>
      </c>
      <c r="I617" s="46" t="str">
        <f t="shared" si="37"/>
        <v>TNGA</v>
      </c>
      <c r="J617" s="47">
        <f t="shared" si="38"/>
        <v>2.2410679999999998</v>
      </c>
      <c r="K617" s="47">
        <f t="shared" si="39"/>
        <v>22.492953</v>
      </c>
    </row>
    <row r="618" spans="1:11" ht="12" customHeight="1" x14ac:dyDescent="0.2">
      <c r="A618" s="39" t="s">
        <v>583</v>
      </c>
      <c r="B618" t="s">
        <v>273</v>
      </c>
      <c r="C618">
        <v>111429</v>
      </c>
      <c r="D618">
        <v>4424785</v>
      </c>
      <c r="E618" s="40"/>
      <c r="F618" s="46" t="str">
        <f t="shared" si="36"/>
        <v>2021–22 TOGO</v>
      </c>
      <c r="G618" s="46" t="str">
        <f t="array" ref="G618">A618&amp;" "&amp;SUM(IF(A618=FinyearEx,IF(C618&lt;=QldEx,1,0),0))</f>
        <v>2021–22 159</v>
      </c>
      <c r="H618" s="46" t="str">
        <f t="array" ref="H618">A618&amp;" "&amp;SUM(IF(A618=FinyearEx,IF(D618&lt;=AustraliaEx,1,0),0))</f>
        <v>2021–22 148</v>
      </c>
      <c r="I618" s="46" t="str">
        <f t="shared" si="37"/>
        <v>TOGO</v>
      </c>
      <c r="J618" s="47">
        <f t="shared" si="38"/>
        <v>0.111429</v>
      </c>
      <c r="K618" s="47">
        <f t="shared" si="39"/>
        <v>4.424785</v>
      </c>
    </row>
    <row r="619" spans="1:11" ht="12" customHeight="1" x14ac:dyDescent="0.2">
      <c r="A619" s="39" t="s">
        <v>583</v>
      </c>
      <c r="B619" t="s">
        <v>308</v>
      </c>
      <c r="C619">
        <v>0</v>
      </c>
      <c r="D619">
        <v>29862</v>
      </c>
      <c r="E619" s="40"/>
      <c r="F619" s="46" t="str">
        <f t="shared" si="36"/>
        <v>2021–22 TRCA</v>
      </c>
      <c r="G619" s="46" t="str">
        <f t="array" ref="G619">A619&amp;" "&amp;SUM(IF(A619=FinyearEx,IF(C619&lt;=QldEx,1,0),0))</f>
        <v>2021–22 218</v>
      </c>
      <c r="H619" s="46" t="str">
        <f t="array" ref="H619">A619&amp;" "&amp;SUM(IF(A619=FinyearEx,IF(D619&lt;=AustraliaEx,1,0),0))</f>
        <v>2021–22 213</v>
      </c>
      <c r="I619" s="46" t="str">
        <f t="shared" si="37"/>
        <v>TRCA</v>
      </c>
      <c r="J619" s="47">
        <f t="shared" si="38"/>
        <v>0</v>
      </c>
      <c r="K619" s="47">
        <f t="shared" si="39"/>
        <v>2.9862E-2</v>
      </c>
    </row>
    <row r="620" spans="1:11" ht="12" customHeight="1" x14ac:dyDescent="0.2">
      <c r="A620" s="39" t="s">
        <v>583</v>
      </c>
      <c r="B620" t="s">
        <v>274</v>
      </c>
      <c r="C620">
        <v>4584536</v>
      </c>
      <c r="D620">
        <v>29048654</v>
      </c>
      <c r="E620" s="40"/>
      <c r="F620" s="46" t="str">
        <f t="shared" si="36"/>
        <v>2021–22 TRIN</v>
      </c>
      <c r="G620" s="46" t="str">
        <f t="array" ref="G620">A620&amp;" "&amp;SUM(IF(A620=FinyearEx,IF(C620&lt;=QldEx,1,0),0))</f>
        <v>2021–22 90</v>
      </c>
      <c r="H620" s="46" t="str">
        <f t="array" ref="H620">A620&amp;" "&amp;SUM(IF(A620=FinyearEx,IF(D620&lt;=AustraliaEx,1,0),0))</f>
        <v>2021–22 96</v>
      </c>
      <c r="I620" s="46" t="str">
        <f t="shared" si="37"/>
        <v>TRIN</v>
      </c>
      <c r="J620" s="47">
        <f t="shared" si="38"/>
        <v>4.5845359999999999</v>
      </c>
      <c r="K620" s="47">
        <f t="shared" si="39"/>
        <v>29.048653999999999</v>
      </c>
    </row>
    <row r="621" spans="1:11" ht="12" customHeight="1" x14ac:dyDescent="0.2">
      <c r="A621" s="39" t="s">
        <v>583</v>
      </c>
      <c r="B621" t="s">
        <v>275</v>
      </c>
      <c r="C621">
        <v>892701</v>
      </c>
      <c r="D621">
        <v>2480100</v>
      </c>
      <c r="E621" s="40"/>
      <c r="F621" s="46" t="str">
        <f t="shared" si="36"/>
        <v>2021–22 TUNI</v>
      </c>
      <c r="G621" s="46" t="str">
        <f t="array" ref="G621">A621&amp;" "&amp;SUM(IF(A621=FinyearEx,IF(C621&lt;=QldEx,1,0),0))</f>
        <v>2021–22 125</v>
      </c>
      <c r="H621" s="46" t="str">
        <f t="array" ref="H621">A621&amp;" "&amp;SUM(IF(A621=FinyearEx,IF(D621&lt;=AustraliaEx,1,0),0))</f>
        <v>2021–22 164</v>
      </c>
      <c r="I621" s="46" t="str">
        <f t="shared" si="37"/>
        <v>TUNI</v>
      </c>
      <c r="J621" s="47">
        <f t="shared" si="38"/>
        <v>0.89270099999999997</v>
      </c>
      <c r="K621" s="47">
        <f t="shared" si="39"/>
        <v>2.4801000000000002</v>
      </c>
    </row>
    <row r="622" spans="1:11" ht="12" customHeight="1" x14ac:dyDescent="0.2">
      <c r="A622" s="39" t="s">
        <v>583</v>
      </c>
      <c r="B622" t="s">
        <v>276</v>
      </c>
      <c r="C622">
        <v>1050839223</v>
      </c>
      <c r="D622">
        <v>1485466683</v>
      </c>
      <c r="E622" s="40"/>
      <c r="F622" s="46" t="str">
        <f t="shared" si="36"/>
        <v>2021–22 TURK</v>
      </c>
      <c r="G622" s="46" t="str">
        <f t="array" ref="G622">A622&amp;" "&amp;SUM(IF(A622=FinyearEx,IF(C622&lt;=QldEx,1,0),0))</f>
        <v>2021–22 15</v>
      </c>
      <c r="H622" s="46" t="str">
        <f t="array" ref="H622">A622&amp;" "&amp;SUM(IF(A622=FinyearEx,IF(D622&lt;=AustraliaEx,1,0),0))</f>
        <v>2021–22 30</v>
      </c>
      <c r="I622" s="46" t="str">
        <f t="shared" si="37"/>
        <v>TURK</v>
      </c>
      <c r="J622" s="47">
        <f t="shared" si="38"/>
        <v>1050.8392229999999</v>
      </c>
      <c r="K622" s="47">
        <f t="shared" si="39"/>
        <v>1485.4666830000001</v>
      </c>
    </row>
    <row r="623" spans="1:11" ht="12" customHeight="1" x14ac:dyDescent="0.2">
      <c r="A623" s="39" t="s">
        <v>583</v>
      </c>
      <c r="B623" t="s">
        <v>278</v>
      </c>
      <c r="C623">
        <v>1414750</v>
      </c>
      <c r="D623">
        <v>4576463</v>
      </c>
      <c r="E623" s="40"/>
      <c r="F623" s="46" t="str">
        <f t="shared" si="36"/>
        <v>2021–22 TUVA</v>
      </c>
      <c r="G623" s="46" t="str">
        <f t="array" ref="G623">A623&amp;" "&amp;SUM(IF(A623=FinyearEx,IF(C623&lt;=QldEx,1,0),0))</f>
        <v>2021–22 114</v>
      </c>
      <c r="H623" s="46" t="str">
        <f t="array" ref="H623">A623&amp;" "&amp;SUM(IF(A623=FinyearEx,IF(D623&lt;=AustraliaEx,1,0),0))</f>
        <v>2021–22 145</v>
      </c>
      <c r="I623" s="46" t="str">
        <f t="shared" si="37"/>
        <v>TUVA</v>
      </c>
      <c r="J623" s="47">
        <f t="shared" si="38"/>
        <v>1.41475</v>
      </c>
      <c r="K623" s="47">
        <f t="shared" si="39"/>
        <v>4.5764630000000004</v>
      </c>
    </row>
    <row r="624" spans="1:11" ht="12" customHeight="1" x14ac:dyDescent="0.2">
      <c r="A624" s="39" t="s">
        <v>583</v>
      </c>
      <c r="B624" t="s">
        <v>279</v>
      </c>
      <c r="C624">
        <v>250192251</v>
      </c>
      <c r="D624">
        <v>3993145824</v>
      </c>
      <c r="E624" s="40"/>
      <c r="F624" s="46" t="str">
        <f t="shared" si="36"/>
        <v>2021–22 UAEM</v>
      </c>
      <c r="G624" s="46" t="str">
        <f t="array" ref="G624">A624&amp;" "&amp;SUM(IF(A624=FinyearEx,IF(C624&lt;=QldEx,1,0),0))</f>
        <v>2021–22 33</v>
      </c>
      <c r="H624" s="46" t="str">
        <f t="array" ref="H624">A624&amp;" "&amp;SUM(IF(A624=FinyearEx,IF(D624&lt;=AustraliaEx,1,0),0))</f>
        <v>2021–22 18</v>
      </c>
      <c r="I624" s="46" t="str">
        <f t="shared" si="37"/>
        <v>UAEM</v>
      </c>
      <c r="J624" s="47">
        <f t="shared" si="38"/>
        <v>250.192251</v>
      </c>
      <c r="K624" s="47">
        <f t="shared" si="39"/>
        <v>3993.1458240000002</v>
      </c>
    </row>
    <row r="625" spans="1:11" ht="12" customHeight="1" x14ac:dyDescent="0.2">
      <c r="A625" s="39" t="s">
        <v>583</v>
      </c>
      <c r="B625" t="s">
        <v>280</v>
      </c>
      <c r="C625">
        <v>16335828</v>
      </c>
      <c r="D625">
        <v>20822872</v>
      </c>
      <c r="E625" s="40"/>
      <c r="F625" s="46" t="str">
        <f t="shared" si="36"/>
        <v>2021–22 UGAN</v>
      </c>
      <c r="G625" s="46" t="str">
        <f t="array" ref="G625">A625&amp;" "&amp;SUM(IF(A625=FinyearEx,IF(C625&lt;=QldEx,1,0),0))</f>
        <v>2021–22 63</v>
      </c>
      <c r="H625" s="46" t="str">
        <f t="array" ref="H625">A625&amp;" "&amp;SUM(IF(A625=FinyearEx,IF(D625&lt;=AustraliaEx,1,0),0))</f>
        <v>2021–22 106</v>
      </c>
      <c r="I625" s="46" t="str">
        <f t="shared" si="37"/>
        <v>UGAN</v>
      </c>
      <c r="J625" s="47">
        <f t="shared" si="38"/>
        <v>16.335827999999999</v>
      </c>
      <c r="K625" s="47">
        <f t="shared" si="39"/>
        <v>20.822872</v>
      </c>
    </row>
    <row r="626" spans="1:11" ht="12" customHeight="1" x14ac:dyDescent="0.2">
      <c r="A626" s="39" t="s">
        <v>583</v>
      </c>
      <c r="B626" t="s">
        <v>281</v>
      </c>
      <c r="C626">
        <v>858356383</v>
      </c>
      <c r="D626">
        <v>3305788683</v>
      </c>
      <c r="E626" s="40"/>
      <c r="F626" s="46" t="str">
        <f t="shared" si="36"/>
        <v>2021–22 UK</v>
      </c>
      <c r="G626" s="46" t="str">
        <f t="array" ref="G626">A626&amp;" "&amp;SUM(IF(A626=FinyearEx,IF(C626&lt;=QldEx,1,0),0))</f>
        <v>2021–22 16</v>
      </c>
      <c r="H626" s="46" t="str">
        <f t="array" ref="H626">A626&amp;" "&amp;SUM(IF(A626=FinyearEx,IF(D626&lt;=AustraliaEx,1,0),0))</f>
        <v>2021–22 19</v>
      </c>
      <c r="I626" s="46" t="str">
        <f t="shared" si="37"/>
        <v>UK</v>
      </c>
      <c r="J626" s="47">
        <f t="shared" si="38"/>
        <v>858.35638300000005</v>
      </c>
      <c r="K626" s="47">
        <f t="shared" si="39"/>
        <v>3305.7886830000002</v>
      </c>
    </row>
    <row r="627" spans="1:11" ht="12" customHeight="1" x14ac:dyDescent="0.2">
      <c r="A627" s="39" t="s">
        <v>583</v>
      </c>
      <c r="B627" t="s">
        <v>282</v>
      </c>
      <c r="C627">
        <v>25318371</v>
      </c>
      <c r="D627">
        <v>90982130</v>
      </c>
      <c r="E627" s="40"/>
      <c r="F627" s="46" t="str">
        <f t="shared" si="36"/>
        <v>2021–22 UKRA</v>
      </c>
      <c r="G627" s="46" t="str">
        <f t="array" ref="G627">A627&amp;" "&amp;SUM(IF(A627=FinyearEx,IF(C627&lt;=QldEx,1,0),0))</f>
        <v>2021–22 57</v>
      </c>
      <c r="H627" s="46" t="str">
        <f t="array" ref="H627">A627&amp;" "&amp;SUM(IF(A627=FinyearEx,IF(D627&lt;=AustraliaEx,1,0),0))</f>
        <v>2021–22 74</v>
      </c>
      <c r="I627" s="46" t="str">
        <f t="shared" si="37"/>
        <v>UKRA</v>
      </c>
      <c r="J627" s="47">
        <f t="shared" si="38"/>
        <v>25.318370999999999</v>
      </c>
      <c r="K627" s="47">
        <f t="shared" si="39"/>
        <v>90.982129999999998</v>
      </c>
    </row>
    <row r="628" spans="1:11" ht="12" customHeight="1" x14ac:dyDescent="0.2">
      <c r="A628" s="39" t="s">
        <v>583</v>
      </c>
      <c r="B628" t="s">
        <v>283</v>
      </c>
      <c r="C628">
        <v>84635217</v>
      </c>
      <c r="D628">
        <v>100209356</v>
      </c>
      <c r="E628" s="40"/>
      <c r="F628" s="46" t="str">
        <f t="shared" si="36"/>
        <v>2021–22 URUG</v>
      </c>
      <c r="G628" s="46" t="str">
        <f t="array" ref="G628">A628&amp;" "&amp;SUM(IF(A628=FinyearEx,IF(C628&lt;=QldEx,1,0),0))</f>
        <v>2021–22 43</v>
      </c>
      <c r="H628" s="46" t="str">
        <f t="array" ref="H628">A628&amp;" "&amp;SUM(IF(A628=FinyearEx,IF(D628&lt;=AustraliaEx,1,0),0))</f>
        <v>2021–22 72</v>
      </c>
      <c r="I628" s="46" t="str">
        <f t="shared" si="37"/>
        <v>URUG</v>
      </c>
      <c r="J628" s="47">
        <f t="shared" si="38"/>
        <v>84.635216999999997</v>
      </c>
      <c r="K628" s="47">
        <f t="shared" si="39"/>
        <v>100.209356</v>
      </c>
    </row>
    <row r="629" spans="1:11" ht="12" customHeight="1" x14ac:dyDescent="0.2">
      <c r="A629" s="39" t="s">
        <v>583</v>
      </c>
      <c r="B629" t="s">
        <v>284</v>
      </c>
      <c r="C629">
        <v>2653252288</v>
      </c>
      <c r="D629">
        <v>17965253545</v>
      </c>
      <c r="E629" s="40"/>
      <c r="F629" s="46" t="str">
        <f t="shared" si="36"/>
        <v>2021–22 USA</v>
      </c>
      <c r="G629" s="46" t="str">
        <f t="array" ref="G629">A629&amp;" "&amp;SUM(IF(A629=FinyearEx,IF(C629&lt;=QldEx,1,0),0))</f>
        <v>2021–22 10</v>
      </c>
      <c r="H629" s="46" t="str">
        <f t="array" ref="H629">A629&amp;" "&amp;SUM(IF(A629=FinyearEx,IF(D629&lt;=AustraliaEx,1,0),0))</f>
        <v>2021–22 6</v>
      </c>
      <c r="I629" s="46" t="str">
        <f t="shared" si="37"/>
        <v>USA</v>
      </c>
      <c r="J629" s="47">
        <f t="shared" si="38"/>
        <v>2653.2522880000001</v>
      </c>
      <c r="K629" s="47">
        <f t="shared" si="39"/>
        <v>17965.253545</v>
      </c>
    </row>
    <row r="630" spans="1:11" ht="12" customHeight="1" x14ac:dyDescent="0.2">
      <c r="A630" s="39" t="s">
        <v>583</v>
      </c>
      <c r="B630" t="s">
        <v>310</v>
      </c>
      <c r="C630">
        <v>362953</v>
      </c>
      <c r="D630">
        <v>1487296</v>
      </c>
      <c r="E630" s="40"/>
      <c r="F630" s="46" t="str">
        <f t="shared" si="36"/>
        <v>2021–22 UZBK</v>
      </c>
      <c r="G630" s="46" t="str">
        <f t="array" ref="G630">A630&amp;" "&amp;SUM(IF(A630=FinyearEx,IF(C630&lt;=QldEx,1,0),0))</f>
        <v>2021–22 138</v>
      </c>
      <c r="H630" s="46" t="str">
        <f t="array" ref="H630">A630&amp;" "&amp;SUM(IF(A630=FinyearEx,IF(D630&lt;=AustraliaEx,1,0),0))</f>
        <v>2021–22 177</v>
      </c>
      <c r="I630" s="46" t="str">
        <f t="shared" si="37"/>
        <v>UZBK</v>
      </c>
      <c r="J630" s="47">
        <f t="shared" si="38"/>
        <v>0.36295300000000003</v>
      </c>
      <c r="K630" s="47">
        <f t="shared" si="39"/>
        <v>1.487296</v>
      </c>
    </row>
    <row r="631" spans="1:11" ht="12" customHeight="1" x14ac:dyDescent="0.2">
      <c r="A631" s="39" t="s">
        <v>583</v>
      </c>
      <c r="B631" t="s">
        <v>285</v>
      </c>
      <c r="C631">
        <v>26742660</v>
      </c>
      <c r="D631">
        <v>80431452</v>
      </c>
      <c r="E631" s="40"/>
      <c r="F631" s="46" t="str">
        <f t="shared" si="36"/>
        <v>2021–22 VANU</v>
      </c>
      <c r="G631" s="46" t="str">
        <f t="array" ref="G631">A631&amp;" "&amp;SUM(IF(A631=FinyearEx,IF(C631&lt;=QldEx,1,0),0))</f>
        <v>2021–22 56</v>
      </c>
      <c r="H631" s="46" t="str">
        <f t="array" ref="H631">A631&amp;" "&amp;SUM(IF(A631=FinyearEx,IF(D631&lt;=AustraliaEx,1,0),0))</f>
        <v>2021–22 76</v>
      </c>
      <c r="I631" s="46" t="str">
        <f t="shared" si="37"/>
        <v>VANU</v>
      </c>
      <c r="J631" s="47">
        <f t="shared" si="38"/>
        <v>26.742660000000001</v>
      </c>
      <c r="K631" s="47">
        <f t="shared" si="39"/>
        <v>80.431451999999993</v>
      </c>
    </row>
    <row r="632" spans="1:11" ht="12" customHeight="1" x14ac:dyDescent="0.2">
      <c r="A632" s="39" t="s">
        <v>583</v>
      </c>
      <c r="B632" t="s">
        <v>286</v>
      </c>
      <c r="C632">
        <v>960154</v>
      </c>
      <c r="D632">
        <v>9934395</v>
      </c>
      <c r="E632" s="40"/>
      <c r="F632" s="46" t="str">
        <f t="shared" si="36"/>
        <v>2021–22 VENZ</v>
      </c>
      <c r="G632" s="46" t="str">
        <f t="array" ref="G632">A632&amp;" "&amp;SUM(IF(A632=FinyearEx,IF(C632&lt;=QldEx,1,0),0))</f>
        <v>2021–22 119</v>
      </c>
      <c r="H632" s="46" t="str">
        <f t="array" ref="H632">A632&amp;" "&amp;SUM(IF(A632=FinyearEx,IF(D632&lt;=AustraliaEx,1,0),0))</f>
        <v>2021–22 129</v>
      </c>
      <c r="I632" s="46" t="str">
        <f t="shared" si="37"/>
        <v>VENZ</v>
      </c>
      <c r="J632" s="47">
        <f t="shared" si="38"/>
        <v>0.96015399999999995</v>
      </c>
      <c r="K632" s="47">
        <f t="shared" si="39"/>
        <v>9.9343950000000003</v>
      </c>
    </row>
    <row r="633" spans="1:11" ht="12" customHeight="1" x14ac:dyDescent="0.2">
      <c r="A633" s="39" t="s">
        <v>583</v>
      </c>
      <c r="B633" t="s">
        <v>287</v>
      </c>
      <c r="C633">
        <v>5634921301</v>
      </c>
      <c r="D633">
        <v>12356466179</v>
      </c>
      <c r="E633" s="40"/>
      <c r="F633" s="46" t="str">
        <f t="shared" si="36"/>
        <v>2021–22 VIET</v>
      </c>
      <c r="G633" s="46" t="str">
        <f t="array" ref="G633">A633&amp;" "&amp;SUM(IF(A633=FinyearEx,IF(C633&lt;=QldEx,1,0),0))</f>
        <v>2021–22 5</v>
      </c>
      <c r="H633" s="46" t="str">
        <f t="array" ref="H633">A633&amp;" "&amp;SUM(IF(A633=FinyearEx,IF(D633&lt;=AustraliaEx,1,0),0))</f>
        <v>2021–22 8</v>
      </c>
      <c r="I633" s="46" t="str">
        <f t="shared" si="37"/>
        <v>VIET</v>
      </c>
      <c r="J633" s="47">
        <f t="shared" si="38"/>
        <v>5634.9213010000003</v>
      </c>
      <c r="K633" s="47">
        <f t="shared" si="39"/>
        <v>12356.466178999999</v>
      </c>
    </row>
    <row r="634" spans="1:11" ht="12" customHeight="1" x14ac:dyDescent="0.2">
      <c r="A634" s="39" t="s">
        <v>583</v>
      </c>
      <c r="B634" t="s">
        <v>311</v>
      </c>
      <c r="C634">
        <v>0</v>
      </c>
      <c r="D634">
        <v>1950615</v>
      </c>
      <c r="E634" s="40"/>
      <c r="F634" s="46" t="str">
        <f t="shared" si="36"/>
        <v>2021–22 VIRG</v>
      </c>
      <c r="G634" s="46" t="str">
        <f t="array" ref="G634">A634&amp;" "&amp;SUM(IF(A634=FinyearEx,IF(C634&lt;=QldEx,1,0),0))</f>
        <v>2021–22 218</v>
      </c>
      <c r="H634" s="46" t="str">
        <f t="array" ref="H634">A634&amp;" "&amp;SUM(IF(A634=FinyearEx,IF(D634&lt;=AustraliaEx,1,0),0))</f>
        <v>2021–22 173</v>
      </c>
      <c r="I634" s="46" t="str">
        <f t="shared" si="37"/>
        <v>VIRG</v>
      </c>
      <c r="J634" s="47">
        <f t="shared" si="38"/>
        <v>0</v>
      </c>
      <c r="K634" s="47">
        <f t="shared" si="39"/>
        <v>1.950615</v>
      </c>
    </row>
    <row r="635" spans="1:11" ht="12" customHeight="1" x14ac:dyDescent="0.2">
      <c r="A635" s="39" t="s">
        <v>583</v>
      </c>
      <c r="B635" t="s">
        <v>288</v>
      </c>
      <c r="C635">
        <v>902453</v>
      </c>
      <c r="D635">
        <v>4319201</v>
      </c>
      <c r="E635" s="40"/>
      <c r="F635" s="46" t="str">
        <f t="shared" si="36"/>
        <v>2021–22 WALL</v>
      </c>
      <c r="G635" s="46" t="str">
        <f t="array" ref="G635">A635&amp;" "&amp;SUM(IF(A635=FinyearEx,IF(C635&lt;=QldEx,1,0),0))</f>
        <v>2021–22 123</v>
      </c>
      <c r="H635" s="46" t="str">
        <f t="array" ref="H635">A635&amp;" "&amp;SUM(IF(A635=FinyearEx,IF(D635&lt;=AustraliaEx,1,0),0))</f>
        <v>2021–22 149</v>
      </c>
      <c r="I635" s="46" t="str">
        <f t="shared" si="37"/>
        <v>WALL</v>
      </c>
      <c r="J635" s="47">
        <f t="shared" si="38"/>
        <v>0.90245299999999995</v>
      </c>
      <c r="K635" s="47">
        <f t="shared" si="39"/>
        <v>4.3192009999999996</v>
      </c>
    </row>
    <row r="636" spans="1:11" ht="12" customHeight="1" x14ac:dyDescent="0.2">
      <c r="A636" s="39" t="s">
        <v>583</v>
      </c>
      <c r="B636" t="s">
        <v>289</v>
      </c>
      <c r="C636">
        <v>5259613</v>
      </c>
      <c r="D636">
        <v>33742377</v>
      </c>
      <c r="E636" s="40"/>
      <c r="F636" s="46" t="str">
        <f t="shared" si="36"/>
        <v>2021–22 WSAM</v>
      </c>
      <c r="G636" s="46" t="str">
        <f t="array" ref="G636">A636&amp;" "&amp;SUM(IF(A636=FinyearEx,IF(C636&lt;=QldEx,1,0),0))</f>
        <v>2021–22 85</v>
      </c>
      <c r="H636" s="46" t="str">
        <f t="array" ref="H636">A636&amp;" "&amp;SUM(IF(A636=FinyearEx,IF(D636&lt;=AustraliaEx,1,0),0))</f>
        <v>2021–22 92</v>
      </c>
      <c r="I636" s="46" t="str">
        <f t="shared" si="37"/>
        <v>WSAM</v>
      </c>
      <c r="J636" s="47">
        <f t="shared" si="38"/>
        <v>5.2596129999999999</v>
      </c>
      <c r="K636" s="47">
        <f t="shared" si="39"/>
        <v>33.742376999999998</v>
      </c>
    </row>
    <row r="637" spans="1:11" ht="12" customHeight="1" x14ac:dyDescent="0.2">
      <c r="A637" s="39" t="s">
        <v>583</v>
      </c>
      <c r="B637" t="s">
        <v>290</v>
      </c>
      <c r="C637">
        <v>41787</v>
      </c>
      <c r="D637">
        <v>455345452</v>
      </c>
      <c r="E637" s="40"/>
      <c r="F637" s="46" t="str">
        <f t="shared" si="36"/>
        <v>2021–22 YEMN</v>
      </c>
      <c r="G637" s="46" t="str">
        <f t="array" ref="G637">A637&amp;" "&amp;SUM(IF(A637=FinyearEx,IF(C637&lt;=QldEx,1,0),0))</f>
        <v>2021–22 173</v>
      </c>
      <c r="H637" s="46" t="str">
        <f t="array" ref="H637">A637&amp;" "&amp;SUM(IF(A637=FinyearEx,IF(D637&lt;=AustraliaEx,1,0),0))</f>
        <v>2021–22 49</v>
      </c>
      <c r="I637" s="46" t="str">
        <f t="shared" si="37"/>
        <v>YEMN</v>
      </c>
      <c r="J637" s="47">
        <f t="shared" si="38"/>
        <v>4.1786999999999998E-2</v>
      </c>
      <c r="K637" s="47">
        <f t="shared" si="39"/>
        <v>455.34545200000002</v>
      </c>
    </row>
    <row r="638" spans="1:11" ht="12" customHeight="1" x14ac:dyDescent="0.2">
      <c r="A638" s="39" t="s">
        <v>583</v>
      </c>
      <c r="B638" t="s">
        <v>291</v>
      </c>
      <c r="C638">
        <v>4651833</v>
      </c>
      <c r="D638">
        <v>12486630</v>
      </c>
      <c r="E638" s="40"/>
      <c r="F638" s="46" t="str">
        <f t="shared" si="36"/>
        <v>2021–22 ZAIR</v>
      </c>
      <c r="G638" s="46" t="str">
        <f t="array" ref="G638">A638&amp;" "&amp;SUM(IF(A638=FinyearEx,IF(C638&lt;=QldEx,1,0),0))</f>
        <v>2021–22 88</v>
      </c>
      <c r="H638" s="46" t="str">
        <f t="array" ref="H638">A638&amp;" "&amp;SUM(IF(A638=FinyearEx,IF(D638&lt;=AustraliaEx,1,0),0))</f>
        <v>2021–22 122</v>
      </c>
      <c r="I638" s="46" t="str">
        <f t="shared" si="37"/>
        <v>ZAIR</v>
      </c>
      <c r="J638" s="47">
        <f t="shared" si="38"/>
        <v>4.6518329999999999</v>
      </c>
      <c r="K638" s="47">
        <f t="shared" si="39"/>
        <v>12.48663</v>
      </c>
    </row>
    <row r="639" spans="1:11" ht="12" customHeight="1" x14ac:dyDescent="0.2">
      <c r="A639" s="39" t="s">
        <v>583</v>
      </c>
      <c r="B639" t="s">
        <v>292</v>
      </c>
      <c r="C639">
        <v>152223</v>
      </c>
      <c r="D639">
        <v>2653917</v>
      </c>
      <c r="E639" s="40"/>
      <c r="F639" s="46" t="str">
        <f t="shared" si="36"/>
        <v>2021–22 ZIMB</v>
      </c>
      <c r="G639" s="46" t="str">
        <f t="array" ref="G639">A639&amp;" "&amp;SUM(IF(A639=FinyearEx,IF(C639&lt;=QldEx,1,0),0))</f>
        <v>2021–22 152</v>
      </c>
      <c r="H639" s="46" t="str">
        <f t="array" ref="H639">A639&amp;" "&amp;SUM(IF(A639=FinyearEx,IF(D639&lt;=AustraliaEx,1,0),0))</f>
        <v>2021–22 159</v>
      </c>
      <c r="I639" s="46" t="str">
        <f t="shared" si="37"/>
        <v>ZIMB</v>
      </c>
      <c r="J639" s="47">
        <f t="shared" si="38"/>
        <v>0.152223</v>
      </c>
      <c r="K639" s="47">
        <f t="shared" si="39"/>
        <v>2.6539169999999999</v>
      </c>
    </row>
    <row r="640" spans="1:11" ht="12" customHeight="1" x14ac:dyDescent="0.2">
      <c r="A640" s="39" t="s">
        <v>583</v>
      </c>
      <c r="B640" t="s">
        <v>293</v>
      </c>
      <c r="C640">
        <v>1531303</v>
      </c>
      <c r="D640">
        <v>13910018</v>
      </c>
      <c r="E640" s="40"/>
      <c r="F640" s="46" t="str">
        <f t="shared" si="36"/>
        <v>2021–22 ZMBA</v>
      </c>
      <c r="G640" s="46" t="str">
        <f t="array" ref="G640">A640&amp;" "&amp;SUM(IF(A640=FinyearEx,IF(C640&lt;=QldEx,1,0),0))</f>
        <v>2021–22 109</v>
      </c>
      <c r="H640" s="46" t="str">
        <f t="array" ref="H640">A640&amp;" "&amp;SUM(IF(A640=FinyearEx,IF(D640&lt;=AustraliaEx,1,0),0))</f>
        <v>2021–22 121</v>
      </c>
      <c r="I640" s="46" t="str">
        <f t="shared" si="37"/>
        <v>ZMBA</v>
      </c>
      <c r="J640" s="47">
        <f t="shared" si="38"/>
        <v>1.5313030000000001</v>
      </c>
      <c r="K640" s="47">
        <f t="shared" si="39"/>
        <v>13.910018000000001</v>
      </c>
    </row>
    <row r="641" spans="1:11" ht="12" customHeight="1" x14ac:dyDescent="0.2">
      <c r="A641" s="39" t="s">
        <v>583</v>
      </c>
      <c r="B641" t="s">
        <v>130</v>
      </c>
      <c r="C641">
        <v>0</v>
      </c>
      <c r="D641">
        <v>2052858</v>
      </c>
      <c r="E641" s="40"/>
      <c r="F641" s="46" t="str">
        <f t="shared" ref="F641:F703" si="40">A641&amp;" "&amp;B641</f>
        <v>2021–22 CHAD</v>
      </c>
      <c r="G641" s="46" t="str">
        <f t="array" ref="G641">A641&amp;" "&amp;SUM(IF(A641=FinyearEx,IF(C641&lt;=QldEx,1,0),0))</f>
        <v>2021–22 218</v>
      </c>
      <c r="H641" s="46" t="str">
        <f t="array" ref="H641">A641&amp;" "&amp;SUM(IF(A641=FinyearEx,IF(D641&lt;=AustraliaEx,1,0),0))</f>
        <v>2021–22 172</v>
      </c>
      <c r="I641" s="46" t="str">
        <f t="shared" ref="I641:I703" si="41">B641</f>
        <v>CHAD</v>
      </c>
      <c r="J641" s="47">
        <f t="shared" ref="J641:J703" si="42">C641/1000000</f>
        <v>0</v>
      </c>
      <c r="K641" s="47">
        <f t="shared" ref="K641:K703" si="43">D641/1000000</f>
        <v>2.0528580000000001</v>
      </c>
    </row>
    <row r="642" spans="1:11" ht="12" customHeight="1" x14ac:dyDescent="0.2">
      <c r="A642" s="39" t="s">
        <v>583</v>
      </c>
      <c r="B642" t="s">
        <v>299</v>
      </c>
      <c r="C642">
        <v>2196</v>
      </c>
      <c r="D642">
        <v>105858</v>
      </c>
      <c r="E642" s="40"/>
      <c r="F642" s="46" t="str">
        <f t="shared" si="40"/>
        <v>2021–22 FALK</v>
      </c>
      <c r="G642" s="46" t="str">
        <f t="array" ref="G642">A642&amp;" "&amp;SUM(IF(A642=FinyearEx,IF(C642&lt;=QldEx,1,0),0))</f>
        <v>2021–22 197</v>
      </c>
      <c r="H642" s="46" t="str">
        <f t="array" ref="H642">A642&amp;" "&amp;SUM(IF(A642=FinyearEx,IF(D642&lt;=AustraliaEx,1,0),0))</f>
        <v>2021–22 204</v>
      </c>
      <c r="I642" s="46" t="str">
        <f t="shared" si="41"/>
        <v>FALK</v>
      </c>
      <c r="J642" s="47">
        <f t="shared" si="42"/>
        <v>2.196E-3</v>
      </c>
      <c r="K642" s="47">
        <f t="shared" si="43"/>
        <v>0.10585799999999999</v>
      </c>
    </row>
    <row r="643" spans="1:11" ht="12" customHeight="1" x14ac:dyDescent="0.2">
      <c r="A643" s="39" t="s">
        <v>583</v>
      </c>
      <c r="B643" t="s">
        <v>192</v>
      </c>
      <c r="C643">
        <v>10207</v>
      </c>
      <c r="D643">
        <v>18250</v>
      </c>
      <c r="E643" s="40"/>
      <c r="F643" s="46" t="str">
        <f t="shared" si="40"/>
        <v>2021–22 LESO</v>
      </c>
      <c r="G643" s="46" t="str">
        <f t="array" ref="G643">A643&amp;" "&amp;SUM(IF(A643=FinyearEx,IF(C643&lt;=QldEx,1,0),0))</f>
        <v>2021–22 183</v>
      </c>
      <c r="H643" s="46" t="str">
        <f t="array" ref="H643">A643&amp;" "&amp;SUM(IF(A643=FinyearEx,IF(D643&lt;=AustraliaEx,1,0),0))</f>
        <v>2021–22 214</v>
      </c>
      <c r="I643" s="46" t="str">
        <f t="shared" si="41"/>
        <v>LESO</v>
      </c>
      <c r="J643" s="47">
        <f t="shared" si="42"/>
        <v>1.0207000000000001E-2</v>
      </c>
      <c r="K643" s="47">
        <f t="shared" si="43"/>
        <v>1.8249999999999999E-2</v>
      </c>
    </row>
    <row r="644" spans="1:11" ht="12" customHeight="1" x14ac:dyDescent="0.2">
      <c r="A644" s="39" t="s">
        <v>583</v>
      </c>
      <c r="B644" t="s">
        <v>260</v>
      </c>
      <c r="C644">
        <v>57000</v>
      </c>
      <c r="D644">
        <v>970438</v>
      </c>
      <c r="E644" s="40"/>
      <c r="F644" s="46" t="str">
        <f t="shared" si="40"/>
        <v>2021–22 STCN</v>
      </c>
      <c r="G644" s="46" t="str">
        <f t="array" ref="G644">A644&amp;" "&amp;SUM(IF(A644=FinyearEx,IF(C644&lt;=QldEx,1,0),0))</f>
        <v>2021–22 169</v>
      </c>
      <c r="H644" s="46" t="str">
        <f t="array" ref="H644">A644&amp;" "&amp;SUM(IF(A644=FinyearEx,IF(D644&lt;=AustraliaEx,1,0),0))</f>
        <v>2021–22 184</v>
      </c>
      <c r="I644" s="46" t="str">
        <f t="shared" si="41"/>
        <v>STCN</v>
      </c>
      <c r="J644" s="47">
        <f t="shared" si="42"/>
        <v>5.7000000000000002E-2</v>
      </c>
      <c r="K644" s="47">
        <f t="shared" si="43"/>
        <v>0.97043800000000002</v>
      </c>
    </row>
    <row r="645" spans="1:11" ht="12" customHeight="1" x14ac:dyDescent="0.2">
      <c r="A645" s="39" t="s">
        <v>583</v>
      </c>
      <c r="B645" t="s">
        <v>317</v>
      </c>
      <c r="C645">
        <v>0</v>
      </c>
      <c r="D645">
        <v>84951</v>
      </c>
      <c r="E645" s="40"/>
      <c r="F645" s="46" t="str">
        <f t="shared" si="40"/>
        <v>2021–22 STVI</v>
      </c>
      <c r="G645" s="46" t="str">
        <f t="array" ref="G645">A645&amp;" "&amp;SUM(IF(A645=FinyearEx,IF(C645&lt;=QldEx,1,0),0))</f>
        <v>2021–22 218</v>
      </c>
      <c r="H645" s="46" t="str">
        <f t="array" ref="H645">A645&amp;" "&amp;SUM(IF(A645=FinyearEx,IF(D645&lt;=AustraliaEx,1,0),0))</f>
        <v>2021–22 209</v>
      </c>
      <c r="I645" s="46" t="str">
        <f t="shared" si="41"/>
        <v>STVI</v>
      </c>
      <c r="J645" s="47">
        <f t="shared" si="42"/>
        <v>0</v>
      </c>
      <c r="K645" s="47">
        <f t="shared" si="43"/>
        <v>8.4950999999999999E-2</v>
      </c>
    </row>
    <row r="646" spans="1:11" ht="12" customHeight="1" x14ac:dyDescent="0.2">
      <c r="A646" s="39" t="s">
        <v>583</v>
      </c>
      <c r="B646" t="s">
        <v>307</v>
      </c>
      <c r="C646">
        <v>0</v>
      </c>
      <c r="D646">
        <v>41387</v>
      </c>
      <c r="E646" s="40"/>
      <c r="F646" s="46" t="str">
        <f t="shared" si="40"/>
        <v>2021–22 TAJI</v>
      </c>
      <c r="G646" s="46" t="str">
        <f t="array" ref="G646">A646&amp;" "&amp;SUM(IF(A646=FinyearEx,IF(C646&lt;=QldEx,1,0),0))</f>
        <v>2021–22 218</v>
      </c>
      <c r="H646" s="46" t="str">
        <f t="array" ref="H646">A646&amp;" "&amp;SUM(IF(A646=FinyearEx,IF(D646&lt;=AustraliaEx,1,0),0))</f>
        <v>2021–22 211</v>
      </c>
      <c r="I646" s="46" t="str">
        <f t="shared" si="41"/>
        <v>TAJI</v>
      </c>
      <c r="J646" s="47">
        <f t="shared" si="42"/>
        <v>0</v>
      </c>
      <c r="K646" s="47">
        <f t="shared" si="43"/>
        <v>4.1387E-2</v>
      </c>
    </row>
    <row r="647" spans="1:11" ht="12" customHeight="1" x14ac:dyDescent="0.2">
      <c r="A647" s="39" t="s">
        <v>583</v>
      </c>
      <c r="B647" t="s">
        <v>296</v>
      </c>
      <c r="C647">
        <v>14448</v>
      </c>
      <c r="D647">
        <v>2213151</v>
      </c>
      <c r="E647" s="40"/>
      <c r="F647" s="46" t="str">
        <f t="shared" si="40"/>
        <v>2021–22 CEAR</v>
      </c>
      <c r="G647" s="46" t="str">
        <f t="array" ref="G647">A647&amp;" "&amp;SUM(IF(A647=FinyearEx,IF(C647&lt;=QldEx,1,0),0))</f>
        <v>2021–22 180</v>
      </c>
      <c r="H647" s="46" t="str">
        <f t="array" ref="H647">A647&amp;" "&amp;SUM(IF(A647=FinyearEx,IF(D647&lt;=AustraliaEx,1,0),0))</f>
        <v>2021–22 168</v>
      </c>
      <c r="I647" s="46" t="str">
        <f t="shared" si="41"/>
        <v>CEAR</v>
      </c>
      <c r="J647" s="47">
        <f t="shared" si="42"/>
        <v>1.4448000000000001E-2</v>
      </c>
      <c r="K647" s="47">
        <f t="shared" si="43"/>
        <v>2.2131509999999999</v>
      </c>
    </row>
    <row r="648" spans="1:11" ht="12" customHeight="1" x14ac:dyDescent="0.2">
      <c r="A648" s="39" t="s">
        <v>583</v>
      </c>
      <c r="B648" t="s">
        <v>318</v>
      </c>
      <c r="C648">
        <v>3322</v>
      </c>
      <c r="D648">
        <v>85835</v>
      </c>
      <c r="E648" s="40"/>
      <c r="F648" s="46" t="str">
        <f t="shared" si="40"/>
        <v>2021–22 FRGU</v>
      </c>
      <c r="G648" s="46" t="str">
        <f t="array" ref="G648">A648&amp;" "&amp;SUM(IF(A648=FinyearEx,IF(C648&lt;=QldEx,1,0),0))</f>
        <v>2021–22 194</v>
      </c>
      <c r="H648" s="46" t="str">
        <f t="array" ref="H648">A648&amp;" "&amp;SUM(IF(A648=FinyearEx,IF(D648&lt;=AustraliaEx,1,0),0))</f>
        <v>2021–22 208</v>
      </c>
      <c r="I648" s="46" t="str">
        <f t="shared" si="41"/>
        <v>FRGU</v>
      </c>
      <c r="J648" s="47">
        <f t="shared" si="42"/>
        <v>3.3219999999999999E-3</v>
      </c>
      <c r="K648" s="47">
        <f t="shared" si="43"/>
        <v>8.5834999999999995E-2</v>
      </c>
    </row>
    <row r="649" spans="1:11" ht="12" customHeight="1" x14ac:dyDescent="0.2">
      <c r="A649" s="39" t="s">
        <v>583</v>
      </c>
      <c r="B649" t="s">
        <v>267</v>
      </c>
      <c r="C649">
        <v>52055</v>
      </c>
      <c r="D649">
        <v>57735</v>
      </c>
      <c r="E649" s="40"/>
      <c r="F649" s="46" t="str">
        <f t="shared" si="40"/>
        <v>2021–22 SWZI</v>
      </c>
      <c r="G649" s="46" t="str">
        <f t="array" ref="G649">A649&amp;" "&amp;SUM(IF(A649=FinyearEx,IF(C649&lt;=QldEx,1,0),0))</f>
        <v>2021–22 172</v>
      </c>
      <c r="H649" s="46" t="str">
        <f t="array" ref="H649">A649&amp;" "&amp;SUM(IF(A649=FinyearEx,IF(D649&lt;=AustraliaEx,1,0),0))</f>
        <v>2021–22 210</v>
      </c>
      <c r="I649" s="46" t="str">
        <f t="shared" si="41"/>
        <v>SWZI</v>
      </c>
      <c r="J649" s="47">
        <f t="shared" si="42"/>
        <v>5.2054999999999997E-2</v>
      </c>
      <c r="K649" s="47">
        <f t="shared" si="43"/>
        <v>5.7735000000000002E-2</v>
      </c>
    </row>
    <row r="650" spans="1:11" ht="12" customHeight="1" x14ac:dyDescent="0.2">
      <c r="A650" s="39" t="s">
        <v>583</v>
      </c>
      <c r="B650" t="s">
        <v>336</v>
      </c>
      <c r="C650">
        <v>0</v>
      </c>
      <c r="D650">
        <v>155916</v>
      </c>
      <c r="E650" s="40"/>
      <c r="F650" s="46" t="str">
        <f t="shared" si="40"/>
        <v>2021–22 SARA</v>
      </c>
      <c r="G650" s="46" t="str">
        <f t="array" ref="G650">A650&amp;" "&amp;SUM(IF(A650=FinyearEx,IF(C650&lt;=QldEx,1,0),0))</f>
        <v>2021–22 218</v>
      </c>
      <c r="H650" s="46" t="str">
        <f t="array" ref="H650">A650&amp;" "&amp;SUM(IF(A650=FinyearEx,IF(D650&lt;=AustraliaEx,1,0),0))</f>
        <v>2021–22 199</v>
      </c>
      <c r="I650" s="46" t="str">
        <f t="shared" si="41"/>
        <v>SARA</v>
      </c>
      <c r="J650" s="47">
        <f t="shared" si="42"/>
        <v>0</v>
      </c>
      <c r="K650" s="47">
        <f t="shared" si="43"/>
        <v>0.155916</v>
      </c>
    </row>
    <row r="651" spans="1:11" ht="12" customHeight="1" x14ac:dyDescent="0.2">
      <c r="A651" s="39" t="s">
        <v>583</v>
      </c>
      <c r="B651" t="s">
        <v>277</v>
      </c>
      <c r="C651">
        <v>0</v>
      </c>
      <c r="D651">
        <v>4730</v>
      </c>
      <c r="E651" s="40"/>
      <c r="F651" s="46" t="str">
        <f t="shared" si="40"/>
        <v>2021–22 TURS</v>
      </c>
      <c r="G651" s="46" t="str">
        <f t="array" ref="G651">A651&amp;" "&amp;SUM(IF(A651=FinyearEx,IF(C651&lt;=QldEx,1,0),0))</f>
        <v>2021–22 218</v>
      </c>
      <c r="H651" s="46" t="str">
        <f t="array" ref="H651">A651&amp;" "&amp;SUM(IF(A651=FinyearEx,IF(D651&lt;=AustraliaEx,1,0),0))</f>
        <v>2021–22 216</v>
      </c>
      <c r="I651" s="46" t="str">
        <f t="shared" si="41"/>
        <v>TURS</v>
      </c>
      <c r="J651" s="47">
        <f t="shared" si="42"/>
        <v>0</v>
      </c>
      <c r="K651" s="47">
        <f t="shared" si="43"/>
        <v>4.7299999999999998E-3</v>
      </c>
    </row>
    <row r="652" spans="1:11" ht="12" customHeight="1" x14ac:dyDescent="0.2">
      <c r="A652" s="39" t="s">
        <v>583</v>
      </c>
      <c r="B652" t="s">
        <v>328</v>
      </c>
      <c r="C652">
        <v>0</v>
      </c>
      <c r="D652">
        <v>180807</v>
      </c>
      <c r="E652" s="40"/>
      <c r="F652" s="46" t="str">
        <f t="shared" si="40"/>
        <v>2021–22 BIOT</v>
      </c>
      <c r="G652" s="46" t="str">
        <f t="array" ref="G652">A652&amp;" "&amp;SUM(IF(A652=FinyearEx,IF(C652&lt;=QldEx,1,0),0))</f>
        <v>2021–22 218</v>
      </c>
      <c r="H652" s="46" t="str">
        <f t="array" ref="H652">A652&amp;" "&amp;SUM(IF(A652=FinyearEx,IF(D652&lt;=AustraliaEx,1,0),0))</f>
        <v>2021–22 198</v>
      </c>
      <c r="I652" s="46" t="str">
        <f t="shared" si="41"/>
        <v>BIOT</v>
      </c>
      <c r="J652" s="47">
        <f t="shared" si="42"/>
        <v>0</v>
      </c>
      <c r="K652" s="47">
        <f t="shared" si="43"/>
        <v>0.180807</v>
      </c>
    </row>
    <row r="653" spans="1:11" ht="12" customHeight="1" x14ac:dyDescent="0.2">
      <c r="A653" s="39" t="s">
        <v>583</v>
      </c>
      <c r="B653" t="s">
        <v>301</v>
      </c>
      <c r="C653">
        <v>0</v>
      </c>
      <c r="D653">
        <v>2231</v>
      </c>
      <c r="E653" s="40"/>
      <c r="F653" s="46" t="str">
        <f t="shared" si="40"/>
        <v>2021–22 CVER</v>
      </c>
      <c r="G653" s="46" t="str">
        <f t="array" ref="G653">A653&amp;" "&amp;SUM(IF(A653=FinyearEx,IF(C653&lt;=QldEx,1,0),0))</f>
        <v>2021–22 218</v>
      </c>
      <c r="H653" s="46" t="str">
        <f t="array" ref="H653">A653&amp;" "&amp;SUM(IF(A653=FinyearEx,IF(D653&lt;=AustraliaEx,1,0),0))</f>
        <v>2021–22 218</v>
      </c>
      <c r="I653" s="46" t="str">
        <f t="shared" si="41"/>
        <v>CVER</v>
      </c>
      <c r="J653" s="47">
        <f t="shared" si="42"/>
        <v>0</v>
      </c>
      <c r="K653" s="47">
        <f t="shared" si="43"/>
        <v>2.2309999999999999E-3</v>
      </c>
    </row>
    <row r="654" spans="1:11" ht="12" customHeight="1" x14ac:dyDescent="0.2">
      <c r="A654" s="39" t="s">
        <v>583</v>
      </c>
      <c r="B654" t="s">
        <v>332</v>
      </c>
      <c r="C654">
        <v>0</v>
      </c>
      <c r="D654">
        <v>4694724</v>
      </c>
      <c r="E654" s="40"/>
      <c r="F654" s="46" t="str">
        <f t="shared" si="40"/>
        <v>2021–22 IWAS</v>
      </c>
      <c r="G654" s="46" t="str">
        <f t="array" ref="G654">A654&amp;" "&amp;SUM(IF(A654=FinyearEx,IF(C654&lt;=QldEx,1,0),0))</f>
        <v>2021–22 218</v>
      </c>
      <c r="H654" s="46" t="str">
        <f t="array" ref="H654">A654&amp;" "&amp;SUM(IF(A654=FinyearEx,IF(D654&lt;=AustraliaEx,1,0),0))</f>
        <v>2021–22 143</v>
      </c>
      <c r="I654" s="46" t="str">
        <f t="shared" si="41"/>
        <v>IWAS</v>
      </c>
      <c r="J654" s="47">
        <f t="shared" si="42"/>
        <v>0</v>
      </c>
      <c r="K654" s="47">
        <f t="shared" si="43"/>
        <v>4.6947239999999999</v>
      </c>
    </row>
    <row r="655" spans="1:11" ht="12" customHeight="1" x14ac:dyDescent="0.2">
      <c r="A655" s="39" t="s">
        <v>583</v>
      </c>
      <c r="B655" t="s">
        <v>302</v>
      </c>
      <c r="C655">
        <v>0</v>
      </c>
      <c r="D655">
        <v>7300</v>
      </c>
      <c r="E655" s="40"/>
      <c r="F655" s="46" t="str">
        <f t="shared" si="40"/>
        <v>2021–22 DMCA</v>
      </c>
      <c r="G655" s="46" t="str">
        <f t="array" ref="G655">A655&amp;" "&amp;SUM(IF(A655=FinyearEx,IF(C655&lt;=QldEx,1,0),0))</f>
        <v>2021–22 218</v>
      </c>
      <c r="H655" s="46" t="str">
        <f t="array" ref="H655">A655&amp;" "&amp;SUM(IF(A655=FinyearEx,IF(D655&lt;=AustraliaEx,1,0),0))</f>
        <v>2021–22 215</v>
      </c>
      <c r="I655" s="46" t="str">
        <f t="shared" si="41"/>
        <v>DMCA</v>
      </c>
      <c r="J655" s="47">
        <f t="shared" si="42"/>
        <v>0</v>
      </c>
      <c r="K655" s="47">
        <f t="shared" si="43"/>
        <v>7.3000000000000001E-3</v>
      </c>
    </row>
    <row r="656" spans="1:11" ht="12" customHeight="1" x14ac:dyDescent="0.2">
      <c r="A656" s="39" t="s">
        <v>588</v>
      </c>
      <c r="B656" t="s">
        <v>101</v>
      </c>
      <c r="C656">
        <v>14857</v>
      </c>
      <c r="D656">
        <v>1257118</v>
      </c>
      <c r="E656" s="40"/>
      <c r="F656" s="46" t="str">
        <f t="shared" si="40"/>
        <v>2022–23 AGUA</v>
      </c>
      <c r="G656" s="46" t="str">
        <f t="array" ref="G656">A656&amp;" "&amp;SUM(IF(A656=FinyearEx,IF(C656&lt;=QldEx,1,0),0))</f>
        <v>2022–23 182</v>
      </c>
      <c r="H656" s="46" t="str">
        <f t="array" ref="H656">A656&amp;" "&amp;SUM(IF(A656=FinyearEx,IF(D656&lt;=AustraliaEx,1,0),0))</f>
        <v>2022–23 174</v>
      </c>
      <c r="I656" s="46" t="str">
        <f t="shared" si="41"/>
        <v>AGUA</v>
      </c>
      <c r="J656" s="47">
        <f t="shared" si="42"/>
        <v>1.4857E-2</v>
      </c>
      <c r="K656" s="47">
        <f t="shared" si="43"/>
        <v>1.257118</v>
      </c>
    </row>
    <row r="657" spans="1:11" ht="12" customHeight="1" x14ac:dyDescent="0.2">
      <c r="A657" s="39" t="s">
        <v>588</v>
      </c>
      <c r="B657" t="s">
        <v>102</v>
      </c>
      <c r="C657">
        <v>6919</v>
      </c>
      <c r="D657">
        <v>1799930</v>
      </c>
      <c r="E657" s="40"/>
      <c r="F657" s="46" t="str">
        <f t="shared" si="40"/>
        <v>2022–23 ALBA</v>
      </c>
      <c r="G657" s="46" t="str">
        <f t="array" ref="G657">A657&amp;" "&amp;SUM(IF(A657=FinyearEx,IF(C657&lt;=QldEx,1,0),0))</f>
        <v>2022–23 187</v>
      </c>
      <c r="H657" s="46" t="str">
        <f t="array" ref="H657">A657&amp;" "&amp;SUM(IF(A657=FinyearEx,IF(D657&lt;=AustraliaEx,1,0),0))</f>
        <v>2022–23 169</v>
      </c>
      <c r="I657" s="46" t="str">
        <f t="shared" si="41"/>
        <v>ALBA</v>
      </c>
      <c r="J657" s="47">
        <f t="shared" si="42"/>
        <v>6.9189999999999998E-3</v>
      </c>
      <c r="K657" s="47">
        <f t="shared" si="43"/>
        <v>1.79993</v>
      </c>
    </row>
    <row r="658" spans="1:11" ht="12" customHeight="1" x14ac:dyDescent="0.2">
      <c r="A658" s="39" t="s">
        <v>588</v>
      </c>
      <c r="B658" t="s">
        <v>103</v>
      </c>
      <c r="C658">
        <v>1083456</v>
      </c>
      <c r="D658">
        <v>24487591</v>
      </c>
      <c r="E658" s="40"/>
      <c r="F658" s="46" t="str">
        <f t="shared" si="40"/>
        <v>2022–23 ALGR</v>
      </c>
      <c r="G658" s="46" t="str">
        <f t="array" ref="G658">A658&amp;" "&amp;SUM(IF(A658=FinyearEx,IF(C658&lt;=QldEx,1,0),0))</f>
        <v>2022–23 122</v>
      </c>
      <c r="H658" s="46" t="str">
        <f t="array" ref="H658">A658&amp;" "&amp;SUM(IF(A658=FinyearEx,IF(D658&lt;=AustraliaEx,1,0),0))</f>
        <v>2022–23 106</v>
      </c>
      <c r="I658" s="46" t="str">
        <f t="shared" si="41"/>
        <v>ALGR</v>
      </c>
      <c r="J658" s="47">
        <f t="shared" si="42"/>
        <v>1.083456</v>
      </c>
      <c r="K658" s="47">
        <f t="shared" si="43"/>
        <v>24.487590999999998</v>
      </c>
    </row>
    <row r="659" spans="1:11" ht="12" customHeight="1" x14ac:dyDescent="0.2">
      <c r="A659" s="39" t="s">
        <v>588</v>
      </c>
      <c r="B659" t="s">
        <v>327</v>
      </c>
      <c r="C659">
        <v>0</v>
      </c>
      <c r="D659">
        <v>19535</v>
      </c>
      <c r="E659" s="40"/>
      <c r="F659" s="46" t="str">
        <f t="shared" si="40"/>
        <v>2022–23 ANGA</v>
      </c>
      <c r="G659" s="46" t="str">
        <f t="array" ref="G659">A659&amp;" "&amp;SUM(IF(A659=FinyearEx,IF(C659&lt;=QldEx,1,0),0))</f>
        <v>2022–23 221</v>
      </c>
      <c r="H659" s="46" t="str">
        <f t="array" ref="H659">A659&amp;" "&amp;SUM(IF(A659=FinyearEx,IF(D659&lt;=AustraliaEx,1,0),0))</f>
        <v>2022–23 218</v>
      </c>
      <c r="I659" s="46" t="str">
        <f t="shared" si="41"/>
        <v>ANGA</v>
      </c>
      <c r="J659" s="47">
        <f t="shared" si="42"/>
        <v>0</v>
      </c>
      <c r="K659" s="47">
        <f t="shared" si="43"/>
        <v>1.9535E-2</v>
      </c>
    </row>
    <row r="660" spans="1:11" ht="12" customHeight="1" x14ac:dyDescent="0.2">
      <c r="A660" s="39" t="s">
        <v>588</v>
      </c>
      <c r="B660" t="s">
        <v>104</v>
      </c>
      <c r="C660">
        <v>3027643</v>
      </c>
      <c r="D660">
        <v>13601262</v>
      </c>
      <c r="E660" s="40"/>
      <c r="F660" s="46" t="str">
        <f t="shared" si="40"/>
        <v>2022–23 ANGO</v>
      </c>
      <c r="G660" s="46" t="str">
        <f t="array" ref="G660">A660&amp;" "&amp;SUM(IF(A660=FinyearEx,IF(C660&lt;=QldEx,1,0),0))</f>
        <v>2022–23 96</v>
      </c>
      <c r="H660" s="46" t="str">
        <f t="array" ref="H660">A660&amp;" "&amp;SUM(IF(A660=FinyearEx,IF(D660&lt;=AustraliaEx,1,0),0))</f>
        <v>2022–23 117</v>
      </c>
      <c r="I660" s="46" t="str">
        <f t="shared" si="41"/>
        <v>ANGO</v>
      </c>
      <c r="J660" s="47">
        <f t="shared" si="42"/>
        <v>3.0276429999999999</v>
      </c>
      <c r="K660" s="47">
        <f t="shared" si="43"/>
        <v>13.601262</v>
      </c>
    </row>
    <row r="661" spans="1:11" ht="12" customHeight="1" x14ac:dyDescent="0.2">
      <c r="A661" s="39" t="s">
        <v>588</v>
      </c>
      <c r="B661" t="s">
        <v>105</v>
      </c>
      <c r="C661">
        <v>2197271</v>
      </c>
      <c r="D661">
        <v>11153709</v>
      </c>
      <c r="E661" s="40"/>
      <c r="F661" s="46" t="str">
        <f t="shared" si="40"/>
        <v>2022–23 ANTC</v>
      </c>
      <c r="G661" s="46" t="str">
        <f t="array" ref="G661">A661&amp;" "&amp;SUM(IF(A661=FinyearEx,IF(C661&lt;=QldEx,1,0),0))</f>
        <v>2022–23 103</v>
      </c>
      <c r="H661" s="46" t="str">
        <f t="array" ref="H661">A661&amp;" "&amp;SUM(IF(A661=FinyearEx,IF(D661&lt;=AustraliaEx,1,0),0))</f>
        <v>2022–23 123</v>
      </c>
      <c r="I661" s="46" t="str">
        <f t="shared" si="41"/>
        <v>ANTC</v>
      </c>
      <c r="J661" s="47">
        <f t="shared" si="42"/>
        <v>2.1972710000000002</v>
      </c>
      <c r="K661" s="47">
        <f t="shared" si="43"/>
        <v>11.153708999999999</v>
      </c>
    </row>
    <row r="662" spans="1:11" ht="12" customHeight="1" x14ac:dyDescent="0.2">
      <c r="A662" s="39" t="s">
        <v>588</v>
      </c>
      <c r="B662" t="s">
        <v>106</v>
      </c>
      <c r="C662">
        <v>6094</v>
      </c>
      <c r="D662">
        <v>438203</v>
      </c>
      <c r="E662" s="40"/>
      <c r="F662" s="46" t="str">
        <f t="shared" si="40"/>
        <v>2022–23 ANTI</v>
      </c>
      <c r="G662" s="46" t="str">
        <f t="array" ref="G662">A662&amp;" "&amp;SUM(IF(A662=FinyearEx,IF(C662&lt;=QldEx,1,0),0))</f>
        <v>2022–23 189</v>
      </c>
      <c r="H662" s="46" t="str">
        <f t="array" ref="H662">A662&amp;" "&amp;SUM(IF(A662=FinyearEx,IF(D662&lt;=AustraliaEx,1,0),0))</f>
        <v>2022–23 190</v>
      </c>
      <c r="I662" s="46" t="str">
        <f t="shared" si="41"/>
        <v>ANTI</v>
      </c>
      <c r="J662" s="47">
        <f t="shared" si="42"/>
        <v>6.0939999999999996E-3</v>
      </c>
      <c r="K662" s="47">
        <f t="shared" si="43"/>
        <v>0.43820300000000001</v>
      </c>
    </row>
    <row r="663" spans="1:11" ht="12" customHeight="1" x14ac:dyDescent="0.2">
      <c r="A663" s="39" t="s">
        <v>588</v>
      </c>
      <c r="B663" t="s">
        <v>107</v>
      </c>
      <c r="C663">
        <v>156519505</v>
      </c>
      <c r="D663">
        <v>494305560</v>
      </c>
      <c r="E663" s="40"/>
      <c r="F663" s="46" t="str">
        <f t="shared" si="40"/>
        <v>2022–23 ARGE</v>
      </c>
      <c r="G663" s="46" t="str">
        <f t="array" ref="G663">A663&amp;" "&amp;SUM(IF(A663=FinyearEx,IF(C663&lt;=QldEx,1,0),0))</f>
        <v>2022–23 34</v>
      </c>
      <c r="H663" s="46" t="str">
        <f t="array" ref="H663">A663&amp;" "&amp;SUM(IF(A663=FinyearEx,IF(D663&lt;=AustraliaEx,1,0),0))</f>
        <v>2022–23 49</v>
      </c>
      <c r="I663" s="46" t="str">
        <f t="shared" si="41"/>
        <v>ARGE</v>
      </c>
      <c r="J663" s="47">
        <f t="shared" si="42"/>
        <v>156.51950500000001</v>
      </c>
      <c r="K663" s="47">
        <f t="shared" si="43"/>
        <v>494.30556000000001</v>
      </c>
    </row>
    <row r="664" spans="1:11" ht="12" customHeight="1" x14ac:dyDescent="0.2">
      <c r="A664" s="39" t="s">
        <v>588</v>
      </c>
      <c r="B664" t="s">
        <v>108</v>
      </c>
      <c r="C664">
        <v>157635</v>
      </c>
      <c r="D664">
        <v>1662168</v>
      </c>
      <c r="E664" s="40"/>
      <c r="F664" s="46" t="str">
        <f t="shared" si="40"/>
        <v>2022–23 ARMN</v>
      </c>
      <c r="G664" s="46" t="str">
        <f t="array" ref="G664">A664&amp;" "&amp;SUM(IF(A664=FinyearEx,IF(C664&lt;=QldEx,1,0),0))</f>
        <v>2022–23 153</v>
      </c>
      <c r="H664" s="46" t="str">
        <f t="array" ref="H664">A664&amp;" "&amp;SUM(IF(A664=FinyearEx,IF(D664&lt;=AustraliaEx,1,0),0))</f>
        <v>2022–23 171</v>
      </c>
      <c r="I664" s="46" t="str">
        <f t="shared" si="41"/>
        <v>ARMN</v>
      </c>
      <c r="J664" s="47">
        <f t="shared" si="42"/>
        <v>0.157635</v>
      </c>
      <c r="K664" s="47">
        <f t="shared" si="43"/>
        <v>1.6621680000000001</v>
      </c>
    </row>
    <row r="665" spans="1:11" ht="12" customHeight="1" x14ac:dyDescent="0.2">
      <c r="A665" s="39" t="s">
        <v>588</v>
      </c>
      <c r="B665" t="s">
        <v>109</v>
      </c>
      <c r="C665">
        <v>4004997</v>
      </c>
      <c r="D665">
        <v>77452525</v>
      </c>
      <c r="E665" s="40"/>
      <c r="F665" s="46" t="str">
        <f t="shared" si="40"/>
        <v>2022–23 ASTA</v>
      </c>
      <c r="G665" s="46" t="str">
        <f t="array" ref="G665">A665&amp;" "&amp;SUM(IF(A665=FinyearEx,IF(C665&lt;=QldEx,1,0),0))</f>
        <v>2022–23 89</v>
      </c>
      <c r="H665" s="46" t="str">
        <f t="array" ref="H665">A665&amp;" "&amp;SUM(IF(A665=FinyearEx,IF(D665&lt;=AustraliaEx,1,0),0))</f>
        <v>2022–23 74</v>
      </c>
      <c r="I665" s="46" t="str">
        <f t="shared" si="41"/>
        <v>ASTA</v>
      </c>
      <c r="J665" s="47">
        <f t="shared" si="42"/>
        <v>4.0049970000000004</v>
      </c>
      <c r="K665" s="47">
        <f t="shared" si="43"/>
        <v>77.452524999999994</v>
      </c>
    </row>
    <row r="666" spans="1:11" ht="12" customHeight="1" x14ac:dyDescent="0.2">
      <c r="A666" s="39" t="s">
        <v>588</v>
      </c>
      <c r="B666" t="s">
        <v>110</v>
      </c>
      <c r="C666">
        <v>114116</v>
      </c>
      <c r="D666">
        <v>3060145</v>
      </c>
      <c r="E666" s="40"/>
      <c r="F666" s="46" t="str">
        <f t="shared" si="40"/>
        <v>2022–23 AZBJ</v>
      </c>
      <c r="G666" s="46" t="str">
        <f t="array" ref="G666">A666&amp;" "&amp;SUM(IF(A666=FinyearEx,IF(C666&lt;=QldEx,1,0),0))</f>
        <v>2022–23 161</v>
      </c>
      <c r="H666" s="46" t="str">
        <f t="array" ref="H666">A666&amp;" "&amp;SUM(IF(A666=FinyearEx,IF(D666&lt;=AustraliaEx,1,0),0))</f>
        <v>2022–23 158</v>
      </c>
      <c r="I666" s="46" t="str">
        <f t="shared" si="41"/>
        <v>AZBJ</v>
      </c>
      <c r="J666" s="47">
        <f t="shared" si="42"/>
        <v>0.114116</v>
      </c>
      <c r="K666" s="47">
        <f t="shared" si="43"/>
        <v>3.0601449999999999</v>
      </c>
    </row>
    <row r="667" spans="1:11" ht="12" customHeight="1" x14ac:dyDescent="0.2">
      <c r="A667" s="39" t="s">
        <v>588</v>
      </c>
      <c r="B667" t="s">
        <v>111</v>
      </c>
      <c r="C667">
        <v>704305361</v>
      </c>
      <c r="D667">
        <v>1803690245</v>
      </c>
      <c r="E667" s="40"/>
      <c r="F667" s="46" t="str">
        <f t="shared" si="40"/>
        <v>2022–23 BADE</v>
      </c>
      <c r="G667" s="46" t="str">
        <f t="array" ref="G667">A667&amp;" "&amp;SUM(IF(A667=FinyearEx,IF(C667&lt;=QldEx,1,0),0))</f>
        <v>2022–23 21</v>
      </c>
      <c r="H667" s="46" t="str">
        <f t="array" ref="H667">A667&amp;" "&amp;SUM(IF(A667=FinyearEx,IF(D667&lt;=AustraliaEx,1,0),0))</f>
        <v>2022–23 28</v>
      </c>
      <c r="I667" s="46" t="str">
        <f t="shared" si="41"/>
        <v>BADE</v>
      </c>
      <c r="J667" s="47">
        <f t="shared" si="42"/>
        <v>704.30536099999995</v>
      </c>
      <c r="K667" s="47">
        <f t="shared" si="43"/>
        <v>1803.690245</v>
      </c>
    </row>
    <row r="668" spans="1:11" ht="12" customHeight="1" x14ac:dyDescent="0.2">
      <c r="A668" s="39" t="s">
        <v>588</v>
      </c>
      <c r="B668" t="s">
        <v>294</v>
      </c>
      <c r="C668">
        <v>44153</v>
      </c>
      <c r="D668">
        <v>5167381</v>
      </c>
      <c r="E668" s="40"/>
      <c r="F668" s="46" t="str">
        <f t="shared" si="40"/>
        <v>2022–23 BAHA</v>
      </c>
      <c r="G668" s="46" t="str">
        <f t="array" ref="G668">A668&amp;" "&amp;SUM(IF(A668=FinyearEx,IF(C668&lt;=QldEx,1,0),0))</f>
        <v>2022–23 171</v>
      </c>
      <c r="H668" s="46" t="str">
        <f t="array" ref="H668">A668&amp;" "&amp;SUM(IF(A668=FinyearEx,IF(D668&lt;=AustraliaEx,1,0),0))</f>
        <v>2022–23 144</v>
      </c>
      <c r="I668" s="46" t="str">
        <f t="shared" si="41"/>
        <v>BAHA</v>
      </c>
      <c r="J668" s="47">
        <f t="shared" si="42"/>
        <v>4.4152999999999998E-2</v>
      </c>
      <c r="K668" s="47">
        <f t="shared" si="43"/>
        <v>5.1673809999999998</v>
      </c>
    </row>
    <row r="669" spans="1:11" ht="12" customHeight="1" x14ac:dyDescent="0.2">
      <c r="A669" s="39" t="s">
        <v>588</v>
      </c>
      <c r="B669" t="s">
        <v>112</v>
      </c>
      <c r="C669">
        <v>0</v>
      </c>
      <c r="D669">
        <v>4176601</v>
      </c>
      <c r="E669" s="40"/>
      <c r="F669" s="46" t="str">
        <f t="shared" si="40"/>
        <v>2022–23 BARB</v>
      </c>
      <c r="G669" s="46" t="str">
        <f t="array" ref="G669">A669&amp;" "&amp;SUM(IF(A669=FinyearEx,IF(C669&lt;=QldEx,1,0),0))</f>
        <v>2022–23 221</v>
      </c>
      <c r="H669" s="46" t="str">
        <f t="array" ref="H669">A669&amp;" "&amp;SUM(IF(A669=FinyearEx,IF(D669&lt;=AustraliaEx,1,0),0))</f>
        <v>2022–23 150</v>
      </c>
      <c r="I669" s="46" t="str">
        <f t="shared" si="41"/>
        <v>BARB</v>
      </c>
      <c r="J669" s="47">
        <f t="shared" si="42"/>
        <v>0</v>
      </c>
      <c r="K669" s="47">
        <f t="shared" si="43"/>
        <v>4.1766009999999998</v>
      </c>
    </row>
    <row r="670" spans="1:11" ht="12" customHeight="1" x14ac:dyDescent="0.2">
      <c r="A670" s="39" t="s">
        <v>588</v>
      </c>
      <c r="B670" t="s">
        <v>113</v>
      </c>
      <c r="C670">
        <v>7834</v>
      </c>
      <c r="D670">
        <v>230601</v>
      </c>
      <c r="E670" s="40"/>
      <c r="F670" s="46" t="str">
        <f t="shared" si="40"/>
        <v>2022–23 BELE</v>
      </c>
      <c r="G670" s="46" t="str">
        <f t="array" ref="G670">A670&amp;" "&amp;SUM(IF(A670=FinyearEx,IF(C670&lt;=QldEx,1,0),0))</f>
        <v>2022–23 185</v>
      </c>
      <c r="H670" s="46" t="str">
        <f t="array" ref="H670">A670&amp;" "&amp;SUM(IF(A670=FinyearEx,IF(D670&lt;=AustraliaEx,1,0),0))</f>
        <v>2022–23 200</v>
      </c>
      <c r="I670" s="46" t="str">
        <f t="shared" si="41"/>
        <v>BELE</v>
      </c>
      <c r="J670" s="47">
        <f t="shared" si="42"/>
        <v>7.8340000000000007E-3</v>
      </c>
      <c r="K670" s="47">
        <f t="shared" si="43"/>
        <v>0.230601</v>
      </c>
    </row>
    <row r="671" spans="1:11" ht="12" customHeight="1" x14ac:dyDescent="0.2">
      <c r="A671" s="39" t="s">
        <v>588</v>
      </c>
      <c r="B671" t="s">
        <v>114</v>
      </c>
      <c r="C671">
        <v>477190119</v>
      </c>
      <c r="D671">
        <v>2413959383</v>
      </c>
      <c r="E671" s="40"/>
      <c r="F671" s="46" t="str">
        <f t="shared" si="40"/>
        <v>2022–23 BELG</v>
      </c>
      <c r="G671" s="46" t="str">
        <f t="array" ref="G671">A671&amp;" "&amp;SUM(IF(A671=FinyearEx,IF(C671&lt;=QldEx,1,0),0))</f>
        <v>2022–23 25</v>
      </c>
      <c r="H671" s="46" t="str">
        <f t="array" ref="H671">A671&amp;" "&amp;SUM(IF(A671=FinyearEx,IF(D671&lt;=AustraliaEx,1,0),0))</f>
        <v>2022–23 24</v>
      </c>
      <c r="I671" s="46" t="str">
        <f t="shared" si="41"/>
        <v>BELG</v>
      </c>
      <c r="J671" s="47">
        <f t="shared" si="42"/>
        <v>477.19011899999998</v>
      </c>
      <c r="K671" s="47">
        <f t="shared" si="43"/>
        <v>2413.9593829999999</v>
      </c>
    </row>
    <row r="672" spans="1:11" ht="12" customHeight="1" x14ac:dyDescent="0.2">
      <c r="A672" s="39" t="s">
        <v>588</v>
      </c>
      <c r="B672" t="s">
        <v>115</v>
      </c>
      <c r="C672">
        <v>524209</v>
      </c>
      <c r="D672">
        <v>2105335</v>
      </c>
      <c r="E672" s="40"/>
      <c r="F672" s="46" t="str">
        <f t="shared" si="40"/>
        <v>2022–23 BENR</v>
      </c>
      <c r="G672" s="46" t="str">
        <f t="array" ref="G672">A672&amp;" "&amp;SUM(IF(A672=FinyearEx,IF(C672&lt;=QldEx,1,0),0))</f>
        <v>2022–23 137</v>
      </c>
      <c r="H672" s="46" t="str">
        <f t="array" ref="H672">A672&amp;" "&amp;SUM(IF(A672=FinyearEx,IF(D672&lt;=AustraliaEx,1,0),0))</f>
        <v>2022–23 165</v>
      </c>
      <c r="I672" s="46" t="str">
        <f t="shared" si="41"/>
        <v>BENR</v>
      </c>
      <c r="J672" s="47">
        <f t="shared" si="42"/>
        <v>0.52420900000000004</v>
      </c>
      <c r="K672" s="47">
        <f t="shared" si="43"/>
        <v>2.1053350000000002</v>
      </c>
    </row>
    <row r="673" spans="1:11" ht="12" customHeight="1" x14ac:dyDescent="0.2">
      <c r="A673" s="39" t="s">
        <v>588</v>
      </c>
      <c r="B673" t="s">
        <v>313</v>
      </c>
      <c r="C673">
        <v>0</v>
      </c>
      <c r="D673">
        <v>128447</v>
      </c>
      <c r="E673" s="40"/>
      <c r="F673" s="46" t="str">
        <f t="shared" si="40"/>
        <v>2022–23 BGUI</v>
      </c>
      <c r="G673" s="46" t="str">
        <f t="array" ref="G673">A673&amp;" "&amp;SUM(IF(A673=FinyearEx,IF(C673&lt;=QldEx,1,0),0))</f>
        <v>2022–23 221</v>
      </c>
      <c r="H673" s="46" t="str">
        <f t="array" ref="H673">A673&amp;" "&amp;SUM(IF(A673=FinyearEx,IF(D673&lt;=AustraliaEx,1,0),0))</f>
        <v>2022–23 208</v>
      </c>
      <c r="I673" s="46" t="str">
        <f t="shared" si="41"/>
        <v>BGUI</v>
      </c>
      <c r="J673" s="47">
        <f t="shared" si="42"/>
        <v>0</v>
      </c>
      <c r="K673" s="47">
        <f t="shared" si="43"/>
        <v>0.12844700000000001</v>
      </c>
    </row>
    <row r="674" spans="1:11" ht="12" customHeight="1" x14ac:dyDescent="0.2">
      <c r="A674" s="39" t="s">
        <v>588</v>
      </c>
      <c r="B674" t="s">
        <v>116</v>
      </c>
      <c r="C674">
        <v>310026677</v>
      </c>
      <c r="D674">
        <v>1691923901</v>
      </c>
      <c r="E674" s="40"/>
      <c r="F674" s="46" t="str">
        <f t="shared" si="40"/>
        <v>2022–23 BHRN</v>
      </c>
      <c r="G674" s="46" t="str">
        <f t="array" ref="G674">A674&amp;" "&amp;SUM(IF(A674=FinyearEx,IF(C674&lt;=QldEx,1,0),0))</f>
        <v>2022–23 32</v>
      </c>
      <c r="H674" s="46" t="str">
        <f t="array" ref="H674">A674&amp;" "&amp;SUM(IF(A674=FinyearEx,IF(D674&lt;=AustraliaEx,1,0),0))</f>
        <v>2022–23 29</v>
      </c>
      <c r="I674" s="46" t="str">
        <f t="shared" si="41"/>
        <v>BHRN</v>
      </c>
      <c r="J674" s="47">
        <f t="shared" si="42"/>
        <v>310.02667700000001</v>
      </c>
      <c r="K674" s="47">
        <f t="shared" si="43"/>
        <v>1691.9239009999999</v>
      </c>
    </row>
    <row r="675" spans="1:11" ht="12" customHeight="1" x14ac:dyDescent="0.2">
      <c r="A675" s="39" t="s">
        <v>588</v>
      </c>
      <c r="B675" t="s">
        <v>117</v>
      </c>
      <c r="C675" s="37">
        <v>55044</v>
      </c>
      <c r="D675" s="37">
        <v>2904350</v>
      </c>
      <c r="E675" s="40"/>
      <c r="F675" s="46" t="str">
        <f t="shared" si="40"/>
        <v>2022–23 BHUT</v>
      </c>
      <c r="G675" s="46" t="str">
        <f t="array" ref="G675">A675&amp;" "&amp;SUM(IF(A675=FinyearEx,IF(C675&lt;=QldEx,1,0),0))</f>
        <v>2022–23 168</v>
      </c>
      <c r="H675" s="46" t="str">
        <f t="array" ref="H675">A675&amp;" "&amp;SUM(IF(A675=FinyearEx,IF(D675&lt;=AustraliaEx,1,0),0))</f>
        <v>2022–23 159</v>
      </c>
      <c r="I675" s="46" t="str">
        <f t="shared" si="41"/>
        <v>BHUT</v>
      </c>
      <c r="J675" s="47">
        <f t="shared" si="42"/>
        <v>5.5044000000000003E-2</v>
      </c>
      <c r="K675" s="47">
        <f t="shared" si="43"/>
        <v>2.90435</v>
      </c>
    </row>
    <row r="676" spans="1:11" ht="12" customHeight="1" x14ac:dyDescent="0.2">
      <c r="A676" s="39" t="s">
        <v>588</v>
      </c>
      <c r="B676" t="s">
        <v>118</v>
      </c>
      <c r="C676" s="37">
        <v>15095</v>
      </c>
      <c r="D676" s="37">
        <v>580057</v>
      </c>
      <c r="E676" s="40"/>
      <c r="F676" s="46" t="str">
        <f t="shared" si="40"/>
        <v>2022–23 BMDA</v>
      </c>
      <c r="G676" s="46" t="str">
        <f t="array" ref="G676">A676&amp;" "&amp;SUM(IF(A676=FinyearEx,IF(C676&lt;=QldEx,1,0),0))</f>
        <v>2022–23 180</v>
      </c>
      <c r="H676" s="46" t="str">
        <f t="array" ref="H676">A676&amp;" "&amp;SUM(IF(A676=FinyearEx,IF(D676&lt;=AustraliaEx,1,0),0))</f>
        <v>2022–23 184</v>
      </c>
      <c r="I676" s="46" t="str">
        <f t="shared" si="41"/>
        <v>BMDA</v>
      </c>
      <c r="J676" s="47">
        <f t="shared" si="42"/>
        <v>1.5095000000000001E-2</v>
      </c>
      <c r="K676" s="47">
        <f t="shared" si="43"/>
        <v>0.58005700000000004</v>
      </c>
    </row>
    <row r="677" spans="1:11" ht="12" customHeight="1" x14ac:dyDescent="0.2">
      <c r="A677" s="39" t="s">
        <v>588</v>
      </c>
      <c r="B677" t="s">
        <v>119</v>
      </c>
      <c r="C677" s="37">
        <v>153710</v>
      </c>
      <c r="D677" s="37">
        <v>441489</v>
      </c>
      <c r="E677" s="40"/>
      <c r="F677" s="46" t="str">
        <f t="shared" si="40"/>
        <v>2022–23 BOHR</v>
      </c>
      <c r="G677" s="46" t="str">
        <f t="array" ref="G677">A677&amp;" "&amp;SUM(IF(A677=FinyearEx,IF(C677&lt;=QldEx,1,0),0))</f>
        <v>2022–23 156</v>
      </c>
      <c r="H677" s="46" t="str">
        <f t="array" ref="H677">A677&amp;" "&amp;SUM(IF(A677=FinyearEx,IF(D677&lt;=AustraliaEx,1,0),0))</f>
        <v>2022–23 189</v>
      </c>
      <c r="I677" s="46" t="str">
        <f t="shared" si="41"/>
        <v>BOHR</v>
      </c>
      <c r="J677" s="47">
        <f t="shared" si="42"/>
        <v>0.15371000000000001</v>
      </c>
      <c r="K677" s="47">
        <f t="shared" si="43"/>
        <v>0.44148900000000002</v>
      </c>
    </row>
    <row r="678" spans="1:11" ht="12" customHeight="1" x14ac:dyDescent="0.2">
      <c r="A678" s="39" t="s">
        <v>588</v>
      </c>
      <c r="B678" t="s">
        <v>120</v>
      </c>
      <c r="C678" s="37">
        <v>716095</v>
      </c>
      <c r="D678" s="37">
        <v>1438085</v>
      </c>
      <c r="E678" s="40"/>
      <c r="F678" s="46" t="str">
        <f t="shared" si="40"/>
        <v>2022–23 BOLI</v>
      </c>
      <c r="G678" s="46" t="str">
        <f t="array" ref="G678">A678&amp;" "&amp;SUM(IF(A678=FinyearEx,IF(C678&lt;=QldEx,1,0),0))</f>
        <v>2022–23 132</v>
      </c>
      <c r="H678" s="46" t="str">
        <f t="array" ref="H678">A678&amp;" "&amp;SUM(IF(A678=FinyearEx,IF(D678&lt;=AustraliaEx,1,0),0))</f>
        <v>2022–23 173</v>
      </c>
      <c r="I678" s="46" t="str">
        <f t="shared" si="41"/>
        <v>BOLI</v>
      </c>
      <c r="J678" s="47">
        <f t="shared" si="42"/>
        <v>0.71609500000000004</v>
      </c>
      <c r="K678" s="47">
        <f t="shared" si="43"/>
        <v>1.4380850000000001</v>
      </c>
    </row>
    <row r="679" spans="1:11" ht="12" customHeight="1" x14ac:dyDescent="0.2">
      <c r="A679" s="39" t="s">
        <v>588</v>
      </c>
      <c r="B679" t="s">
        <v>121</v>
      </c>
      <c r="C679">
        <v>841530</v>
      </c>
      <c r="D679" s="37">
        <v>26344848</v>
      </c>
      <c r="E679" s="40"/>
      <c r="F679" s="46" t="str">
        <f t="shared" si="40"/>
        <v>2022–23 BOTS</v>
      </c>
      <c r="G679" s="46" t="str">
        <f t="array" ref="G679">A679&amp;" "&amp;SUM(IF(A679=FinyearEx,IF(C679&lt;=QldEx,1,0),0))</f>
        <v>2022–23 130</v>
      </c>
      <c r="H679" s="46" t="str">
        <f t="array" ref="H679">A679&amp;" "&amp;SUM(IF(A679=FinyearEx,IF(D679&lt;=AustraliaEx,1,0),0))</f>
        <v>2022–23 104</v>
      </c>
      <c r="I679" s="46" t="str">
        <f t="shared" si="41"/>
        <v>BOTS</v>
      </c>
      <c r="J679" s="47">
        <f t="shared" si="42"/>
        <v>0.84153</v>
      </c>
      <c r="K679" s="47">
        <f t="shared" si="43"/>
        <v>26.344847999999999</v>
      </c>
    </row>
    <row r="680" spans="1:11" ht="12" customHeight="1" x14ac:dyDescent="0.2">
      <c r="A680" s="39" t="s">
        <v>588</v>
      </c>
      <c r="B680" t="s">
        <v>122</v>
      </c>
      <c r="C680" s="37">
        <v>1921883885</v>
      </c>
      <c r="D680" s="37">
        <v>2127654281</v>
      </c>
      <c r="E680" s="40"/>
      <c r="F680" s="46" t="str">
        <f t="shared" si="40"/>
        <v>2022–23 BRAZ</v>
      </c>
      <c r="G680" s="46" t="str">
        <f t="array" ref="G680">A680&amp;" "&amp;SUM(IF(A680=FinyearEx,IF(C680&lt;=QldEx,1,0),0))</f>
        <v>2022–23 12</v>
      </c>
      <c r="H680" s="46" t="str">
        <f t="array" ref="H680">A680&amp;" "&amp;SUM(IF(A680=FinyearEx,IF(D680&lt;=AustraliaEx,1,0),0))</f>
        <v>2022–23 26</v>
      </c>
      <c r="I680" s="46" t="str">
        <f t="shared" si="41"/>
        <v>BRAZ</v>
      </c>
      <c r="J680" s="47">
        <f t="shared" si="42"/>
        <v>1921.883885</v>
      </c>
      <c r="K680" s="47">
        <f t="shared" si="43"/>
        <v>2127.6542810000001</v>
      </c>
    </row>
    <row r="681" spans="1:11" ht="12" customHeight="1" x14ac:dyDescent="0.2">
      <c r="A681" s="39" t="s">
        <v>588</v>
      </c>
      <c r="B681" t="s">
        <v>123</v>
      </c>
      <c r="C681" s="37">
        <v>4968159</v>
      </c>
      <c r="D681" s="37">
        <v>491946497</v>
      </c>
      <c r="E681" s="40"/>
      <c r="F681" s="46" t="str">
        <f t="shared" si="40"/>
        <v>2022–23 BRUN</v>
      </c>
      <c r="G681" s="46" t="str">
        <f t="array" ref="G681">A681&amp;" "&amp;SUM(IF(A681=FinyearEx,IF(C681&lt;=QldEx,1,0),0))</f>
        <v>2022–23 87</v>
      </c>
      <c r="H681" s="46" t="str">
        <f t="array" ref="H681">A681&amp;" "&amp;SUM(IF(A681=FinyearEx,IF(D681&lt;=AustraliaEx,1,0),0))</f>
        <v>2022–23 50</v>
      </c>
      <c r="I681" s="46" t="str">
        <f t="shared" si="41"/>
        <v>BRUN</v>
      </c>
      <c r="J681" s="47">
        <f t="shared" si="42"/>
        <v>4.968159</v>
      </c>
      <c r="K681" s="47">
        <f t="shared" si="43"/>
        <v>491.94649700000002</v>
      </c>
    </row>
    <row r="682" spans="1:11" ht="12" customHeight="1" x14ac:dyDescent="0.2">
      <c r="A682" s="39" t="s">
        <v>588</v>
      </c>
      <c r="B682" t="s">
        <v>124</v>
      </c>
      <c r="C682" s="37">
        <v>9963619</v>
      </c>
      <c r="D682" s="37">
        <v>38269628</v>
      </c>
      <c r="E682" s="40"/>
      <c r="F682" s="46" t="str">
        <f t="shared" si="40"/>
        <v>2022–23 BULG</v>
      </c>
      <c r="G682" s="46" t="str">
        <f t="array" ref="G682">A682&amp;" "&amp;SUM(IF(A682=FinyearEx,IF(C682&lt;=QldEx,1,0),0))</f>
        <v>2022–23 74</v>
      </c>
      <c r="H682" s="46" t="str">
        <f t="array" ref="H682">A682&amp;" "&amp;SUM(IF(A682=FinyearEx,IF(D682&lt;=AustraliaEx,1,0),0))</f>
        <v>2022–23 92</v>
      </c>
      <c r="I682" s="46" t="str">
        <f t="shared" si="41"/>
        <v>BULG</v>
      </c>
      <c r="J682" s="47">
        <f t="shared" si="42"/>
        <v>9.9636189999999996</v>
      </c>
      <c r="K682" s="47">
        <f t="shared" si="43"/>
        <v>38.269627999999997</v>
      </c>
    </row>
    <row r="683" spans="1:11" ht="12" customHeight="1" x14ac:dyDescent="0.2">
      <c r="A683" s="39" t="s">
        <v>588</v>
      </c>
      <c r="B683" t="s">
        <v>125</v>
      </c>
      <c r="C683" s="37">
        <v>610657</v>
      </c>
      <c r="D683" s="37">
        <v>13605332</v>
      </c>
      <c r="E683" s="40"/>
      <c r="F683" s="46" t="str">
        <f t="shared" si="40"/>
        <v>2022–23 BURK</v>
      </c>
      <c r="G683" s="46" t="str">
        <f t="array" ref="G683">A683&amp;" "&amp;SUM(IF(A683=FinyearEx,IF(C683&lt;=QldEx,1,0),0))</f>
        <v>2022–23 134</v>
      </c>
      <c r="H683" s="46" t="str">
        <f t="array" ref="H683">A683&amp;" "&amp;SUM(IF(A683=FinyearEx,IF(D683&lt;=AustraliaEx,1,0),0))</f>
        <v>2022–23 116</v>
      </c>
      <c r="I683" s="46" t="str">
        <f t="shared" si="41"/>
        <v>BURK</v>
      </c>
      <c r="J683" s="47">
        <f t="shared" si="42"/>
        <v>0.61065700000000001</v>
      </c>
      <c r="K683" s="47">
        <f t="shared" si="43"/>
        <v>13.605332000000001</v>
      </c>
    </row>
    <row r="684" spans="1:11" ht="12" customHeight="1" x14ac:dyDescent="0.2">
      <c r="A684" s="39" t="s">
        <v>588</v>
      </c>
      <c r="B684" t="s">
        <v>126</v>
      </c>
      <c r="C684" s="37">
        <v>67089022</v>
      </c>
      <c r="D684" s="37">
        <v>177699606</v>
      </c>
      <c r="E684" s="40"/>
      <c r="F684" s="46" t="str">
        <f t="shared" si="40"/>
        <v>2022–23 BURM</v>
      </c>
      <c r="G684" s="46" t="str">
        <f t="array" ref="G684">A684&amp;" "&amp;SUM(IF(A684=FinyearEx,IF(C684&lt;=QldEx,1,0),0))</f>
        <v>2022–23 47</v>
      </c>
      <c r="H684" s="46" t="str">
        <f t="array" ref="H684">A684&amp;" "&amp;SUM(IF(A684=FinyearEx,IF(D684&lt;=AustraliaEx,1,0),0))</f>
        <v>2022–23 57</v>
      </c>
      <c r="I684" s="46" t="str">
        <f t="shared" si="41"/>
        <v>BURM</v>
      </c>
      <c r="J684" s="47">
        <f t="shared" si="42"/>
        <v>67.089022</v>
      </c>
      <c r="K684" s="47">
        <f t="shared" si="43"/>
        <v>177.69960599999999</v>
      </c>
    </row>
    <row r="685" spans="1:11" ht="12" customHeight="1" x14ac:dyDescent="0.2">
      <c r="A685" s="39" t="s">
        <v>588</v>
      </c>
      <c r="B685" t="s">
        <v>127</v>
      </c>
      <c r="C685" s="37">
        <v>220254</v>
      </c>
      <c r="D685" s="37">
        <v>396208</v>
      </c>
      <c r="E685" s="40"/>
      <c r="F685" s="46" t="str">
        <f t="shared" si="40"/>
        <v>2022–23 BVIR</v>
      </c>
      <c r="G685" s="46" t="str">
        <f t="array" ref="G685">A685&amp;" "&amp;SUM(IF(A685=FinyearEx,IF(C685&lt;=QldEx,1,0),0))</f>
        <v>2022–23 150</v>
      </c>
      <c r="H685" s="46" t="str">
        <f t="array" ref="H685">A685&amp;" "&amp;SUM(IF(A685=FinyearEx,IF(D685&lt;=AustraliaEx,1,0),0))</f>
        <v>2022–23 192</v>
      </c>
      <c r="I685" s="46" t="str">
        <f t="shared" si="41"/>
        <v>BVIR</v>
      </c>
      <c r="J685" s="47">
        <f t="shared" si="42"/>
        <v>0.22025400000000001</v>
      </c>
      <c r="K685" s="47">
        <f t="shared" si="43"/>
        <v>0.396208</v>
      </c>
    </row>
    <row r="686" spans="1:11" ht="12" customHeight="1" x14ac:dyDescent="0.2">
      <c r="A686" s="39" t="s">
        <v>588</v>
      </c>
      <c r="B686" t="s">
        <v>128</v>
      </c>
      <c r="C686" s="37">
        <v>1032082832</v>
      </c>
      <c r="D686" s="37">
        <v>2736551503</v>
      </c>
      <c r="E686" s="40"/>
      <c r="F686" s="46" t="str">
        <f t="shared" si="40"/>
        <v>2022–23 CAN</v>
      </c>
      <c r="G686" s="46" t="str">
        <f t="array" ref="G686">A686&amp;" "&amp;SUM(IF(A686=FinyearEx,IF(C686&lt;=QldEx,1,0),0))</f>
        <v>2022–23 15</v>
      </c>
      <c r="H686" s="46" t="str">
        <f t="array" ref="H686">A686&amp;" "&amp;SUM(IF(A686=FinyearEx,IF(D686&lt;=AustraliaEx,1,0),0))</f>
        <v>2022–23 20</v>
      </c>
      <c r="I686" s="46" t="str">
        <f t="shared" si="41"/>
        <v>CAN</v>
      </c>
      <c r="J686" s="47">
        <f t="shared" si="42"/>
        <v>1032.0828320000001</v>
      </c>
      <c r="K686" s="47">
        <f t="shared" si="43"/>
        <v>2736.5515030000001</v>
      </c>
    </row>
    <row r="687" spans="1:11" ht="12" customHeight="1" x14ac:dyDescent="0.2">
      <c r="A687" s="39" t="s">
        <v>588</v>
      </c>
      <c r="B687" t="s">
        <v>129</v>
      </c>
      <c r="C687" s="37">
        <v>44548</v>
      </c>
      <c r="D687" s="37">
        <v>10664685</v>
      </c>
      <c r="E687" s="40"/>
      <c r="F687" s="46" t="str">
        <f t="shared" si="40"/>
        <v>2022–23 CAYM</v>
      </c>
      <c r="G687" s="46" t="str">
        <f t="array" ref="G687">A687&amp;" "&amp;SUM(IF(A687=FinyearEx,IF(C687&lt;=QldEx,1,0),0))</f>
        <v>2022–23 170</v>
      </c>
      <c r="H687" s="46" t="str">
        <f t="array" ref="H687">A687&amp;" "&amp;SUM(IF(A687=FinyearEx,IF(D687&lt;=AustraliaEx,1,0),0))</f>
        <v>2022–23 126</v>
      </c>
      <c r="I687" s="46" t="str">
        <f t="shared" si="41"/>
        <v>CAYM</v>
      </c>
      <c r="J687" s="47">
        <f t="shared" si="42"/>
        <v>4.4547999999999997E-2</v>
      </c>
      <c r="K687" s="47">
        <f t="shared" si="43"/>
        <v>10.664685</v>
      </c>
    </row>
    <row r="688" spans="1:11" ht="12" customHeight="1" x14ac:dyDescent="0.2">
      <c r="A688" s="39" t="s">
        <v>588</v>
      </c>
      <c r="B688" t="s">
        <v>131</v>
      </c>
      <c r="C688" s="37">
        <v>21952256974</v>
      </c>
      <c r="D688" s="37">
        <v>190524054827</v>
      </c>
      <c r="E688" s="40"/>
      <c r="F688" s="46" t="str">
        <f t="shared" si="40"/>
        <v>2022–23 CHIN</v>
      </c>
      <c r="G688" s="46" t="str">
        <f t="array" ref="G688">A688&amp;" "&amp;SUM(IF(A688=FinyearEx,IF(C688&lt;=QldEx,1,0),0))</f>
        <v>2022–23 2</v>
      </c>
      <c r="H688" s="46" t="str">
        <f t="array" ref="H688">A688&amp;" "&amp;SUM(IF(A688=FinyearEx,IF(D688&lt;=AustraliaEx,1,0),0))</f>
        <v>2022–23 1</v>
      </c>
      <c r="I688" s="46" t="str">
        <f t="shared" si="41"/>
        <v>CHIN</v>
      </c>
      <c r="J688" s="47">
        <f t="shared" si="42"/>
        <v>21952.256974</v>
      </c>
      <c r="K688" s="47">
        <f t="shared" si="43"/>
        <v>190524.05482700001</v>
      </c>
    </row>
    <row r="689" spans="1:11" ht="12" customHeight="1" x14ac:dyDescent="0.2">
      <c r="A689" s="39" t="s">
        <v>588</v>
      </c>
      <c r="B689" t="s">
        <v>132</v>
      </c>
      <c r="C689" s="37">
        <v>302295274</v>
      </c>
      <c r="D689" s="37">
        <v>852967574</v>
      </c>
      <c r="E689" s="40"/>
      <c r="F689" s="46" t="str">
        <f t="shared" si="40"/>
        <v>2022–23 CHLE</v>
      </c>
      <c r="G689" s="46" t="str">
        <f t="array" ref="G689">A689&amp;" "&amp;SUM(IF(A689=FinyearEx,IF(C689&lt;=QldEx,1,0),0))</f>
        <v>2022–23 33</v>
      </c>
      <c r="H689" s="46" t="str">
        <f t="array" ref="H689">A689&amp;" "&amp;SUM(IF(A689=FinyearEx,IF(D689&lt;=AustraliaEx,1,0),0))</f>
        <v>2022–23 39</v>
      </c>
      <c r="I689" s="46" t="str">
        <f t="shared" si="41"/>
        <v>CHLE</v>
      </c>
      <c r="J689" s="47">
        <f t="shared" si="42"/>
        <v>302.29527400000001</v>
      </c>
      <c r="K689" s="47">
        <f t="shared" si="43"/>
        <v>852.96757400000001</v>
      </c>
    </row>
    <row r="690" spans="1:11" ht="12" customHeight="1" x14ac:dyDescent="0.2">
      <c r="A690" s="39" t="s">
        <v>588</v>
      </c>
      <c r="B690" t="s">
        <v>133</v>
      </c>
      <c r="C690" s="37">
        <v>408503</v>
      </c>
      <c r="D690" s="37">
        <v>60472522</v>
      </c>
      <c r="E690" s="40"/>
      <c r="F690" s="46" t="str">
        <f t="shared" si="40"/>
        <v>2022–23 CHRI</v>
      </c>
      <c r="G690" s="46" t="str">
        <f t="array" ref="G690">A690&amp;" "&amp;SUM(IF(A690=FinyearEx,IF(C690&lt;=QldEx,1,0),0))</f>
        <v>2022–23 139</v>
      </c>
      <c r="H690" s="46" t="str">
        <f t="array" ref="H690">A690&amp;" "&amp;SUM(IF(A690=FinyearEx,IF(D690&lt;=AustraliaEx,1,0),0))</f>
        <v>2022–23 84</v>
      </c>
      <c r="I690" s="46" t="str">
        <f t="shared" si="41"/>
        <v>CHRI</v>
      </c>
      <c r="J690" s="47">
        <f t="shared" si="42"/>
        <v>0.408503</v>
      </c>
      <c r="K690" s="47">
        <f t="shared" si="43"/>
        <v>60.472521999999998</v>
      </c>
    </row>
    <row r="691" spans="1:11" ht="12" customHeight="1" x14ac:dyDescent="0.2">
      <c r="A691" s="39" t="s">
        <v>588</v>
      </c>
      <c r="B691" t="s">
        <v>134</v>
      </c>
      <c r="C691" s="37">
        <v>17893289</v>
      </c>
      <c r="D691" s="37">
        <v>106983255</v>
      </c>
      <c r="E691" s="40"/>
      <c r="F691" s="46" t="str">
        <f t="shared" si="40"/>
        <v>2022–23 CMBD</v>
      </c>
      <c r="G691" s="46" t="str">
        <f t="array" ref="G691">A691&amp;" "&amp;SUM(IF(A691=FinyearEx,IF(C691&lt;=QldEx,1,0),0))</f>
        <v>2022–23 63</v>
      </c>
      <c r="H691" s="46" t="str">
        <f t="array" ref="H691">A691&amp;" "&amp;SUM(IF(A691=FinyearEx,IF(D691&lt;=AustraliaEx,1,0),0))</f>
        <v>2022–23 65</v>
      </c>
      <c r="I691" s="46" t="str">
        <f t="shared" si="41"/>
        <v>CMBD</v>
      </c>
      <c r="J691" s="47">
        <f t="shared" si="42"/>
        <v>17.893288999999999</v>
      </c>
      <c r="K691" s="47">
        <f t="shared" si="43"/>
        <v>106.983255</v>
      </c>
    </row>
    <row r="692" spans="1:11" ht="12" customHeight="1" x14ac:dyDescent="0.2">
      <c r="A692" s="39" t="s">
        <v>588</v>
      </c>
      <c r="B692" t="s">
        <v>135</v>
      </c>
      <c r="C692" s="37">
        <v>61213</v>
      </c>
      <c r="D692" s="37">
        <v>1721801</v>
      </c>
      <c r="E692" s="40"/>
      <c r="F692" s="46" t="str">
        <f t="shared" si="40"/>
        <v>2022–23 COBR</v>
      </c>
      <c r="G692" s="46" t="str">
        <f t="array" ref="G692">A692&amp;" "&amp;SUM(IF(A692=FinyearEx,IF(C692&lt;=QldEx,1,0),0))</f>
        <v>2022–23 167</v>
      </c>
      <c r="H692" s="46" t="str">
        <f t="array" ref="H692">A692&amp;" "&amp;SUM(IF(A692=FinyearEx,IF(D692&lt;=AustraliaEx,1,0),0))</f>
        <v>2022–23 170</v>
      </c>
      <c r="I692" s="46" t="str">
        <f t="shared" si="41"/>
        <v>COBR</v>
      </c>
      <c r="J692" s="47">
        <f t="shared" si="42"/>
        <v>6.1212999999999997E-2</v>
      </c>
      <c r="K692" s="47">
        <f t="shared" si="43"/>
        <v>1.7218009999999999</v>
      </c>
    </row>
    <row r="693" spans="1:11" ht="12" customHeight="1" x14ac:dyDescent="0.2">
      <c r="A693" s="39" t="s">
        <v>588</v>
      </c>
      <c r="B693" t="s">
        <v>136</v>
      </c>
      <c r="C693" s="37">
        <v>233081</v>
      </c>
      <c r="D693" s="37">
        <v>15657492</v>
      </c>
      <c r="E693" s="40"/>
      <c r="F693" s="46" t="str">
        <f t="shared" si="40"/>
        <v>2022–23 COCO</v>
      </c>
      <c r="G693" s="46" t="str">
        <f t="array" ref="G693">A693&amp;" "&amp;SUM(IF(A693=FinyearEx,IF(C693&lt;=QldEx,1,0),0))</f>
        <v>2022–23 148</v>
      </c>
      <c r="H693" s="46" t="str">
        <f t="array" ref="H693">A693&amp;" "&amp;SUM(IF(A693=FinyearEx,IF(D693&lt;=AustraliaEx,1,0),0))</f>
        <v>2022–23 114</v>
      </c>
      <c r="I693" s="46" t="str">
        <f t="shared" si="41"/>
        <v>COCO</v>
      </c>
      <c r="J693" s="47">
        <f t="shared" si="42"/>
        <v>0.23308100000000001</v>
      </c>
      <c r="K693" s="47">
        <f t="shared" si="43"/>
        <v>15.657492</v>
      </c>
    </row>
    <row r="694" spans="1:11" ht="12" customHeight="1" x14ac:dyDescent="0.2">
      <c r="A694" s="39" t="s">
        <v>588</v>
      </c>
      <c r="B694" t="s">
        <v>137</v>
      </c>
      <c r="C694" s="37">
        <v>11545111</v>
      </c>
      <c r="D694" s="37">
        <v>40546030</v>
      </c>
      <c r="E694" s="40"/>
      <c r="F694" s="46" t="str">
        <f t="shared" si="40"/>
        <v>2022–23 COMB</v>
      </c>
      <c r="G694" s="46" t="str">
        <f t="array" ref="G694">A694&amp;" "&amp;SUM(IF(A694=FinyearEx,IF(C694&lt;=QldEx,1,0),0))</f>
        <v>2022–23 70</v>
      </c>
      <c r="H694" s="46" t="str">
        <f t="array" ref="H694">A694&amp;" "&amp;SUM(IF(A694=FinyearEx,IF(D694&lt;=AustraliaEx,1,0),0))</f>
        <v>2022–23 90</v>
      </c>
      <c r="I694" s="46" t="str">
        <f t="shared" si="41"/>
        <v>COMB</v>
      </c>
      <c r="J694" s="47">
        <f t="shared" si="42"/>
        <v>11.545111</v>
      </c>
      <c r="K694" s="47">
        <f t="shared" si="43"/>
        <v>40.546030000000002</v>
      </c>
    </row>
    <row r="695" spans="1:11" ht="12" customHeight="1" x14ac:dyDescent="0.2">
      <c r="A695" s="39" t="s">
        <v>588</v>
      </c>
      <c r="B695" t="s">
        <v>138</v>
      </c>
      <c r="C695" s="37">
        <v>884705</v>
      </c>
      <c r="D695" s="37">
        <v>10980310</v>
      </c>
      <c r="E695" s="40"/>
      <c r="F695" s="46" t="str">
        <f t="shared" si="40"/>
        <v>2022–23 COOK</v>
      </c>
      <c r="G695" s="46" t="str">
        <f t="array" ref="G695">A695&amp;" "&amp;SUM(IF(A695=FinyearEx,IF(C695&lt;=QldEx,1,0),0))</f>
        <v>2022–23 128</v>
      </c>
      <c r="H695" s="46" t="str">
        <f t="array" ref="H695">A695&amp;" "&amp;SUM(IF(A695=FinyearEx,IF(D695&lt;=AustraliaEx,1,0),0))</f>
        <v>2022–23 124</v>
      </c>
      <c r="I695" s="46" t="str">
        <f t="shared" si="41"/>
        <v>COOK</v>
      </c>
      <c r="J695" s="47">
        <f t="shared" si="42"/>
        <v>0.88470499999999996</v>
      </c>
      <c r="K695" s="47">
        <f t="shared" si="43"/>
        <v>10.980309999999999</v>
      </c>
    </row>
    <row r="696" spans="1:11" ht="12" customHeight="1" x14ac:dyDescent="0.2">
      <c r="A696" s="39" t="s">
        <v>588</v>
      </c>
      <c r="B696" t="s">
        <v>139</v>
      </c>
      <c r="C696" s="37">
        <v>1751356</v>
      </c>
      <c r="D696" s="37">
        <v>5753638</v>
      </c>
      <c r="E696" s="40"/>
      <c r="F696" s="46" t="str">
        <f t="shared" si="40"/>
        <v>2022–23 COST</v>
      </c>
      <c r="G696" s="46" t="str">
        <f t="array" ref="G696">A696&amp;" "&amp;SUM(IF(A696=FinyearEx,IF(C696&lt;=QldEx,1,0),0))</f>
        <v>2022–23 110</v>
      </c>
      <c r="H696" s="46" t="str">
        <f t="array" ref="H696">A696&amp;" "&amp;SUM(IF(A696=FinyearEx,IF(D696&lt;=AustraliaEx,1,0),0))</f>
        <v>2022–23 141</v>
      </c>
      <c r="I696" s="46" t="str">
        <f t="shared" si="41"/>
        <v>COST</v>
      </c>
      <c r="J696" s="47">
        <f t="shared" si="42"/>
        <v>1.7513559999999999</v>
      </c>
      <c r="K696" s="47">
        <f t="shared" si="43"/>
        <v>5.7536379999999996</v>
      </c>
    </row>
    <row r="697" spans="1:11" ht="12" customHeight="1" x14ac:dyDescent="0.2">
      <c r="A697" s="39" t="s">
        <v>588</v>
      </c>
      <c r="B697" t="s">
        <v>140</v>
      </c>
      <c r="C697" s="37">
        <v>2392634</v>
      </c>
      <c r="D697" s="37">
        <v>5036305</v>
      </c>
      <c r="E697" s="40"/>
      <c r="F697" s="46" t="str">
        <f t="shared" si="40"/>
        <v>2022–23 CROA</v>
      </c>
      <c r="G697" s="46" t="str">
        <f t="array" ref="G697">A697&amp;" "&amp;SUM(IF(A697=FinyearEx,IF(C697&lt;=QldEx,1,0),0))</f>
        <v>2022–23 101</v>
      </c>
      <c r="H697" s="46" t="str">
        <f t="array" ref="H697">A697&amp;" "&amp;SUM(IF(A697=FinyearEx,IF(D697&lt;=AustraliaEx,1,0),0))</f>
        <v>2022–23 147</v>
      </c>
      <c r="I697" s="46" t="str">
        <f t="shared" si="41"/>
        <v>CROA</v>
      </c>
      <c r="J697" s="47">
        <f t="shared" si="42"/>
        <v>2.3926340000000001</v>
      </c>
      <c r="K697" s="47">
        <f t="shared" si="43"/>
        <v>5.0363049999999996</v>
      </c>
    </row>
    <row r="698" spans="1:11" ht="12" customHeight="1" x14ac:dyDescent="0.2">
      <c r="A698" s="39" t="s">
        <v>588</v>
      </c>
      <c r="B698" t="s">
        <v>141</v>
      </c>
      <c r="C698" s="37">
        <v>0</v>
      </c>
      <c r="D698" s="37">
        <v>16329</v>
      </c>
      <c r="E698" s="40"/>
      <c r="F698" s="46" t="str">
        <f t="shared" si="40"/>
        <v>2022–23 CUBA</v>
      </c>
      <c r="G698" s="46" t="str">
        <f t="array" ref="G698">A698&amp;" "&amp;SUM(IF(A698=FinyearEx,IF(C698&lt;=QldEx,1,0),0))</f>
        <v>2022–23 221</v>
      </c>
      <c r="H698" s="46" t="str">
        <f t="array" ref="H698">A698&amp;" "&amp;SUM(IF(A698=FinyearEx,IF(D698&lt;=AustraliaEx,1,0),0))</f>
        <v>2022–23 219</v>
      </c>
      <c r="I698" s="46" t="str">
        <f t="shared" si="41"/>
        <v>CUBA</v>
      </c>
      <c r="J698" s="47">
        <f t="shared" si="42"/>
        <v>0</v>
      </c>
      <c r="K698" s="47">
        <f t="shared" si="43"/>
        <v>1.6329E-2</v>
      </c>
    </row>
    <row r="699" spans="1:11" ht="12" customHeight="1" x14ac:dyDescent="0.2">
      <c r="A699" s="39" t="s">
        <v>588</v>
      </c>
      <c r="B699" t="s">
        <v>142</v>
      </c>
      <c r="C699" s="37">
        <v>240468</v>
      </c>
      <c r="D699" s="37">
        <v>7939458</v>
      </c>
      <c r="E699" s="40"/>
      <c r="F699" s="46" t="str">
        <f t="shared" si="40"/>
        <v>2022–23 CYPR</v>
      </c>
      <c r="G699" s="46" t="str">
        <f t="array" ref="G699">A699&amp;" "&amp;SUM(IF(A699=FinyearEx,IF(C699&lt;=QldEx,1,0),0))</f>
        <v>2022–23 147</v>
      </c>
      <c r="H699" s="46" t="str">
        <f t="array" ref="H699">A699&amp;" "&amp;SUM(IF(A699=FinyearEx,IF(D699&lt;=AustraliaEx,1,0),0))</f>
        <v>2022–23 132</v>
      </c>
      <c r="I699" s="46" t="str">
        <f t="shared" si="41"/>
        <v>CYPR</v>
      </c>
      <c r="J699" s="47">
        <f t="shared" si="42"/>
        <v>0.24046799999999999</v>
      </c>
      <c r="K699" s="47">
        <f t="shared" si="43"/>
        <v>7.9394580000000001</v>
      </c>
    </row>
    <row r="700" spans="1:11" ht="12" customHeight="1" x14ac:dyDescent="0.2">
      <c r="A700" s="39" t="s">
        <v>588</v>
      </c>
      <c r="B700" t="s">
        <v>143</v>
      </c>
      <c r="C700" s="37">
        <v>4330758</v>
      </c>
      <c r="D700" s="37">
        <v>100983396</v>
      </c>
      <c r="E700" s="40"/>
      <c r="F700" s="46" t="str">
        <f t="shared" si="40"/>
        <v>2022–23 CZEH</v>
      </c>
      <c r="G700" s="46" t="str">
        <f t="array" ref="G700">A700&amp;" "&amp;SUM(IF(A700=FinyearEx,IF(C700&lt;=QldEx,1,0),0))</f>
        <v>2022–23 88</v>
      </c>
      <c r="H700" s="46" t="str">
        <f t="array" ref="H700">A700&amp;" "&amp;SUM(IF(A700=FinyearEx,IF(D700&lt;=AustraliaEx,1,0),0))</f>
        <v>2022–23 67</v>
      </c>
      <c r="I700" s="46" t="str">
        <f t="shared" si="41"/>
        <v>CZEH</v>
      </c>
      <c r="J700" s="47">
        <f t="shared" si="42"/>
        <v>4.3307580000000003</v>
      </c>
      <c r="K700" s="47">
        <f t="shared" si="43"/>
        <v>100.983396</v>
      </c>
    </row>
    <row r="701" spans="1:11" ht="12" customHeight="1" x14ac:dyDescent="0.2">
      <c r="A701" s="39" t="s">
        <v>588</v>
      </c>
      <c r="B701" t="s">
        <v>144</v>
      </c>
      <c r="C701">
        <v>2592935</v>
      </c>
      <c r="D701" s="37">
        <v>159102545</v>
      </c>
      <c r="E701" s="40"/>
      <c r="F701" s="46" t="str">
        <f t="shared" si="40"/>
        <v>2022–23 DENM</v>
      </c>
      <c r="G701" s="46" t="str">
        <f t="array" ref="G701">A701&amp;" "&amp;SUM(IF(A701=FinyearEx,IF(C701&lt;=QldEx,1,0),0))</f>
        <v>2022–23 100</v>
      </c>
      <c r="H701" s="46" t="str">
        <f t="array" ref="H701">A701&amp;" "&amp;SUM(IF(A701=FinyearEx,IF(D701&lt;=AustraliaEx,1,0),0))</f>
        <v>2022–23 60</v>
      </c>
      <c r="I701" s="46" t="str">
        <f t="shared" si="41"/>
        <v>DENM</v>
      </c>
      <c r="J701" s="47">
        <f t="shared" si="42"/>
        <v>2.5929350000000002</v>
      </c>
      <c r="K701" s="47">
        <f t="shared" si="43"/>
        <v>159.10254499999999</v>
      </c>
    </row>
    <row r="702" spans="1:11" ht="12" customHeight="1" x14ac:dyDescent="0.2">
      <c r="A702" s="39" t="s">
        <v>588</v>
      </c>
      <c r="B702" t="s">
        <v>297</v>
      </c>
      <c r="C702" s="37">
        <v>41547</v>
      </c>
      <c r="D702" s="37">
        <v>13226591</v>
      </c>
      <c r="E702" s="40"/>
      <c r="F702" s="46" t="str">
        <f t="shared" si="40"/>
        <v>2022–23 DJIB</v>
      </c>
      <c r="G702" s="46" t="str">
        <f t="array" ref="G702">A702&amp;" "&amp;SUM(IF(A702=FinyearEx,IF(C702&lt;=QldEx,1,0),0))</f>
        <v>2022–23 172</v>
      </c>
      <c r="H702" s="46" t="str">
        <f t="array" ref="H702">A702&amp;" "&amp;SUM(IF(A702=FinyearEx,IF(D702&lt;=AustraliaEx,1,0),0))</f>
        <v>2022–23 118</v>
      </c>
      <c r="I702" s="46" t="str">
        <f t="shared" si="41"/>
        <v>DJIB</v>
      </c>
      <c r="J702" s="47">
        <f t="shared" si="42"/>
        <v>4.1547000000000001E-2</v>
      </c>
      <c r="K702" s="47">
        <f t="shared" si="43"/>
        <v>13.226591000000001</v>
      </c>
    </row>
    <row r="703" spans="1:11" ht="12" customHeight="1" x14ac:dyDescent="0.2">
      <c r="A703" s="39" t="s">
        <v>588</v>
      </c>
      <c r="B703" t="s">
        <v>302</v>
      </c>
      <c r="C703" s="37">
        <v>0</v>
      </c>
      <c r="D703" s="37">
        <v>41539</v>
      </c>
      <c r="E703" s="40"/>
      <c r="F703" s="46" t="str">
        <f t="shared" si="40"/>
        <v>2022–23 DMCA</v>
      </c>
      <c r="G703" s="46" t="str">
        <f t="array" ref="G703">A703&amp;" "&amp;SUM(IF(A703=FinyearEx,IF(C703&lt;=QldEx,1,0),0))</f>
        <v>2022–23 221</v>
      </c>
      <c r="H703" s="46" t="str">
        <f t="array" ref="H703">A703&amp;" "&amp;SUM(IF(A703=FinyearEx,IF(D703&lt;=AustraliaEx,1,0),0))</f>
        <v>2022–23 216</v>
      </c>
      <c r="I703" s="46" t="str">
        <f t="shared" si="41"/>
        <v>DMCA</v>
      </c>
      <c r="J703" s="47">
        <f t="shared" si="42"/>
        <v>0</v>
      </c>
      <c r="K703" s="47">
        <f t="shared" si="43"/>
        <v>4.1539E-2</v>
      </c>
    </row>
    <row r="704" spans="1:11" ht="12" customHeight="1" x14ac:dyDescent="0.2">
      <c r="A704" s="39" t="s">
        <v>588</v>
      </c>
      <c r="B704" t="s">
        <v>145</v>
      </c>
      <c r="C704" s="37">
        <v>926280</v>
      </c>
      <c r="D704" s="37">
        <v>23215253</v>
      </c>
      <c r="E704" s="40"/>
      <c r="F704" s="46" t="str">
        <f t="shared" ref="F704:F767" si="44">A704&amp;" "&amp;B704</f>
        <v>2022–23 DOMI</v>
      </c>
      <c r="G704" s="46" t="str">
        <f t="array" ref="G704">A704&amp;" "&amp;SUM(IF(A704=FinyearEx,IF(C704&lt;=QldEx,1,0),0))</f>
        <v>2022–23 127</v>
      </c>
      <c r="H704" s="46" t="str">
        <f t="array" ref="H704">A704&amp;" "&amp;SUM(IF(A704=FinyearEx,IF(D704&lt;=AustraliaEx,1,0),0))</f>
        <v>2022–23 108</v>
      </c>
      <c r="I704" s="46" t="str">
        <f t="shared" ref="I704:I767" si="45">B704</f>
        <v>DOMI</v>
      </c>
      <c r="J704" s="47">
        <f t="shared" ref="J704:J767" si="46">C704/1000000</f>
        <v>0.92627999999999999</v>
      </c>
      <c r="K704" s="47">
        <f t="shared" ref="K704:K767" si="47">D704/1000000</f>
        <v>23.215253000000001</v>
      </c>
    </row>
    <row r="705" spans="1:11" ht="12" customHeight="1" x14ac:dyDescent="0.2">
      <c r="A705" s="39" t="s">
        <v>588</v>
      </c>
      <c r="B705" t="s">
        <v>146</v>
      </c>
      <c r="C705" s="37">
        <v>2758134</v>
      </c>
      <c r="D705" s="37">
        <v>40385478</v>
      </c>
      <c r="E705" s="40"/>
      <c r="F705" s="46" t="str">
        <f t="shared" si="44"/>
        <v>2022–23 ECUA</v>
      </c>
      <c r="G705" s="46" t="str">
        <f t="array" ref="G705">A705&amp;" "&amp;SUM(IF(A705=FinyearEx,IF(C705&lt;=QldEx,1,0),0))</f>
        <v>2022–23 99</v>
      </c>
      <c r="H705" s="46" t="str">
        <f t="array" ref="H705">A705&amp;" "&amp;SUM(IF(A705=FinyearEx,IF(D705&lt;=AustraliaEx,1,0),0))</f>
        <v>2022–23 91</v>
      </c>
      <c r="I705" s="46" t="str">
        <f t="shared" si="45"/>
        <v>ECUA</v>
      </c>
      <c r="J705" s="47">
        <f t="shared" si="46"/>
        <v>2.7581340000000001</v>
      </c>
      <c r="K705" s="47">
        <f t="shared" si="47"/>
        <v>40.385477999999999</v>
      </c>
    </row>
    <row r="706" spans="1:11" ht="12" customHeight="1" x14ac:dyDescent="0.2">
      <c r="A706" s="39" t="s">
        <v>588</v>
      </c>
      <c r="B706" t="s">
        <v>298</v>
      </c>
      <c r="C706">
        <v>119136</v>
      </c>
      <c r="D706" s="37">
        <v>258103</v>
      </c>
      <c r="E706" s="40"/>
      <c r="F706" s="46" t="str">
        <f t="shared" si="44"/>
        <v>2022–23 EGUI</v>
      </c>
      <c r="G706" s="46" t="str">
        <f t="array" ref="G706">A706&amp;" "&amp;SUM(IF(A706=FinyearEx,IF(C706&lt;=QldEx,1,0),0))</f>
        <v>2022–23 160</v>
      </c>
      <c r="H706" s="46" t="str">
        <f t="array" ref="H706">A706&amp;" "&amp;SUM(IF(A706=FinyearEx,IF(D706&lt;=AustraliaEx,1,0),0))</f>
        <v>2022–23 197</v>
      </c>
      <c r="I706" s="46" t="str">
        <f t="shared" si="45"/>
        <v>EGUI</v>
      </c>
      <c r="J706" s="47">
        <f t="shared" si="46"/>
        <v>0.11913600000000001</v>
      </c>
      <c r="K706" s="47">
        <f t="shared" si="47"/>
        <v>0.25810300000000003</v>
      </c>
    </row>
    <row r="707" spans="1:11" ht="12" customHeight="1" x14ac:dyDescent="0.2">
      <c r="A707" s="39" t="s">
        <v>588</v>
      </c>
      <c r="B707" t="s">
        <v>147</v>
      </c>
      <c r="C707" s="37">
        <v>134601551</v>
      </c>
      <c r="D707" s="37">
        <v>683281775</v>
      </c>
      <c r="E707" s="40"/>
      <c r="F707" s="46" t="str">
        <f t="shared" si="44"/>
        <v>2022–23 EGYP</v>
      </c>
      <c r="G707" s="46" t="str">
        <f t="array" ref="G707">A707&amp;" "&amp;SUM(IF(A707=FinyearEx,IF(C707&lt;=QldEx,1,0),0))</f>
        <v>2022–23 37</v>
      </c>
      <c r="H707" s="46" t="str">
        <f t="array" ref="H707">A707&amp;" "&amp;SUM(IF(A707=FinyearEx,IF(D707&lt;=AustraliaEx,1,0),0))</f>
        <v>2022–23 41</v>
      </c>
      <c r="I707" s="46" t="str">
        <f t="shared" si="45"/>
        <v>EGYP</v>
      </c>
      <c r="J707" s="47">
        <f t="shared" si="46"/>
        <v>134.601551</v>
      </c>
      <c r="K707" s="47">
        <f t="shared" si="47"/>
        <v>683.28177500000004</v>
      </c>
    </row>
    <row r="708" spans="1:11" ht="12" customHeight="1" x14ac:dyDescent="0.2">
      <c r="A708" s="39" t="s">
        <v>588</v>
      </c>
      <c r="B708" t="s">
        <v>148</v>
      </c>
      <c r="C708" s="37">
        <v>51033</v>
      </c>
      <c r="D708" s="37">
        <v>2288949</v>
      </c>
      <c r="E708" s="40"/>
      <c r="F708" s="46" t="str">
        <f t="shared" si="44"/>
        <v>2022–23 ERIT</v>
      </c>
      <c r="G708" s="46" t="str">
        <f t="array" ref="G708">A708&amp;" "&amp;SUM(IF(A708=FinyearEx,IF(C708&lt;=QldEx,1,0),0))</f>
        <v>2022–23 169</v>
      </c>
      <c r="H708" s="46" t="str">
        <f t="array" ref="H708">A708&amp;" "&amp;SUM(IF(A708=FinyearEx,IF(D708&lt;=AustraliaEx,1,0),0))</f>
        <v>2022–23 163</v>
      </c>
      <c r="I708" s="46" t="str">
        <f t="shared" si="45"/>
        <v>ERIT</v>
      </c>
      <c r="J708" s="47">
        <f t="shared" si="46"/>
        <v>5.1033000000000002E-2</v>
      </c>
      <c r="K708" s="47">
        <f t="shared" si="47"/>
        <v>2.2889490000000001</v>
      </c>
    </row>
    <row r="709" spans="1:11" ht="12" customHeight="1" x14ac:dyDescent="0.2">
      <c r="A709" s="39" t="s">
        <v>588</v>
      </c>
      <c r="B709" t="s">
        <v>149</v>
      </c>
      <c r="C709">
        <v>3577941</v>
      </c>
      <c r="D709" s="37">
        <v>9300793</v>
      </c>
      <c r="E709" s="40"/>
      <c r="F709" s="46" t="str">
        <f t="shared" si="44"/>
        <v>2022–23 ESTO</v>
      </c>
      <c r="G709" s="46" t="str">
        <f t="array" ref="G709">A709&amp;" "&amp;SUM(IF(A709=FinyearEx,IF(C709&lt;=QldEx,1,0),0))</f>
        <v>2022–23 92</v>
      </c>
      <c r="H709" s="46" t="str">
        <f t="array" ref="H709">A709&amp;" "&amp;SUM(IF(A709=FinyearEx,IF(D709&lt;=AustraliaEx,1,0),0))</f>
        <v>2022–23 131</v>
      </c>
      <c r="I709" s="46" t="str">
        <f t="shared" si="45"/>
        <v>ESTO</v>
      </c>
      <c r="J709" s="47">
        <f t="shared" si="46"/>
        <v>3.577941</v>
      </c>
      <c r="K709" s="47">
        <f t="shared" si="47"/>
        <v>9.3007930000000005</v>
      </c>
    </row>
    <row r="710" spans="1:11" ht="12" customHeight="1" x14ac:dyDescent="0.2">
      <c r="A710" s="39" t="s">
        <v>588</v>
      </c>
      <c r="B710" t="s">
        <v>150</v>
      </c>
      <c r="C710">
        <v>76457</v>
      </c>
      <c r="D710" s="37">
        <v>1214323</v>
      </c>
      <c r="E710" s="40"/>
      <c r="F710" s="46" t="str">
        <f t="shared" si="44"/>
        <v>2022–23 ETHI</v>
      </c>
      <c r="G710" s="46" t="str">
        <f t="array" ref="G710">A710&amp;" "&amp;SUM(IF(A710=FinyearEx,IF(C710&lt;=QldEx,1,0),0))</f>
        <v>2022–23 165</v>
      </c>
      <c r="H710" s="46" t="str">
        <f t="array" ref="H710">A710&amp;" "&amp;SUM(IF(A710=FinyearEx,IF(D710&lt;=AustraliaEx,1,0),0))</f>
        <v>2022–23 177</v>
      </c>
      <c r="I710" s="46" t="str">
        <f t="shared" si="45"/>
        <v>ETHI</v>
      </c>
      <c r="J710" s="47">
        <f t="shared" si="46"/>
        <v>7.6456999999999997E-2</v>
      </c>
      <c r="K710" s="47">
        <f t="shared" si="47"/>
        <v>1.214323</v>
      </c>
    </row>
    <row r="711" spans="1:11" ht="12" customHeight="1" x14ac:dyDescent="0.2">
      <c r="A711" s="39" t="s">
        <v>588</v>
      </c>
      <c r="B711" t="s">
        <v>151</v>
      </c>
      <c r="C711" s="37">
        <v>1516172</v>
      </c>
      <c r="D711" s="37">
        <v>61069376</v>
      </c>
      <c r="E711" s="40"/>
      <c r="F711" s="46" t="str">
        <f t="shared" si="44"/>
        <v>2022–23 ETMR</v>
      </c>
      <c r="G711" s="46" t="str">
        <f t="array" ref="G711">A711&amp;" "&amp;SUM(IF(A711=FinyearEx,IF(C711&lt;=QldEx,1,0),0))</f>
        <v>2022–23 117</v>
      </c>
      <c r="H711" s="46" t="str">
        <f t="array" ref="H711">A711&amp;" "&amp;SUM(IF(A711=FinyearEx,IF(D711&lt;=AustraliaEx,1,0),0))</f>
        <v>2022–23 82</v>
      </c>
      <c r="I711" s="46" t="str">
        <f t="shared" si="45"/>
        <v>ETMR</v>
      </c>
      <c r="J711" s="47">
        <f t="shared" si="46"/>
        <v>1.5161720000000001</v>
      </c>
      <c r="K711" s="47">
        <f t="shared" si="47"/>
        <v>61.069375999999998</v>
      </c>
    </row>
    <row r="712" spans="1:11" ht="12" customHeight="1" x14ac:dyDescent="0.2">
      <c r="A712" s="39" t="s">
        <v>588</v>
      </c>
      <c r="B712" t="s">
        <v>299</v>
      </c>
      <c r="C712" s="37">
        <v>815</v>
      </c>
      <c r="D712" s="37">
        <v>250904</v>
      </c>
      <c r="E712" s="40"/>
      <c r="F712" s="46" t="str">
        <f t="shared" si="44"/>
        <v>2022–23 FALK</v>
      </c>
      <c r="G712" s="46" t="str">
        <f t="array" ref="G712">A712&amp;" "&amp;SUM(IF(A712=FinyearEx,IF(C712&lt;=QldEx,1,0),0))</f>
        <v>2022–23 196</v>
      </c>
      <c r="H712" s="46" t="str">
        <f t="array" ref="H712">A712&amp;" "&amp;SUM(IF(A712=FinyearEx,IF(D712&lt;=AustraliaEx,1,0),0))</f>
        <v>2022–23 198</v>
      </c>
      <c r="I712" s="46" t="str">
        <f t="shared" si="45"/>
        <v>FALK</v>
      </c>
      <c r="J712" s="47">
        <f t="shared" si="46"/>
        <v>8.1499999999999997E-4</v>
      </c>
      <c r="K712" s="47">
        <f t="shared" si="47"/>
        <v>0.25090400000000002</v>
      </c>
    </row>
    <row r="713" spans="1:11" ht="12" customHeight="1" x14ac:dyDescent="0.2">
      <c r="A713" s="39" t="s">
        <v>588</v>
      </c>
      <c r="B713" t="s">
        <v>152</v>
      </c>
      <c r="C713" s="37">
        <v>432502</v>
      </c>
      <c r="D713" s="37">
        <v>3328187</v>
      </c>
      <c r="E713" s="40"/>
      <c r="F713" s="46" t="str">
        <f t="shared" si="44"/>
        <v>2022–23 FCAM</v>
      </c>
      <c r="G713" s="46" t="str">
        <f t="array" ref="G713">A713&amp;" "&amp;SUM(IF(A713=FinyearEx,IF(C713&lt;=QldEx,1,0),0))</f>
        <v>2022–23 138</v>
      </c>
      <c r="H713" s="46" t="str">
        <f t="array" ref="H713">A713&amp;" "&amp;SUM(IF(A713=FinyearEx,IF(D713&lt;=AustraliaEx,1,0),0))</f>
        <v>2022–23 156</v>
      </c>
      <c r="I713" s="46" t="str">
        <f t="shared" si="45"/>
        <v>FCAM</v>
      </c>
      <c r="J713" s="47">
        <f t="shared" si="46"/>
        <v>0.432502</v>
      </c>
      <c r="K713" s="47">
        <f t="shared" si="47"/>
        <v>3.3281869999999998</v>
      </c>
    </row>
    <row r="714" spans="1:11" ht="12" customHeight="1" x14ac:dyDescent="0.2">
      <c r="A714" s="39" t="s">
        <v>588</v>
      </c>
      <c r="B714" t="s">
        <v>153</v>
      </c>
      <c r="C714" s="37">
        <v>717235850</v>
      </c>
      <c r="D714" s="37">
        <v>4072902888</v>
      </c>
      <c r="E714" s="40"/>
      <c r="F714" s="46" t="str">
        <f t="shared" si="44"/>
        <v>2022–23 FGMY</v>
      </c>
      <c r="G714" s="46" t="str">
        <f t="array" ref="G714">A714&amp;" "&amp;SUM(IF(A714=FinyearEx,IF(C714&lt;=QldEx,1,0),0))</f>
        <v>2022–23 20</v>
      </c>
      <c r="H714" s="46" t="str">
        <f t="array" ref="H714">A714&amp;" "&amp;SUM(IF(A714=FinyearEx,IF(D714&lt;=AustraliaEx,1,0),0))</f>
        <v>2022–23 19</v>
      </c>
      <c r="I714" s="46" t="str">
        <f t="shared" si="45"/>
        <v>FGMY</v>
      </c>
      <c r="J714" s="47">
        <f t="shared" si="46"/>
        <v>717.23585000000003</v>
      </c>
      <c r="K714" s="47">
        <f t="shared" si="47"/>
        <v>4072.9028880000001</v>
      </c>
    </row>
    <row r="715" spans="1:11" ht="12" customHeight="1" x14ac:dyDescent="0.2">
      <c r="A715" s="39" t="s">
        <v>588</v>
      </c>
      <c r="B715" t="s">
        <v>154</v>
      </c>
      <c r="C715" s="37">
        <v>71370295</v>
      </c>
      <c r="D715" s="37">
        <v>562093246</v>
      </c>
      <c r="E715" s="40"/>
      <c r="F715" s="46" t="str">
        <f t="shared" si="44"/>
        <v>2022–23 FIJI</v>
      </c>
      <c r="G715" s="46" t="str">
        <f t="array" ref="G715">A715&amp;" "&amp;SUM(IF(A715=FinyearEx,IF(C715&lt;=QldEx,1,0),0))</f>
        <v>2022–23 45</v>
      </c>
      <c r="H715" s="46" t="str">
        <f t="array" ref="H715">A715&amp;" "&amp;SUM(IF(A715=FinyearEx,IF(D715&lt;=AustraliaEx,1,0),0))</f>
        <v>2022–23 46</v>
      </c>
      <c r="I715" s="46" t="str">
        <f t="shared" si="45"/>
        <v>FIJI</v>
      </c>
      <c r="J715" s="47">
        <f t="shared" si="46"/>
        <v>71.370294999999999</v>
      </c>
      <c r="K715" s="47">
        <f t="shared" si="47"/>
        <v>562.09324600000002</v>
      </c>
    </row>
    <row r="716" spans="1:11" ht="12" customHeight="1" x14ac:dyDescent="0.2">
      <c r="A716" s="39" t="s">
        <v>588</v>
      </c>
      <c r="B716" t="s">
        <v>155</v>
      </c>
      <c r="C716" s="37">
        <v>81675997</v>
      </c>
      <c r="D716" s="37">
        <v>532688361</v>
      </c>
      <c r="E716" s="40"/>
      <c r="F716" s="46" t="str">
        <f t="shared" si="44"/>
        <v>2022–23 FINL</v>
      </c>
      <c r="G716" s="46" t="str">
        <f t="array" ref="G716">A716&amp;" "&amp;SUM(IF(A716=FinyearEx,IF(C716&lt;=QldEx,1,0),0))</f>
        <v>2022–23 44</v>
      </c>
      <c r="H716" s="46" t="str">
        <f t="array" ref="H716">A716&amp;" "&amp;SUM(IF(A716=FinyearEx,IF(D716&lt;=AustraliaEx,1,0),0))</f>
        <v>2022–23 47</v>
      </c>
      <c r="I716" s="46" t="str">
        <f t="shared" si="45"/>
        <v>FINL</v>
      </c>
      <c r="J716" s="47">
        <f t="shared" si="46"/>
        <v>81.675996999999995</v>
      </c>
      <c r="K716" s="47">
        <f t="shared" si="47"/>
        <v>532.68836099999999</v>
      </c>
    </row>
    <row r="717" spans="1:11" ht="12" customHeight="1" x14ac:dyDescent="0.2">
      <c r="A717" s="39" t="s">
        <v>588</v>
      </c>
      <c r="B717" t="s">
        <v>156</v>
      </c>
      <c r="C717" s="37">
        <v>1169014160</v>
      </c>
      <c r="D717" s="37">
        <v>2600220998</v>
      </c>
      <c r="E717" s="40"/>
      <c r="F717" s="46" t="str">
        <f t="shared" si="44"/>
        <v>2022–23 FRAN</v>
      </c>
      <c r="G717" s="46" t="str">
        <f t="array" ref="G717">A717&amp;" "&amp;SUM(IF(A717=FinyearEx,IF(C717&lt;=QldEx,1,0),0))</f>
        <v>2022–23 14</v>
      </c>
      <c r="H717" s="46" t="str">
        <f t="array" ref="H717">A717&amp;" "&amp;SUM(IF(A717=FinyearEx,IF(D717&lt;=AustraliaEx,1,0),0))</f>
        <v>2022–23 22</v>
      </c>
      <c r="I717" s="46" t="str">
        <f t="shared" si="45"/>
        <v>FRAN</v>
      </c>
      <c r="J717" s="47">
        <f t="shared" si="46"/>
        <v>1169.0141599999999</v>
      </c>
      <c r="K717" s="47">
        <f t="shared" si="47"/>
        <v>2600.2209979999998</v>
      </c>
    </row>
    <row r="718" spans="1:11" ht="12" customHeight="1" x14ac:dyDescent="0.2">
      <c r="A718" s="39" t="s">
        <v>588</v>
      </c>
      <c r="B718" t="s">
        <v>157</v>
      </c>
      <c r="C718" s="37">
        <v>283833</v>
      </c>
      <c r="D718" s="37">
        <v>448947</v>
      </c>
      <c r="E718" s="40"/>
      <c r="F718" s="46" t="str">
        <f t="shared" si="44"/>
        <v>2022–23 FWIN</v>
      </c>
      <c r="G718" s="46" t="str">
        <f t="array" ref="G718">A718&amp;" "&amp;SUM(IF(A718=FinyearEx,IF(C718&lt;=QldEx,1,0),0))</f>
        <v>2022–23 143</v>
      </c>
      <c r="H718" s="46" t="str">
        <f t="array" ref="H718">A718&amp;" "&amp;SUM(IF(A718=FinyearEx,IF(D718&lt;=AustraliaEx,1,0),0))</f>
        <v>2022–23 188</v>
      </c>
      <c r="I718" s="46" t="str">
        <f t="shared" si="45"/>
        <v>FWIN</v>
      </c>
      <c r="J718" s="47">
        <f t="shared" si="46"/>
        <v>0.283833</v>
      </c>
      <c r="K718" s="47">
        <f t="shared" si="47"/>
        <v>0.44894699999999998</v>
      </c>
    </row>
    <row r="719" spans="1:11" ht="12" customHeight="1" x14ac:dyDescent="0.2">
      <c r="A719" s="39" t="s">
        <v>588</v>
      </c>
      <c r="B719" t="s">
        <v>158</v>
      </c>
      <c r="C719" s="37">
        <v>166469</v>
      </c>
      <c r="D719" s="37">
        <v>2582387</v>
      </c>
      <c r="E719" s="40"/>
      <c r="F719" s="46" t="str">
        <f t="shared" si="44"/>
        <v>2022–23 FYRM</v>
      </c>
      <c r="G719" s="46" t="str">
        <f t="array" ref="G719">A719&amp;" "&amp;SUM(IF(A719=FinyearEx,IF(C719&lt;=QldEx,1,0),0))</f>
        <v>2022–23 151</v>
      </c>
      <c r="H719" s="46" t="str">
        <f t="array" ref="H719">A719&amp;" "&amp;SUM(IF(A719=FinyearEx,IF(D719&lt;=AustraliaEx,1,0),0))</f>
        <v>2022–23 161</v>
      </c>
      <c r="I719" s="46" t="str">
        <f t="shared" si="45"/>
        <v>FYRM</v>
      </c>
      <c r="J719" s="47">
        <f t="shared" si="46"/>
        <v>0.16646900000000001</v>
      </c>
      <c r="K719" s="47">
        <f t="shared" si="47"/>
        <v>2.5823870000000002</v>
      </c>
    </row>
    <row r="720" spans="1:11" ht="12" customHeight="1" x14ac:dyDescent="0.2">
      <c r="A720" s="39" t="s">
        <v>588</v>
      </c>
      <c r="B720" t="s">
        <v>159</v>
      </c>
      <c r="C720" s="37">
        <v>313145</v>
      </c>
      <c r="D720" s="37">
        <v>3999567</v>
      </c>
      <c r="E720" s="40"/>
      <c r="F720" s="46" t="str">
        <f t="shared" si="44"/>
        <v>2022–23 GABO</v>
      </c>
      <c r="G720" s="46" t="str">
        <f t="array" ref="G720">A720&amp;" "&amp;SUM(IF(A720=FinyearEx,IF(C720&lt;=QldEx,1,0),0))</f>
        <v>2022–23 142</v>
      </c>
      <c r="H720" s="46" t="str">
        <f t="array" ref="H720">A720&amp;" "&amp;SUM(IF(A720=FinyearEx,IF(D720&lt;=AustraliaEx,1,0),0))</f>
        <v>2022–23 152</v>
      </c>
      <c r="I720" s="46" t="str">
        <f t="shared" si="45"/>
        <v>GABO</v>
      </c>
      <c r="J720" s="47">
        <f t="shared" si="46"/>
        <v>0.31314500000000001</v>
      </c>
      <c r="K720" s="47">
        <f t="shared" si="47"/>
        <v>3.9995669999999999</v>
      </c>
    </row>
    <row r="721" spans="1:11" ht="12" customHeight="1" x14ac:dyDescent="0.2">
      <c r="A721" s="39" t="s">
        <v>588</v>
      </c>
      <c r="B721" t="s">
        <v>161</v>
      </c>
      <c r="C721" s="37">
        <v>1275946</v>
      </c>
      <c r="D721" s="37">
        <v>6314408</v>
      </c>
      <c r="E721" s="40"/>
      <c r="F721" s="46" t="str">
        <f t="shared" si="44"/>
        <v>2022–23 GERG</v>
      </c>
      <c r="G721" s="46" t="str">
        <f t="array" ref="G721">A721&amp;" "&amp;SUM(IF(A721=FinyearEx,IF(C721&lt;=QldEx,1,0),0))</f>
        <v>2022–23 120</v>
      </c>
      <c r="H721" s="46" t="str">
        <f t="array" ref="H721">A721&amp;" "&amp;SUM(IF(A721=FinyearEx,IF(D721&lt;=AustraliaEx,1,0),0))</f>
        <v>2022–23 138</v>
      </c>
      <c r="I721" s="46" t="str">
        <f t="shared" si="45"/>
        <v>GERG</v>
      </c>
      <c r="J721" s="47">
        <f t="shared" si="46"/>
        <v>1.275946</v>
      </c>
      <c r="K721" s="47">
        <f t="shared" si="47"/>
        <v>6.3144080000000002</v>
      </c>
    </row>
    <row r="722" spans="1:11" ht="12" customHeight="1" x14ac:dyDescent="0.2">
      <c r="A722" s="39" t="s">
        <v>588</v>
      </c>
      <c r="B722" t="s">
        <v>162</v>
      </c>
      <c r="C722" s="37">
        <v>6411169</v>
      </c>
      <c r="D722" s="37">
        <v>89392773</v>
      </c>
      <c r="E722" s="40"/>
      <c r="F722" s="46" t="str">
        <f t="shared" si="44"/>
        <v>2022–23 GHAN</v>
      </c>
      <c r="G722" s="46" t="str">
        <f t="array" ref="G722">A722&amp;" "&amp;SUM(IF(A722=FinyearEx,IF(C722&lt;=QldEx,1,0),0))</f>
        <v>2022–23 78</v>
      </c>
      <c r="H722" s="46" t="str">
        <f t="array" ref="H722">A722&amp;" "&amp;SUM(IF(A722=FinyearEx,IF(D722&lt;=AustraliaEx,1,0),0))</f>
        <v>2022–23 71</v>
      </c>
      <c r="I722" s="46" t="str">
        <f t="shared" si="45"/>
        <v>GHAN</v>
      </c>
      <c r="J722" s="47">
        <f t="shared" si="46"/>
        <v>6.4111690000000001</v>
      </c>
      <c r="K722" s="47">
        <f t="shared" si="47"/>
        <v>89.392773000000005</v>
      </c>
    </row>
    <row r="723" spans="1:11" ht="12" customHeight="1" x14ac:dyDescent="0.2">
      <c r="A723" s="39" t="s">
        <v>588</v>
      </c>
      <c r="B723" t="s">
        <v>303</v>
      </c>
      <c r="C723" s="37">
        <v>3577</v>
      </c>
      <c r="D723" s="37">
        <v>170422</v>
      </c>
      <c r="E723" s="40"/>
      <c r="F723" s="46" t="str">
        <f t="shared" si="44"/>
        <v>2022–23 GIBR</v>
      </c>
      <c r="G723" s="46" t="str">
        <f t="array" ref="G723">A723&amp;" "&amp;SUM(IF(A723=FinyearEx,IF(C723&lt;=QldEx,1,0),0))</f>
        <v>2022–23 190</v>
      </c>
      <c r="H723" s="46" t="str">
        <f t="array" ref="H723">A723&amp;" "&amp;SUM(IF(A723=FinyearEx,IF(D723&lt;=AustraliaEx,1,0),0))</f>
        <v>2022–23 204</v>
      </c>
      <c r="I723" s="46" t="str">
        <f t="shared" si="45"/>
        <v>GIBR</v>
      </c>
      <c r="J723" s="47">
        <f t="shared" si="46"/>
        <v>3.5769999999999999E-3</v>
      </c>
      <c r="K723" s="47">
        <f t="shared" si="47"/>
        <v>0.17042199999999999</v>
      </c>
    </row>
    <row r="724" spans="1:11" ht="12" customHeight="1" x14ac:dyDescent="0.2">
      <c r="A724" s="39" t="s">
        <v>588</v>
      </c>
      <c r="B724" t="s">
        <v>163</v>
      </c>
      <c r="C724" s="37">
        <v>3887013</v>
      </c>
      <c r="D724" s="37">
        <v>6241057</v>
      </c>
      <c r="E724" s="40"/>
      <c r="F724" s="46" t="str">
        <f t="shared" si="44"/>
        <v>2022–23 GMLA</v>
      </c>
      <c r="G724" s="46" t="str">
        <f t="array" ref="G724">A724&amp;" "&amp;SUM(IF(A724=FinyearEx,IF(C724&lt;=QldEx,1,0),0))</f>
        <v>2022–23 91</v>
      </c>
      <c r="H724" s="46" t="str">
        <f t="array" ref="H724">A724&amp;" "&amp;SUM(IF(A724=FinyearEx,IF(D724&lt;=AustraliaEx,1,0),0))</f>
        <v>2022–23 139</v>
      </c>
      <c r="I724" s="46" t="str">
        <f t="shared" si="45"/>
        <v>GMLA</v>
      </c>
      <c r="J724" s="47">
        <f t="shared" si="46"/>
        <v>3.8870130000000001</v>
      </c>
      <c r="K724" s="47">
        <f t="shared" si="47"/>
        <v>6.2410569999999996</v>
      </c>
    </row>
    <row r="725" spans="1:11" ht="12" customHeight="1" x14ac:dyDescent="0.2">
      <c r="A725" s="39" t="s">
        <v>588</v>
      </c>
      <c r="B725" t="s">
        <v>331</v>
      </c>
      <c r="C725" s="37">
        <v>7051</v>
      </c>
      <c r="D725" s="37">
        <v>585201</v>
      </c>
      <c r="E725" s="40"/>
      <c r="F725" s="46" t="str">
        <f t="shared" si="44"/>
        <v>2022–23 GNDA</v>
      </c>
      <c r="G725" s="46" t="str">
        <f t="array" ref="G725">A725&amp;" "&amp;SUM(IF(A725=FinyearEx,IF(C725&lt;=QldEx,1,0),0))</f>
        <v>2022–23 186</v>
      </c>
      <c r="H725" s="46" t="str">
        <f t="array" ref="H725">A725&amp;" "&amp;SUM(IF(A725=FinyearEx,IF(D725&lt;=AustraliaEx,1,0),0))</f>
        <v>2022–23 183</v>
      </c>
      <c r="I725" s="46" t="str">
        <f t="shared" si="45"/>
        <v>GNDA</v>
      </c>
      <c r="J725" s="47">
        <f t="shared" si="46"/>
        <v>7.051E-3</v>
      </c>
      <c r="K725" s="47">
        <f t="shared" si="47"/>
        <v>0.58520099999999997</v>
      </c>
    </row>
    <row r="726" spans="1:11" ht="12" customHeight="1" x14ac:dyDescent="0.2">
      <c r="A726" s="39" t="s">
        <v>588</v>
      </c>
      <c r="B726" t="s">
        <v>164</v>
      </c>
      <c r="C726" s="37">
        <v>6613097</v>
      </c>
      <c r="D726" s="37">
        <v>32355815</v>
      </c>
      <c r="E726" s="40"/>
      <c r="F726" s="46" t="str">
        <f t="shared" si="44"/>
        <v>2022–23 GREE</v>
      </c>
      <c r="G726" s="46" t="str">
        <f t="array" ref="G726">A726&amp;" "&amp;SUM(IF(A726=FinyearEx,IF(C726&lt;=QldEx,1,0),0))</f>
        <v>2022–23 77</v>
      </c>
      <c r="H726" s="46" t="str">
        <f t="array" ref="H726">A726&amp;" "&amp;SUM(IF(A726=FinyearEx,IF(D726&lt;=AustraliaEx,1,0),0))</f>
        <v>2022–23 95</v>
      </c>
      <c r="I726" s="46" t="str">
        <f t="shared" si="45"/>
        <v>GREE</v>
      </c>
      <c r="J726" s="47">
        <f t="shared" si="46"/>
        <v>6.6130969999999998</v>
      </c>
      <c r="K726" s="47">
        <f t="shared" si="47"/>
        <v>32.355815</v>
      </c>
    </row>
    <row r="727" spans="1:11" ht="12" customHeight="1" x14ac:dyDescent="0.2">
      <c r="A727" s="39" t="s">
        <v>588</v>
      </c>
      <c r="B727" t="s">
        <v>165</v>
      </c>
      <c r="C727" s="37">
        <v>1836490</v>
      </c>
      <c r="D727" s="37">
        <v>11932567</v>
      </c>
      <c r="E727" s="40"/>
      <c r="F727" s="46" t="str">
        <f t="shared" si="44"/>
        <v>2022–23 GUAM</v>
      </c>
      <c r="G727" s="46" t="str">
        <f t="array" ref="G727">A727&amp;" "&amp;SUM(IF(A727=FinyearEx,IF(C727&lt;=QldEx,1,0),0))</f>
        <v>2022–23 107</v>
      </c>
      <c r="H727" s="46" t="str">
        <f t="array" ref="H727">A727&amp;" "&amp;SUM(IF(A727=FinyearEx,IF(D727&lt;=AustraliaEx,1,0),0))</f>
        <v>2022–23 122</v>
      </c>
      <c r="I727" s="46" t="str">
        <f t="shared" si="45"/>
        <v>GUAM</v>
      </c>
      <c r="J727" s="47">
        <f t="shared" si="46"/>
        <v>1.83649</v>
      </c>
      <c r="K727" s="47">
        <f t="shared" si="47"/>
        <v>11.932567000000001</v>
      </c>
    </row>
    <row r="728" spans="1:11" ht="12" customHeight="1" x14ac:dyDescent="0.2">
      <c r="A728" s="39" t="s">
        <v>588</v>
      </c>
      <c r="B728" t="s">
        <v>166</v>
      </c>
      <c r="C728" s="37">
        <v>1410706</v>
      </c>
      <c r="D728" s="37">
        <v>14157318</v>
      </c>
      <c r="E728" s="40"/>
      <c r="F728" s="46" t="str">
        <f t="shared" si="44"/>
        <v>2022–23 GUIN</v>
      </c>
      <c r="G728" s="46" t="str">
        <f t="array" ref="G728">A728&amp;" "&amp;SUM(IF(A728=FinyearEx,IF(C728&lt;=QldEx,1,0),0))</f>
        <v>2022–23 118</v>
      </c>
      <c r="H728" s="46" t="str">
        <f t="array" ref="H728">A728&amp;" "&amp;SUM(IF(A728=FinyearEx,IF(D728&lt;=AustraliaEx,1,0),0))</f>
        <v>2022–23 115</v>
      </c>
      <c r="I728" s="46" t="str">
        <f t="shared" si="45"/>
        <v>GUIN</v>
      </c>
      <c r="J728" s="47">
        <f t="shared" si="46"/>
        <v>1.410706</v>
      </c>
      <c r="K728" s="47">
        <f t="shared" si="47"/>
        <v>14.157318</v>
      </c>
    </row>
    <row r="729" spans="1:11" ht="12" customHeight="1" x14ac:dyDescent="0.2">
      <c r="A729" s="39" t="s">
        <v>588</v>
      </c>
      <c r="B729" t="s">
        <v>167</v>
      </c>
      <c r="C729" s="37">
        <v>30719</v>
      </c>
      <c r="D729" s="37">
        <v>6836033</v>
      </c>
      <c r="E729" s="40"/>
      <c r="F729" s="46" t="str">
        <f t="shared" si="44"/>
        <v>2022–23 GUYA</v>
      </c>
      <c r="G729" s="46" t="str">
        <f t="array" ref="G729">A729&amp;" "&amp;SUM(IF(A729=FinyearEx,IF(C729&lt;=QldEx,1,0),0))</f>
        <v>2022–23 175</v>
      </c>
      <c r="H729" s="46" t="str">
        <f t="array" ref="H729">A729&amp;" "&amp;SUM(IF(A729=FinyearEx,IF(D729&lt;=AustraliaEx,1,0),0))</f>
        <v>2022–23 136</v>
      </c>
      <c r="I729" s="46" t="str">
        <f t="shared" si="45"/>
        <v>GUYA</v>
      </c>
      <c r="J729" s="47">
        <f t="shared" si="46"/>
        <v>3.0719E-2</v>
      </c>
      <c r="K729" s="47">
        <f t="shared" si="47"/>
        <v>6.8360329999999996</v>
      </c>
    </row>
    <row r="730" spans="1:11" ht="12" customHeight="1" x14ac:dyDescent="0.2">
      <c r="A730" s="39" t="s">
        <v>588</v>
      </c>
      <c r="B730" t="s">
        <v>169</v>
      </c>
      <c r="C730">
        <v>27728</v>
      </c>
      <c r="D730" s="37">
        <v>2536514</v>
      </c>
      <c r="E730" s="40"/>
      <c r="F730" s="46" t="str">
        <f t="shared" si="44"/>
        <v>2022–23 HDRS</v>
      </c>
      <c r="G730" s="46" t="str">
        <f t="array" ref="G730">A730&amp;" "&amp;SUM(IF(A730=FinyearEx,IF(C730&lt;=QldEx,1,0),0))</f>
        <v>2022–23 176</v>
      </c>
      <c r="H730" s="46" t="str">
        <f t="array" ref="H730">A730&amp;" "&amp;SUM(IF(A730=FinyearEx,IF(D730&lt;=AustraliaEx,1,0),0))</f>
        <v>2022–23 162</v>
      </c>
      <c r="I730" s="46" t="str">
        <f t="shared" si="45"/>
        <v>HDRS</v>
      </c>
      <c r="J730" s="47">
        <f t="shared" si="46"/>
        <v>2.7727999999999999E-2</v>
      </c>
      <c r="K730" s="47">
        <f t="shared" si="47"/>
        <v>2.5365139999999999</v>
      </c>
    </row>
    <row r="731" spans="1:11" ht="12" customHeight="1" x14ac:dyDescent="0.2">
      <c r="A731" s="39" t="s">
        <v>588</v>
      </c>
      <c r="B731" t="s">
        <v>170</v>
      </c>
      <c r="C731" s="37">
        <v>16454609</v>
      </c>
      <c r="D731" s="37">
        <v>47328612</v>
      </c>
      <c r="E731" s="40"/>
      <c r="F731" s="46" t="str">
        <f t="shared" si="44"/>
        <v>2022–23 HGRY</v>
      </c>
      <c r="G731" s="46" t="str">
        <f t="array" ref="G731">A731&amp;" "&amp;SUM(IF(A731=FinyearEx,IF(C731&lt;=QldEx,1,0),0))</f>
        <v>2022–23 64</v>
      </c>
      <c r="H731" s="46" t="str">
        <f t="array" ref="H731">A731&amp;" "&amp;SUM(IF(A731=FinyearEx,IF(D731&lt;=AustraliaEx,1,0),0))</f>
        <v>2022–23 87</v>
      </c>
      <c r="I731" s="46" t="str">
        <f t="shared" si="45"/>
        <v>HGRY</v>
      </c>
      <c r="J731" s="47">
        <f t="shared" si="46"/>
        <v>16.454609000000001</v>
      </c>
      <c r="K731" s="47">
        <f t="shared" si="47"/>
        <v>47.328612</v>
      </c>
    </row>
    <row r="732" spans="1:11" ht="12" customHeight="1" x14ac:dyDescent="0.2">
      <c r="A732" s="39" t="s">
        <v>588</v>
      </c>
      <c r="B732" t="s">
        <v>171</v>
      </c>
      <c r="C732" s="37">
        <v>362411677</v>
      </c>
      <c r="D732" s="37">
        <v>6504670945</v>
      </c>
      <c r="E732" s="40"/>
      <c r="F732" s="46" t="str">
        <f t="shared" si="44"/>
        <v>2022–23 HONG</v>
      </c>
      <c r="G732" s="46" t="str">
        <f t="array" ref="G732">A732&amp;" "&amp;SUM(IF(A732=FinyearEx,IF(C732&lt;=QldEx,1,0),0))</f>
        <v>2022–23 29</v>
      </c>
      <c r="H732" s="46" t="str">
        <f t="array" ref="H732">A732&amp;" "&amp;SUM(IF(A732=FinyearEx,IF(D732&lt;=AustraliaEx,1,0),0))</f>
        <v>2022–23 14</v>
      </c>
      <c r="I732" s="46" t="str">
        <f t="shared" si="45"/>
        <v>HONG</v>
      </c>
      <c r="J732" s="47">
        <f t="shared" si="46"/>
        <v>362.411677</v>
      </c>
      <c r="K732" s="47">
        <f t="shared" si="47"/>
        <v>6504.6709449999998</v>
      </c>
    </row>
    <row r="733" spans="1:11" ht="12" customHeight="1" x14ac:dyDescent="0.2">
      <c r="A733" s="39" t="s">
        <v>588</v>
      </c>
      <c r="B733" t="s">
        <v>172</v>
      </c>
      <c r="C733" s="37">
        <v>154307</v>
      </c>
      <c r="D733" s="37">
        <v>316738472</v>
      </c>
      <c r="E733" s="40"/>
      <c r="F733" s="46" t="str">
        <f t="shared" si="44"/>
        <v>2022–23 ICEL</v>
      </c>
      <c r="G733" s="46" t="str">
        <f t="array" ref="G733">A733&amp;" "&amp;SUM(IF(A733=FinyearEx,IF(C733&lt;=QldEx,1,0),0))</f>
        <v>2022–23 155</v>
      </c>
      <c r="H733" s="46" t="str">
        <f t="array" ref="H733">A733&amp;" "&amp;SUM(IF(A733=FinyearEx,IF(D733&lt;=AustraliaEx,1,0),0))</f>
        <v>2022–23 52</v>
      </c>
      <c r="I733" s="46" t="str">
        <f t="shared" si="45"/>
        <v>ICEL</v>
      </c>
      <c r="J733" s="47">
        <f t="shared" si="46"/>
        <v>0.154307</v>
      </c>
      <c r="K733" s="47">
        <f t="shared" si="47"/>
        <v>316.738472</v>
      </c>
    </row>
    <row r="734" spans="1:11" ht="12" customHeight="1" x14ac:dyDescent="0.2">
      <c r="A734" s="39" t="s">
        <v>588</v>
      </c>
      <c r="B734" t="s">
        <v>173</v>
      </c>
      <c r="C734" s="37">
        <v>2915408539</v>
      </c>
      <c r="D734" s="37">
        <v>12738528571</v>
      </c>
      <c r="E734" s="40"/>
      <c r="F734" s="46" t="str">
        <f t="shared" si="44"/>
        <v>2022–23 INDO</v>
      </c>
      <c r="G734" s="46" t="str">
        <f t="array" ref="G734">A734&amp;" "&amp;SUM(IF(A734=FinyearEx,IF(C734&lt;=QldEx,1,0),0))</f>
        <v>2022–23 10</v>
      </c>
      <c r="H734" s="46" t="str">
        <f t="array" ref="H734">A734&amp;" "&amp;SUM(IF(A734=FinyearEx,IF(D734&lt;=AustraliaEx,1,0),0))</f>
        <v>2022–23 10</v>
      </c>
      <c r="I734" s="46" t="str">
        <f t="shared" si="45"/>
        <v>INDO</v>
      </c>
      <c r="J734" s="47">
        <f t="shared" si="46"/>
        <v>2915.408539</v>
      </c>
      <c r="K734" s="47">
        <f t="shared" si="47"/>
        <v>12738.528571000001</v>
      </c>
    </row>
    <row r="735" spans="1:11" ht="12" customHeight="1" x14ac:dyDescent="0.2">
      <c r="A735" s="39" t="s">
        <v>588</v>
      </c>
      <c r="B735" t="s">
        <v>174</v>
      </c>
      <c r="C735" s="37">
        <v>17996774369</v>
      </c>
      <c r="D735" s="37">
        <v>24564762556</v>
      </c>
      <c r="E735" s="40"/>
      <c r="F735" s="46" t="str">
        <f t="shared" si="44"/>
        <v>2022–23 INIA</v>
      </c>
      <c r="G735" s="46" t="str">
        <f t="array" ref="G735">A735&amp;" "&amp;SUM(IF(A735=FinyearEx,IF(C735&lt;=QldEx,1,0),0))</f>
        <v>2022–23 3</v>
      </c>
      <c r="H735" s="46" t="str">
        <f t="array" ref="H735">A735&amp;" "&amp;SUM(IF(A735=FinyearEx,IF(D735&lt;=AustraliaEx,1,0),0))</f>
        <v>2022–23 5</v>
      </c>
      <c r="I735" s="46" t="str">
        <f t="shared" si="45"/>
        <v>INIA</v>
      </c>
      <c r="J735" s="47">
        <f t="shared" si="46"/>
        <v>17996.774368999999</v>
      </c>
      <c r="K735" s="47">
        <f t="shared" si="47"/>
        <v>24564.762556000001</v>
      </c>
    </row>
    <row r="736" spans="1:11" ht="12" customHeight="1" x14ac:dyDescent="0.2">
      <c r="A736" s="39" t="s">
        <v>588</v>
      </c>
      <c r="B736" t="s">
        <v>175</v>
      </c>
      <c r="C736" s="37">
        <v>92839054</v>
      </c>
      <c r="D736" s="37">
        <v>525418117</v>
      </c>
      <c r="E736" s="40"/>
      <c r="F736" s="46" t="str">
        <f t="shared" si="44"/>
        <v>2022–23 IRAQ</v>
      </c>
      <c r="G736" s="46" t="str">
        <f t="array" ref="G736">A736&amp;" "&amp;SUM(IF(A736=FinyearEx,IF(C736&lt;=QldEx,1,0),0))</f>
        <v>2022–23 41</v>
      </c>
      <c r="H736" s="46" t="str">
        <f t="array" ref="H736">A736&amp;" "&amp;SUM(IF(A736=FinyearEx,IF(D736&lt;=AustraliaEx,1,0),0))</f>
        <v>2022–23 48</v>
      </c>
      <c r="I736" s="46" t="str">
        <f t="shared" si="45"/>
        <v>IRAQ</v>
      </c>
      <c r="J736" s="47">
        <f t="shared" si="46"/>
        <v>92.839054000000004</v>
      </c>
      <c r="K736" s="47">
        <f t="shared" si="47"/>
        <v>525.41811700000005</v>
      </c>
    </row>
    <row r="737" spans="1:11" ht="12" customHeight="1" x14ac:dyDescent="0.2">
      <c r="A737" s="39" t="s">
        <v>588</v>
      </c>
      <c r="B737" t="s">
        <v>176</v>
      </c>
      <c r="C737" s="37">
        <v>10155366</v>
      </c>
      <c r="D737" s="37">
        <v>170283092</v>
      </c>
      <c r="E737" s="40"/>
      <c r="F737" s="46" t="str">
        <f t="shared" si="44"/>
        <v>2022–23 IRE</v>
      </c>
      <c r="G737" s="46" t="str">
        <f t="array" ref="G737">A737&amp;" "&amp;SUM(IF(A737=FinyearEx,IF(C737&lt;=QldEx,1,0),0))</f>
        <v>2022–23 73</v>
      </c>
      <c r="H737" s="46" t="str">
        <f t="array" ref="H737">A737&amp;" "&amp;SUM(IF(A737=FinyearEx,IF(D737&lt;=AustraliaEx,1,0),0))</f>
        <v>2022–23 58</v>
      </c>
      <c r="I737" s="46" t="str">
        <f t="shared" si="45"/>
        <v>IRE</v>
      </c>
      <c r="J737" s="47">
        <f t="shared" si="46"/>
        <v>10.155366000000001</v>
      </c>
      <c r="K737" s="47">
        <f t="shared" si="47"/>
        <v>170.28309200000001</v>
      </c>
    </row>
    <row r="738" spans="1:11" ht="12" customHeight="1" x14ac:dyDescent="0.2">
      <c r="A738" s="39" t="s">
        <v>588</v>
      </c>
      <c r="B738" t="s">
        <v>177</v>
      </c>
      <c r="C738" s="37">
        <v>58456345</v>
      </c>
      <c r="D738" s="37">
        <v>326705066</v>
      </c>
      <c r="E738" s="40"/>
      <c r="F738" s="46" t="str">
        <f t="shared" si="44"/>
        <v>2022–23 ISRA</v>
      </c>
      <c r="G738" s="46" t="str">
        <f t="array" ref="G738">A738&amp;" "&amp;SUM(IF(A738=FinyearEx,IF(C738&lt;=QldEx,1,0),0))</f>
        <v>2022–23 49</v>
      </c>
      <c r="H738" s="46" t="str">
        <f t="array" ref="H738">A738&amp;" "&amp;SUM(IF(A738=FinyearEx,IF(D738&lt;=AustraliaEx,1,0),0))</f>
        <v>2022–23 51</v>
      </c>
      <c r="I738" s="46" t="str">
        <f t="shared" si="45"/>
        <v>ISRA</v>
      </c>
      <c r="J738" s="47">
        <f t="shared" si="46"/>
        <v>58.456344999999999</v>
      </c>
      <c r="K738" s="47">
        <f t="shared" si="47"/>
        <v>326.70506599999999</v>
      </c>
    </row>
    <row r="739" spans="1:11" ht="12" customHeight="1" x14ac:dyDescent="0.2">
      <c r="A739" s="39" t="s">
        <v>588</v>
      </c>
      <c r="B739" t="s">
        <v>178</v>
      </c>
      <c r="C739" s="37">
        <v>71045386</v>
      </c>
      <c r="D739" s="37">
        <v>1129095732</v>
      </c>
      <c r="E739" s="40"/>
      <c r="F739" s="46" t="str">
        <f t="shared" si="44"/>
        <v>2022–23 ITAL</v>
      </c>
      <c r="G739" s="46" t="str">
        <f t="array" ref="G739">A739&amp;" "&amp;SUM(IF(A739=FinyearEx,IF(C739&lt;=QldEx,1,0),0))</f>
        <v>2022–23 46</v>
      </c>
      <c r="H739" s="46" t="str">
        <f t="array" ref="H739">A739&amp;" "&amp;SUM(IF(A739=FinyearEx,IF(D739&lt;=AustraliaEx,1,0),0))</f>
        <v>2022–23 34</v>
      </c>
      <c r="I739" s="46" t="str">
        <f t="shared" si="45"/>
        <v>ITAL</v>
      </c>
      <c r="J739" s="47">
        <f t="shared" si="46"/>
        <v>71.045385999999993</v>
      </c>
      <c r="K739" s="47">
        <f t="shared" si="47"/>
        <v>1129.095732</v>
      </c>
    </row>
    <row r="740" spans="1:11" ht="12" customHeight="1" x14ac:dyDescent="0.2">
      <c r="A740" s="39" t="s">
        <v>588</v>
      </c>
      <c r="B740" t="s">
        <v>179</v>
      </c>
      <c r="C740" s="37">
        <v>5816810</v>
      </c>
      <c r="D740" s="37">
        <v>76898357</v>
      </c>
      <c r="E740" s="40"/>
      <c r="F740" s="46" t="str">
        <f t="shared" si="44"/>
        <v>2022–23 IVOR</v>
      </c>
      <c r="G740" s="46" t="str">
        <f t="array" ref="G740">A740&amp;" "&amp;SUM(IF(A740=FinyearEx,IF(C740&lt;=QldEx,1,0),0))</f>
        <v>2022–23 82</v>
      </c>
      <c r="H740" s="46" t="str">
        <f t="array" ref="H740">A740&amp;" "&amp;SUM(IF(A740=FinyearEx,IF(D740&lt;=AustraliaEx,1,0),0))</f>
        <v>2022–23 75</v>
      </c>
      <c r="I740" s="46" t="str">
        <f t="shared" si="45"/>
        <v>IVOR</v>
      </c>
      <c r="J740" s="47">
        <f t="shared" si="46"/>
        <v>5.8168100000000003</v>
      </c>
      <c r="K740" s="47">
        <f t="shared" si="47"/>
        <v>76.898357000000004</v>
      </c>
    </row>
    <row r="741" spans="1:11" ht="12" customHeight="1" x14ac:dyDescent="0.2">
      <c r="A741" s="39" t="s">
        <v>588</v>
      </c>
      <c r="B741" t="s">
        <v>180</v>
      </c>
      <c r="C741" s="37">
        <v>25165954278</v>
      </c>
      <c r="D741" s="37">
        <v>110575147468</v>
      </c>
      <c r="E741" s="40"/>
      <c r="F741" s="46" t="str">
        <f t="shared" si="44"/>
        <v>2022–23 JAP</v>
      </c>
      <c r="G741" s="46" t="str">
        <f t="array" ref="G741">A741&amp;" "&amp;SUM(IF(A741=FinyearEx,IF(C741&lt;=QldEx,1,0),0))</f>
        <v>2022–23 1</v>
      </c>
      <c r="H741" s="46" t="str">
        <f t="array" ref="H741">A741&amp;" "&amp;SUM(IF(A741=FinyearEx,IF(D741&lt;=AustraliaEx,1,0),0))</f>
        <v>2022–23 2</v>
      </c>
      <c r="I741" s="46" t="str">
        <f t="shared" si="45"/>
        <v>JAP</v>
      </c>
      <c r="J741" s="47">
        <f t="shared" si="46"/>
        <v>25165.954278000001</v>
      </c>
      <c r="K741" s="47">
        <f t="shared" si="47"/>
        <v>110575.147468</v>
      </c>
    </row>
    <row r="742" spans="1:11" ht="12" customHeight="1" x14ac:dyDescent="0.2">
      <c r="A742" s="39" t="s">
        <v>588</v>
      </c>
      <c r="B742" t="s">
        <v>181</v>
      </c>
      <c r="C742">
        <v>1536434</v>
      </c>
      <c r="D742" s="37">
        <v>30907797</v>
      </c>
      <c r="E742" s="40"/>
      <c r="F742" s="46" t="str">
        <f t="shared" si="44"/>
        <v>2022–23 JMCA</v>
      </c>
      <c r="G742" s="46" t="str">
        <f t="array" ref="G742">A742&amp;" "&amp;SUM(IF(A742=FinyearEx,IF(C742&lt;=QldEx,1,0),0))</f>
        <v>2022–23 116</v>
      </c>
      <c r="H742" s="46" t="str">
        <f t="array" ref="H742">A742&amp;" "&amp;SUM(IF(A742=FinyearEx,IF(D742&lt;=AustraliaEx,1,0),0))</f>
        <v>2022–23 99</v>
      </c>
      <c r="I742" s="46" t="str">
        <f t="shared" si="45"/>
        <v>JMCA</v>
      </c>
      <c r="J742" s="47">
        <f t="shared" si="46"/>
        <v>1.5364340000000001</v>
      </c>
      <c r="K742" s="47">
        <f t="shared" si="47"/>
        <v>30.907796999999999</v>
      </c>
    </row>
    <row r="743" spans="1:11" ht="12" customHeight="1" x14ac:dyDescent="0.2">
      <c r="A743" s="39" t="s">
        <v>588</v>
      </c>
      <c r="B743" t="s">
        <v>182</v>
      </c>
      <c r="C743" s="37">
        <v>11487561</v>
      </c>
      <c r="D743" s="37">
        <v>314406489</v>
      </c>
      <c r="E743" s="40"/>
      <c r="F743" s="46" t="str">
        <f t="shared" si="44"/>
        <v>2022–23 JORD</v>
      </c>
      <c r="G743" s="46" t="str">
        <f t="array" ref="G743">A743&amp;" "&amp;SUM(IF(A743=FinyearEx,IF(C743&lt;=QldEx,1,0),0))</f>
        <v>2022–23 71</v>
      </c>
      <c r="H743" s="46" t="str">
        <f t="array" ref="H743">A743&amp;" "&amp;SUM(IF(A743=FinyearEx,IF(D743&lt;=AustraliaEx,1,0),0))</f>
        <v>2022–23 53</v>
      </c>
      <c r="I743" s="46" t="str">
        <f t="shared" si="45"/>
        <v>JORD</v>
      </c>
      <c r="J743" s="47">
        <f t="shared" si="46"/>
        <v>11.487560999999999</v>
      </c>
      <c r="K743" s="47">
        <f t="shared" si="47"/>
        <v>314.40648900000002</v>
      </c>
    </row>
    <row r="744" spans="1:11" ht="12" customHeight="1" x14ac:dyDescent="0.2">
      <c r="A744" s="39" t="s">
        <v>588</v>
      </c>
      <c r="B744" t="s">
        <v>183</v>
      </c>
      <c r="C744" s="37">
        <v>19207485</v>
      </c>
      <c r="D744" s="37">
        <v>50140241</v>
      </c>
      <c r="E744" s="40"/>
      <c r="F744" s="46" t="str">
        <f t="shared" si="44"/>
        <v>2022–23 KAZA</v>
      </c>
      <c r="G744" s="46" t="str">
        <f t="array" ref="G744">A744&amp;" "&amp;SUM(IF(A744=FinyearEx,IF(C744&lt;=QldEx,1,0),0))</f>
        <v>2022–23 61</v>
      </c>
      <c r="H744" s="46" t="str">
        <f t="array" ref="H744">A744&amp;" "&amp;SUM(IF(A744=FinyearEx,IF(D744&lt;=AustraliaEx,1,0),0))</f>
        <v>2022–23 86</v>
      </c>
      <c r="I744" s="46" t="str">
        <f t="shared" si="45"/>
        <v>KAZA</v>
      </c>
      <c r="J744" s="47">
        <f t="shared" si="46"/>
        <v>19.207484999999998</v>
      </c>
      <c r="K744" s="47">
        <f t="shared" si="47"/>
        <v>50.140241000000003</v>
      </c>
    </row>
    <row r="745" spans="1:11" ht="12" customHeight="1" x14ac:dyDescent="0.2">
      <c r="A745" s="39" t="s">
        <v>588</v>
      </c>
      <c r="B745" t="s">
        <v>184</v>
      </c>
      <c r="C745" s="37">
        <v>63097815</v>
      </c>
      <c r="D745" s="37">
        <v>195498938</v>
      </c>
      <c r="E745" s="40"/>
      <c r="F745" s="46" t="str">
        <f t="shared" si="44"/>
        <v>2022–23 KENY</v>
      </c>
      <c r="G745" s="46" t="str">
        <f t="array" ref="G745">A745&amp;" "&amp;SUM(IF(A745=FinyearEx,IF(C745&lt;=QldEx,1,0),0))</f>
        <v>2022–23 48</v>
      </c>
      <c r="H745" s="46" t="str">
        <f t="array" ref="H745">A745&amp;" "&amp;SUM(IF(A745=FinyearEx,IF(D745&lt;=AustraliaEx,1,0),0))</f>
        <v>2022–23 56</v>
      </c>
      <c r="I745" s="46" t="str">
        <f t="shared" si="45"/>
        <v>KENY</v>
      </c>
      <c r="J745" s="47">
        <f t="shared" si="46"/>
        <v>63.097814999999997</v>
      </c>
      <c r="K745" s="47">
        <f t="shared" si="47"/>
        <v>195.49893800000001</v>
      </c>
    </row>
    <row r="746" spans="1:11" ht="12" customHeight="1" x14ac:dyDescent="0.2">
      <c r="A746" s="39" t="s">
        <v>588</v>
      </c>
      <c r="B746" t="s">
        <v>185</v>
      </c>
      <c r="C746" s="37">
        <v>10623685</v>
      </c>
      <c r="D746" s="37">
        <v>42207462</v>
      </c>
      <c r="E746" s="40"/>
      <c r="F746" s="46" t="str">
        <f t="shared" si="44"/>
        <v>2022–23 KIRI</v>
      </c>
      <c r="G746" s="46" t="str">
        <f t="array" ref="G746">A746&amp;" "&amp;SUM(IF(A746=FinyearEx,IF(C746&lt;=QldEx,1,0),0))</f>
        <v>2022–23 72</v>
      </c>
      <c r="H746" s="46" t="str">
        <f t="array" ref="H746">A746&amp;" "&amp;SUM(IF(A746=FinyearEx,IF(D746&lt;=AustraliaEx,1,0),0))</f>
        <v>2022–23 89</v>
      </c>
      <c r="I746" s="46" t="str">
        <f t="shared" si="45"/>
        <v>KIRI</v>
      </c>
      <c r="J746" s="47">
        <f t="shared" si="46"/>
        <v>10.623685</v>
      </c>
      <c r="K746" s="47">
        <f t="shared" si="47"/>
        <v>42.207462</v>
      </c>
    </row>
    <row r="747" spans="1:11" ht="12" customHeight="1" x14ac:dyDescent="0.2">
      <c r="A747" s="39" t="s">
        <v>588</v>
      </c>
      <c r="B747" t="s">
        <v>186</v>
      </c>
      <c r="C747" s="37">
        <v>27719710</v>
      </c>
      <c r="D747" s="37">
        <v>642676743</v>
      </c>
      <c r="E747" s="40"/>
      <c r="F747" s="46" t="str">
        <f t="shared" si="44"/>
        <v>2022–23 KUWA</v>
      </c>
      <c r="G747" s="46" t="str">
        <f t="array" ref="G747">A747&amp;" "&amp;SUM(IF(A747=FinyearEx,IF(C747&lt;=QldEx,1,0),0))</f>
        <v>2022–23 55</v>
      </c>
      <c r="H747" s="46" t="str">
        <f t="array" ref="H747">A747&amp;" "&amp;SUM(IF(A747=FinyearEx,IF(D747&lt;=AustraliaEx,1,0),0))</f>
        <v>2022–23 42</v>
      </c>
      <c r="I747" s="46" t="str">
        <f t="shared" si="45"/>
        <v>KUWA</v>
      </c>
      <c r="J747" s="47">
        <f t="shared" si="46"/>
        <v>27.719709999999999</v>
      </c>
      <c r="K747" s="47">
        <f t="shared" si="47"/>
        <v>642.67674299999999</v>
      </c>
    </row>
    <row r="748" spans="1:11" ht="12" customHeight="1" x14ac:dyDescent="0.2">
      <c r="A748" s="39" t="s">
        <v>588</v>
      </c>
      <c r="B748" t="s">
        <v>187</v>
      </c>
      <c r="C748" s="37">
        <v>544682</v>
      </c>
      <c r="D748" s="37">
        <v>4346762</v>
      </c>
      <c r="E748" s="40"/>
      <c r="F748" s="46" t="str">
        <f t="shared" si="44"/>
        <v>2022–23 KYRG</v>
      </c>
      <c r="G748" s="46" t="str">
        <f t="array" ref="G748">A748&amp;" "&amp;SUM(IF(A748=FinyearEx,IF(C748&lt;=QldEx,1,0),0))</f>
        <v>2022–23 136</v>
      </c>
      <c r="H748" s="46" t="str">
        <f t="array" ref="H748">A748&amp;" "&amp;SUM(IF(A748=FinyearEx,IF(D748&lt;=AustraliaEx,1,0),0))</f>
        <v>2022–23 149</v>
      </c>
      <c r="I748" s="46" t="str">
        <f t="shared" si="45"/>
        <v>KYRG</v>
      </c>
      <c r="J748" s="47">
        <f t="shared" si="46"/>
        <v>0.544682</v>
      </c>
      <c r="K748" s="47">
        <f t="shared" si="47"/>
        <v>4.346762</v>
      </c>
    </row>
    <row r="749" spans="1:11" ht="12" customHeight="1" x14ac:dyDescent="0.2">
      <c r="A749" s="39" t="s">
        <v>588</v>
      </c>
      <c r="B749" t="s">
        <v>188</v>
      </c>
      <c r="C749" s="37">
        <v>6031066</v>
      </c>
      <c r="D749" s="37">
        <v>36240502</v>
      </c>
      <c r="E749" s="40"/>
      <c r="F749" s="46" t="str">
        <f t="shared" si="44"/>
        <v>2022–23 LAOS</v>
      </c>
      <c r="G749" s="46" t="str">
        <f t="array" ref="G749">A749&amp;" "&amp;SUM(IF(A749=FinyearEx,IF(C749&lt;=QldEx,1,0),0))</f>
        <v>2022–23 80</v>
      </c>
      <c r="H749" s="46" t="str">
        <f t="array" ref="H749">A749&amp;" "&amp;SUM(IF(A749=FinyearEx,IF(D749&lt;=AustraliaEx,1,0),0))</f>
        <v>2022–23 93</v>
      </c>
      <c r="I749" s="46" t="str">
        <f t="shared" si="45"/>
        <v>LAOS</v>
      </c>
      <c r="J749" s="47">
        <f t="shared" si="46"/>
        <v>6.031066</v>
      </c>
      <c r="K749" s="47">
        <f t="shared" si="47"/>
        <v>36.240501999999999</v>
      </c>
    </row>
    <row r="750" spans="1:11" ht="12" customHeight="1" x14ac:dyDescent="0.2">
      <c r="A750" s="39" t="s">
        <v>588</v>
      </c>
      <c r="B750" t="s">
        <v>189</v>
      </c>
      <c r="C750" s="37">
        <v>34565034</v>
      </c>
      <c r="D750" s="37">
        <v>68126483</v>
      </c>
      <c r="E750" s="40"/>
      <c r="F750" s="46" t="str">
        <f t="shared" si="44"/>
        <v>2022–23 LATV</v>
      </c>
      <c r="G750" s="46" t="str">
        <f t="array" ref="G750">A750&amp;" "&amp;SUM(IF(A750=FinyearEx,IF(C750&lt;=QldEx,1,0),0))</f>
        <v>2022–23 53</v>
      </c>
      <c r="H750" s="46" t="str">
        <f t="array" ref="H750">A750&amp;" "&amp;SUM(IF(A750=FinyearEx,IF(D750&lt;=AustraliaEx,1,0),0))</f>
        <v>2022–23 77</v>
      </c>
      <c r="I750" s="46" t="str">
        <f t="shared" si="45"/>
        <v>LATV</v>
      </c>
      <c r="J750" s="47">
        <f t="shared" si="46"/>
        <v>34.565033999999997</v>
      </c>
      <c r="K750" s="47">
        <f t="shared" si="47"/>
        <v>68.126482999999993</v>
      </c>
    </row>
    <row r="751" spans="1:11" ht="12" customHeight="1" x14ac:dyDescent="0.2">
      <c r="A751" s="39" t="s">
        <v>588</v>
      </c>
      <c r="B751" t="s">
        <v>190</v>
      </c>
      <c r="C751">
        <v>0</v>
      </c>
      <c r="D751" s="37">
        <v>10416926</v>
      </c>
      <c r="E751" s="40"/>
      <c r="F751" s="46" t="str">
        <f t="shared" si="44"/>
        <v>2022–23 LBYA</v>
      </c>
      <c r="G751" s="46" t="str">
        <f t="array" ref="G751">A751&amp;" "&amp;SUM(IF(A751=FinyearEx,IF(C751&lt;=QldEx,1,0),0))</f>
        <v>2022–23 221</v>
      </c>
      <c r="H751" s="46" t="str">
        <f t="array" ref="H751">A751&amp;" "&amp;SUM(IF(A751=FinyearEx,IF(D751&lt;=AustraliaEx,1,0),0))</f>
        <v>2022–23 130</v>
      </c>
      <c r="I751" s="46" t="str">
        <f t="shared" si="45"/>
        <v>LBYA</v>
      </c>
      <c r="J751" s="47">
        <f t="shared" si="46"/>
        <v>0</v>
      </c>
      <c r="K751" s="47">
        <f t="shared" si="47"/>
        <v>10.416926</v>
      </c>
    </row>
    <row r="752" spans="1:11" ht="12" customHeight="1" x14ac:dyDescent="0.2">
      <c r="A752" s="39" t="s">
        <v>588</v>
      </c>
      <c r="B752" t="s">
        <v>191</v>
      </c>
      <c r="C752" s="37">
        <v>5954794</v>
      </c>
      <c r="D752" s="37">
        <v>21490860</v>
      </c>
      <c r="E752" s="40"/>
      <c r="F752" s="46" t="str">
        <f t="shared" si="44"/>
        <v>2022–23 LEBA</v>
      </c>
      <c r="G752" s="46" t="str">
        <f t="array" ref="G752">A752&amp;" "&amp;SUM(IF(A752=FinyearEx,IF(C752&lt;=QldEx,1,0),0))</f>
        <v>2022–23 81</v>
      </c>
      <c r="H752" s="46" t="str">
        <f t="array" ref="H752">A752&amp;" "&amp;SUM(IF(A752=FinyearEx,IF(D752&lt;=AustraliaEx,1,0),0))</f>
        <v>2022–23 109</v>
      </c>
      <c r="I752" s="46" t="str">
        <f t="shared" si="45"/>
        <v>LEBA</v>
      </c>
      <c r="J752" s="47">
        <f t="shared" si="46"/>
        <v>5.9547939999999997</v>
      </c>
      <c r="K752" s="47">
        <f t="shared" si="47"/>
        <v>21.490860000000001</v>
      </c>
    </row>
    <row r="753" spans="1:11" ht="12" customHeight="1" x14ac:dyDescent="0.2">
      <c r="A753" s="39" t="s">
        <v>588</v>
      </c>
      <c r="B753" t="s">
        <v>193</v>
      </c>
      <c r="C753" s="37">
        <v>78985</v>
      </c>
      <c r="D753" s="37">
        <v>2020114</v>
      </c>
      <c r="E753" s="40"/>
      <c r="F753" s="46" t="str">
        <f t="shared" si="44"/>
        <v>2022–23 LIBE</v>
      </c>
      <c r="G753" s="46" t="str">
        <f t="array" ref="G753">A753&amp;" "&amp;SUM(IF(A753=FinyearEx,IF(C753&lt;=QldEx,1,0),0))</f>
        <v>2022–23 163</v>
      </c>
      <c r="H753" s="46" t="str">
        <f t="array" ref="H753">A753&amp;" "&amp;SUM(IF(A753=FinyearEx,IF(D753&lt;=AustraliaEx,1,0),0))</f>
        <v>2022–23 167</v>
      </c>
      <c r="I753" s="46" t="str">
        <f t="shared" si="45"/>
        <v>LIBE</v>
      </c>
      <c r="J753" s="47">
        <f t="shared" si="46"/>
        <v>7.8985E-2</v>
      </c>
      <c r="K753" s="47">
        <f t="shared" si="47"/>
        <v>2.020114</v>
      </c>
    </row>
    <row r="754" spans="1:11" ht="12" customHeight="1" x14ac:dyDescent="0.2">
      <c r="A754" s="39" t="s">
        <v>588</v>
      </c>
      <c r="B754" t="s">
        <v>194</v>
      </c>
      <c r="C754" s="37">
        <v>2057162</v>
      </c>
      <c r="D754" s="37">
        <v>12966398</v>
      </c>
      <c r="E754" s="40"/>
      <c r="F754" s="46" t="str">
        <f t="shared" si="44"/>
        <v>2022–23 LITH</v>
      </c>
      <c r="G754" s="46" t="str">
        <f t="array" ref="G754">A754&amp;" "&amp;SUM(IF(A754=FinyearEx,IF(C754&lt;=QldEx,1,0),0))</f>
        <v>2022–23 105</v>
      </c>
      <c r="H754" s="46" t="str">
        <f t="array" ref="H754">A754&amp;" "&amp;SUM(IF(A754=FinyearEx,IF(D754&lt;=AustraliaEx,1,0),0))</f>
        <v>2022–23 119</v>
      </c>
      <c r="I754" s="46" t="str">
        <f t="shared" si="45"/>
        <v>LITH</v>
      </c>
      <c r="J754" s="47">
        <f t="shared" si="46"/>
        <v>2.0571619999999999</v>
      </c>
      <c r="K754" s="47">
        <f t="shared" si="47"/>
        <v>12.966398</v>
      </c>
    </row>
    <row r="755" spans="1:11" ht="12" customHeight="1" x14ac:dyDescent="0.2">
      <c r="A755" s="39" t="s">
        <v>588</v>
      </c>
      <c r="B755" t="s">
        <v>195</v>
      </c>
      <c r="C755" s="37">
        <v>15095</v>
      </c>
      <c r="D755" s="37">
        <v>1240464</v>
      </c>
      <c r="E755" s="40"/>
      <c r="F755" s="46" t="str">
        <f t="shared" si="44"/>
        <v>2022–23 LUX</v>
      </c>
      <c r="G755" s="46" t="str">
        <f t="array" ref="G755">A755&amp;" "&amp;SUM(IF(A755=FinyearEx,IF(C755&lt;=QldEx,1,0),0))</f>
        <v>2022–23 180</v>
      </c>
      <c r="H755" s="46" t="str">
        <f t="array" ref="H755">A755&amp;" "&amp;SUM(IF(A755=FinyearEx,IF(D755&lt;=AustraliaEx,1,0),0))</f>
        <v>2022–23 176</v>
      </c>
      <c r="I755" s="46" t="str">
        <f t="shared" si="45"/>
        <v>LUX</v>
      </c>
      <c r="J755" s="47">
        <f t="shared" si="46"/>
        <v>1.5095000000000001E-2</v>
      </c>
      <c r="K755" s="47">
        <f t="shared" si="47"/>
        <v>1.240464</v>
      </c>
    </row>
    <row r="756" spans="1:11" ht="12" customHeight="1" x14ac:dyDescent="0.2">
      <c r="A756" s="39" t="s">
        <v>588</v>
      </c>
      <c r="B756" t="s">
        <v>196</v>
      </c>
      <c r="C756" s="37">
        <v>1551565</v>
      </c>
      <c r="D756" s="37">
        <v>65873594</v>
      </c>
      <c r="E756" s="40"/>
      <c r="F756" s="46" t="str">
        <f t="shared" si="44"/>
        <v>2022–23 MACA</v>
      </c>
      <c r="G756" s="46" t="str">
        <f t="array" ref="G756">A756&amp;" "&amp;SUM(IF(A756=FinyearEx,IF(C756&lt;=QldEx,1,0),0))</f>
        <v>2022–23 115</v>
      </c>
      <c r="H756" s="46" t="str">
        <f t="array" ref="H756">A756&amp;" "&amp;SUM(IF(A756=FinyearEx,IF(D756&lt;=AustraliaEx,1,0),0))</f>
        <v>2022–23 78</v>
      </c>
      <c r="I756" s="46" t="str">
        <f t="shared" si="45"/>
        <v>MACA</v>
      </c>
      <c r="J756" s="47">
        <f t="shared" si="46"/>
        <v>1.5515650000000001</v>
      </c>
      <c r="K756" s="47">
        <f t="shared" si="47"/>
        <v>65.873593999999997</v>
      </c>
    </row>
    <row r="757" spans="1:11" ht="12" customHeight="1" x14ac:dyDescent="0.2">
      <c r="A757" s="39" t="s">
        <v>588</v>
      </c>
      <c r="B757" t="s">
        <v>197</v>
      </c>
      <c r="C757" s="37">
        <v>1729403</v>
      </c>
      <c r="D757" s="37">
        <v>12092829</v>
      </c>
      <c r="E757" s="40"/>
      <c r="F757" s="46" t="str">
        <f t="shared" si="44"/>
        <v>2022–23 MALI</v>
      </c>
      <c r="G757" s="46" t="str">
        <f t="array" ref="G757">A757&amp;" "&amp;SUM(IF(A757=FinyearEx,IF(C757&lt;=QldEx,1,0),0))</f>
        <v>2022–23 111</v>
      </c>
      <c r="H757" s="46" t="str">
        <f t="array" ref="H757">A757&amp;" "&amp;SUM(IF(A757=FinyearEx,IF(D757&lt;=AustraliaEx,1,0),0))</f>
        <v>2022–23 121</v>
      </c>
      <c r="I757" s="46" t="str">
        <f t="shared" si="45"/>
        <v>MALI</v>
      </c>
      <c r="J757" s="47">
        <f t="shared" si="46"/>
        <v>1.729403</v>
      </c>
      <c r="K757" s="47">
        <f t="shared" si="47"/>
        <v>12.092829</v>
      </c>
    </row>
    <row r="758" spans="1:11" ht="12" customHeight="1" x14ac:dyDescent="0.2">
      <c r="A758" s="39" t="s">
        <v>588</v>
      </c>
      <c r="B758" t="s">
        <v>198</v>
      </c>
      <c r="C758" s="37">
        <v>1888281</v>
      </c>
      <c r="D758" s="37">
        <v>6546510</v>
      </c>
      <c r="E758" s="40"/>
      <c r="F758" s="46" t="str">
        <f t="shared" si="44"/>
        <v>2022–23 MARS</v>
      </c>
      <c r="G758" s="46" t="str">
        <f t="array" ref="G758">A758&amp;" "&amp;SUM(IF(A758=FinyearEx,IF(C758&lt;=QldEx,1,0),0))</f>
        <v>2022–23 106</v>
      </c>
      <c r="H758" s="46" t="str">
        <f t="array" ref="H758">A758&amp;" "&amp;SUM(IF(A758=FinyearEx,IF(D758&lt;=AustraliaEx,1,0),0))</f>
        <v>2022–23 137</v>
      </c>
      <c r="I758" s="46" t="str">
        <f t="shared" si="45"/>
        <v>MARS</v>
      </c>
      <c r="J758" s="47">
        <f t="shared" si="46"/>
        <v>1.8882810000000001</v>
      </c>
      <c r="K758" s="47">
        <f t="shared" si="47"/>
        <v>6.5465099999999996</v>
      </c>
    </row>
    <row r="759" spans="1:11" ht="12" customHeight="1" x14ac:dyDescent="0.2">
      <c r="A759" s="39" t="s">
        <v>588</v>
      </c>
      <c r="B759" t="s">
        <v>199</v>
      </c>
      <c r="C759" s="37">
        <v>244651</v>
      </c>
      <c r="D759" s="37">
        <v>31211463</v>
      </c>
      <c r="E759" s="40"/>
      <c r="F759" s="46" t="str">
        <f t="shared" si="44"/>
        <v>2022–23 MASY</v>
      </c>
      <c r="G759" s="46" t="str">
        <f t="array" ref="G759">A759&amp;" "&amp;SUM(IF(A759=FinyearEx,IF(C759&lt;=QldEx,1,0),0))</f>
        <v>2022–23 146</v>
      </c>
      <c r="H759" s="46" t="str">
        <f t="array" ref="H759">A759&amp;" "&amp;SUM(IF(A759=FinyearEx,IF(D759&lt;=AustraliaEx,1,0),0))</f>
        <v>2022–23 98</v>
      </c>
      <c r="I759" s="46" t="str">
        <f t="shared" si="45"/>
        <v>MASY</v>
      </c>
      <c r="J759" s="47">
        <f t="shared" si="46"/>
        <v>0.24465100000000001</v>
      </c>
      <c r="K759" s="47">
        <f t="shared" si="47"/>
        <v>31.211462999999998</v>
      </c>
    </row>
    <row r="760" spans="1:11" ht="12" customHeight="1" x14ac:dyDescent="0.2">
      <c r="A760" s="39" t="s">
        <v>588</v>
      </c>
      <c r="B760" t="s">
        <v>200</v>
      </c>
      <c r="C760" s="37">
        <v>23649766</v>
      </c>
      <c r="D760" s="37">
        <v>121507331</v>
      </c>
      <c r="E760" s="40"/>
      <c r="F760" s="46" t="str">
        <f t="shared" si="44"/>
        <v>2022–23 MAUS</v>
      </c>
      <c r="G760" s="46" t="str">
        <f t="array" ref="G760">A760&amp;" "&amp;SUM(IF(A760=FinyearEx,IF(C760&lt;=QldEx,1,0),0))</f>
        <v>2022–23 57</v>
      </c>
      <c r="H760" s="46" t="str">
        <f t="array" ref="H760">A760&amp;" "&amp;SUM(IF(A760=FinyearEx,IF(D760&lt;=AustraliaEx,1,0),0))</f>
        <v>2022–23 63</v>
      </c>
      <c r="I760" s="46" t="str">
        <f t="shared" si="45"/>
        <v>MAUS</v>
      </c>
      <c r="J760" s="47">
        <f t="shared" si="46"/>
        <v>23.649766</v>
      </c>
      <c r="K760" s="47">
        <f t="shared" si="47"/>
        <v>121.50733099999999</v>
      </c>
    </row>
    <row r="761" spans="1:11" ht="12" customHeight="1" x14ac:dyDescent="0.2">
      <c r="A761" s="39" t="s">
        <v>588</v>
      </c>
      <c r="B761" t="s">
        <v>201</v>
      </c>
      <c r="C761" s="37">
        <v>6632</v>
      </c>
      <c r="D761" s="37">
        <v>50338</v>
      </c>
      <c r="E761" s="40"/>
      <c r="F761" s="46" t="str">
        <f t="shared" si="44"/>
        <v>2022–23 MDOV</v>
      </c>
      <c r="G761" s="46" t="str">
        <f t="array" ref="G761">A761&amp;" "&amp;SUM(IF(A761=FinyearEx,IF(C761&lt;=QldEx,1,0),0))</f>
        <v>2022–23 188</v>
      </c>
      <c r="H761" s="46" t="str">
        <f t="array" ref="H761">A761&amp;" "&amp;SUM(IF(A761=FinyearEx,IF(D761&lt;=AustraliaEx,1,0),0))</f>
        <v>2022–23 214</v>
      </c>
      <c r="I761" s="46" t="str">
        <f t="shared" si="45"/>
        <v>MDOV</v>
      </c>
      <c r="J761" s="47">
        <f t="shared" si="46"/>
        <v>6.6319999999999999E-3</v>
      </c>
      <c r="K761" s="47">
        <f t="shared" si="47"/>
        <v>5.0338000000000001E-2</v>
      </c>
    </row>
    <row r="762" spans="1:11" ht="12" customHeight="1" x14ac:dyDescent="0.2">
      <c r="A762" s="39" t="s">
        <v>588</v>
      </c>
      <c r="B762" t="s">
        <v>202</v>
      </c>
      <c r="C762" s="37">
        <v>101197491</v>
      </c>
      <c r="D762" s="37">
        <v>878577461</v>
      </c>
      <c r="E762" s="40"/>
      <c r="F762" s="46" t="str">
        <f t="shared" si="44"/>
        <v>2022–23 MEXI</v>
      </c>
      <c r="G762" s="46" t="str">
        <f t="array" ref="G762">A762&amp;" "&amp;SUM(IF(A762=FinyearEx,IF(C762&lt;=QldEx,1,0),0))</f>
        <v>2022–23 39</v>
      </c>
      <c r="H762" s="46" t="str">
        <f t="array" ref="H762">A762&amp;" "&amp;SUM(IF(A762=FinyearEx,IF(D762&lt;=AustraliaEx,1,0),0))</f>
        <v>2022–23 38</v>
      </c>
      <c r="I762" s="46" t="str">
        <f t="shared" si="45"/>
        <v>MEXI</v>
      </c>
      <c r="J762" s="47">
        <f t="shared" si="46"/>
        <v>101.197491</v>
      </c>
      <c r="K762" s="47">
        <f t="shared" si="47"/>
        <v>878.57746099999997</v>
      </c>
    </row>
    <row r="763" spans="1:11" ht="12" customHeight="1" x14ac:dyDescent="0.2">
      <c r="A763" s="39" t="s">
        <v>588</v>
      </c>
      <c r="B763" t="s">
        <v>203</v>
      </c>
      <c r="C763" s="37">
        <v>1284955</v>
      </c>
      <c r="D763" s="37">
        <v>5159025</v>
      </c>
      <c r="E763" s="40"/>
      <c r="F763" s="46" t="str">
        <f t="shared" si="44"/>
        <v>2022–23 MICR</v>
      </c>
      <c r="G763" s="46" t="str">
        <f t="array" ref="G763">A763&amp;" "&amp;SUM(IF(A763=FinyearEx,IF(C763&lt;=QldEx,1,0),0))</f>
        <v>2022–23 119</v>
      </c>
      <c r="H763" s="46" t="str">
        <f t="array" ref="H763">A763&amp;" "&amp;SUM(IF(A763=FinyearEx,IF(D763&lt;=AustraliaEx,1,0),0))</f>
        <v>2022–23 145</v>
      </c>
      <c r="I763" s="46" t="str">
        <f t="shared" si="45"/>
        <v>MICR</v>
      </c>
      <c r="J763" s="47">
        <f t="shared" si="46"/>
        <v>1.2849550000000001</v>
      </c>
      <c r="K763" s="47">
        <f t="shared" si="47"/>
        <v>5.1590249999999997</v>
      </c>
    </row>
    <row r="764" spans="1:11" ht="12" customHeight="1" x14ac:dyDescent="0.2">
      <c r="A764" s="39" t="s">
        <v>588</v>
      </c>
      <c r="B764" t="s">
        <v>204</v>
      </c>
      <c r="C764" s="37">
        <v>4722064325</v>
      </c>
      <c r="D764" s="37">
        <v>13620584945</v>
      </c>
      <c r="E764" s="40"/>
      <c r="F764" s="46" t="str">
        <f t="shared" si="44"/>
        <v>2022–23 MLAY</v>
      </c>
      <c r="G764" s="46" t="str">
        <f t="array" ref="G764">A764&amp;" "&amp;SUM(IF(A764=FinyearEx,IF(C764&lt;=QldEx,1,0),0))</f>
        <v>2022–23 7</v>
      </c>
      <c r="H764" s="46" t="str">
        <f t="array" ref="H764">A764&amp;" "&amp;SUM(IF(A764=FinyearEx,IF(D764&lt;=AustraliaEx,1,0),0))</f>
        <v>2022–23 8</v>
      </c>
      <c r="I764" s="46" t="str">
        <f t="shared" si="45"/>
        <v>MLAY</v>
      </c>
      <c r="J764" s="47">
        <f t="shared" si="46"/>
        <v>4722.0643250000003</v>
      </c>
      <c r="K764" s="47">
        <f t="shared" si="47"/>
        <v>13620.584945000001</v>
      </c>
    </row>
    <row r="765" spans="1:11" ht="12" customHeight="1" x14ac:dyDescent="0.2">
      <c r="A765" s="39" t="s">
        <v>588</v>
      </c>
      <c r="B765" t="s">
        <v>205</v>
      </c>
      <c r="C765" s="37">
        <v>22536901</v>
      </c>
      <c r="D765" s="37">
        <v>68277562</v>
      </c>
      <c r="E765" s="40"/>
      <c r="F765" s="46" t="str">
        <f t="shared" si="44"/>
        <v>2022–23 MLDV</v>
      </c>
      <c r="G765" s="46" t="str">
        <f t="array" ref="G765">A765&amp;" "&amp;SUM(IF(A765=FinyearEx,IF(C765&lt;=QldEx,1,0),0))</f>
        <v>2022–23 59</v>
      </c>
      <c r="H765" s="46" t="str">
        <f t="array" ref="H765">A765&amp;" "&amp;SUM(IF(A765=FinyearEx,IF(D765&lt;=AustraliaEx,1,0),0))</f>
        <v>2022–23 76</v>
      </c>
      <c r="I765" s="46" t="str">
        <f t="shared" si="45"/>
        <v>MLDV</v>
      </c>
      <c r="J765" s="47">
        <f t="shared" si="46"/>
        <v>22.536901</v>
      </c>
      <c r="K765" s="47">
        <f t="shared" si="47"/>
        <v>68.277562000000003</v>
      </c>
    </row>
    <row r="766" spans="1:11" ht="12" customHeight="1" x14ac:dyDescent="0.2">
      <c r="A766" s="39" t="s">
        <v>588</v>
      </c>
      <c r="B766" t="s">
        <v>206</v>
      </c>
      <c r="C766" s="37">
        <v>32121</v>
      </c>
      <c r="D766" s="37">
        <v>3612770</v>
      </c>
      <c r="E766" s="40"/>
      <c r="F766" s="46" t="str">
        <f t="shared" si="44"/>
        <v>2022–23 MLTA</v>
      </c>
      <c r="G766" s="46" t="str">
        <f t="array" ref="G766">A766&amp;" "&amp;SUM(IF(A766=FinyearEx,IF(C766&lt;=QldEx,1,0),0))</f>
        <v>2022–23 174</v>
      </c>
      <c r="H766" s="46" t="str">
        <f t="array" ref="H766">A766&amp;" "&amp;SUM(IF(A766=FinyearEx,IF(D766&lt;=AustraliaEx,1,0),0))</f>
        <v>2022–23 155</v>
      </c>
      <c r="I766" s="46" t="str">
        <f t="shared" si="45"/>
        <v>MLTA</v>
      </c>
      <c r="J766" s="47">
        <f t="shared" si="46"/>
        <v>3.2120999999999997E-2</v>
      </c>
      <c r="K766" s="47">
        <f t="shared" si="47"/>
        <v>3.6127699999999998</v>
      </c>
    </row>
    <row r="767" spans="1:11" ht="12" customHeight="1" x14ac:dyDescent="0.2">
      <c r="A767" s="39" t="s">
        <v>588</v>
      </c>
      <c r="B767" t="s">
        <v>207</v>
      </c>
      <c r="C767" s="37">
        <v>127991</v>
      </c>
      <c r="D767" s="37">
        <v>1121964</v>
      </c>
      <c r="E767" s="40"/>
      <c r="F767" s="46" t="str">
        <f t="shared" si="44"/>
        <v>2022–23 MLWI</v>
      </c>
      <c r="G767" s="46" t="str">
        <f t="array" ref="G767">A767&amp;" "&amp;SUM(IF(A767=FinyearEx,IF(C767&lt;=QldEx,1,0),0))</f>
        <v>2022–23 158</v>
      </c>
      <c r="H767" s="46" t="str">
        <f t="array" ref="H767">A767&amp;" "&amp;SUM(IF(A767=FinyearEx,IF(D767&lt;=AustraliaEx,1,0),0))</f>
        <v>2022–23 180</v>
      </c>
      <c r="I767" s="46" t="str">
        <f t="shared" si="45"/>
        <v>MLWI</v>
      </c>
      <c r="J767" s="47">
        <f t="shared" si="46"/>
        <v>0.12799099999999999</v>
      </c>
      <c r="K767" s="47">
        <f t="shared" si="47"/>
        <v>1.121964</v>
      </c>
    </row>
    <row r="768" spans="1:11" ht="12" customHeight="1" x14ac:dyDescent="0.2">
      <c r="A768" s="39" t="s">
        <v>588</v>
      </c>
      <c r="B768" t="s">
        <v>208</v>
      </c>
      <c r="C768">
        <v>25395685</v>
      </c>
      <c r="D768" s="37">
        <v>50957528</v>
      </c>
      <c r="E768" s="40"/>
      <c r="F768" s="46" t="str">
        <f t="shared" ref="F768:F831" si="48">A768&amp;" "&amp;B768</f>
        <v>2022–23 MNGL</v>
      </c>
      <c r="G768" s="46" t="str">
        <f t="array" ref="G768">A768&amp;" "&amp;SUM(IF(A768=FinyearEx,IF(C768&lt;=QldEx,1,0),0))</f>
        <v>2022–23 56</v>
      </c>
      <c r="H768" s="46" t="str">
        <f t="array" ref="H768">A768&amp;" "&amp;SUM(IF(A768=FinyearEx,IF(D768&lt;=AustraliaEx,1,0),0))</f>
        <v>2022–23 85</v>
      </c>
      <c r="I768" s="46" t="str">
        <f t="shared" ref="I768:I831" si="49">B768</f>
        <v>MNGL</v>
      </c>
      <c r="J768" s="47">
        <f t="shared" ref="J768:J831" si="50">C768/1000000</f>
        <v>25.395685</v>
      </c>
      <c r="K768" s="47">
        <f t="shared" ref="K768:K831" si="51">D768/1000000</f>
        <v>50.957528000000003</v>
      </c>
    </row>
    <row r="769" spans="1:11" ht="12" customHeight="1" x14ac:dyDescent="0.2">
      <c r="A769" s="39" t="s">
        <v>588</v>
      </c>
      <c r="B769" t="s">
        <v>209</v>
      </c>
      <c r="C769" s="37">
        <v>5736713</v>
      </c>
      <c r="D769" s="37">
        <v>30227019</v>
      </c>
      <c r="E769" s="40"/>
      <c r="F769" s="46" t="str">
        <f t="shared" si="48"/>
        <v>2022–23 MORO</v>
      </c>
      <c r="G769" s="46" t="str">
        <f t="array" ref="G769">A769&amp;" "&amp;SUM(IF(A769=FinyearEx,IF(C769&lt;=QldEx,1,0),0))</f>
        <v>2022–23 83</v>
      </c>
      <c r="H769" s="46" t="str">
        <f t="array" ref="H769">A769&amp;" "&amp;SUM(IF(A769=FinyearEx,IF(D769&lt;=AustraliaEx,1,0),0))</f>
        <v>2022–23 100</v>
      </c>
      <c r="I769" s="46" t="str">
        <f t="shared" si="49"/>
        <v>MORO</v>
      </c>
      <c r="J769" s="47">
        <f t="shared" si="50"/>
        <v>5.736713</v>
      </c>
      <c r="K769" s="47">
        <f t="shared" si="51"/>
        <v>30.227018999999999</v>
      </c>
    </row>
    <row r="770" spans="1:11" ht="12" customHeight="1" x14ac:dyDescent="0.2">
      <c r="A770" s="39" t="s">
        <v>588</v>
      </c>
      <c r="B770" t="s">
        <v>210</v>
      </c>
      <c r="C770" s="37">
        <v>18099759</v>
      </c>
      <c r="D770" s="37">
        <v>615449616</v>
      </c>
      <c r="E770" s="40"/>
      <c r="F770" s="46" t="str">
        <f t="shared" si="48"/>
        <v>2022–23 MOZA</v>
      </c>
      <c r="G770" s="46" t="str">
        <f t="array" ref="G770">A770&amp;" "&amp;SUM(IF(A770=FinyearEx,IF(C770&lt;=QldEx,1,0),0))</f>
        <v>2022–23 62</v>
      </c>
      <c r="H770" s="46" t="str">
        <f t="array" ref="H770">A770&amp;" "&amp;SUM(IF(A770=FinyearEx,IF(D770&lt;=AustraliaEx,1,0),0))</f>
        <v>2022–23 43</v>
      </c>
      <c r="I770" s="46" t="str">
        <f t="shared" si="49"/>
        <v>MOZA</v>
      </c>
      <c r="J770" s="47">
        <f t="shared" si="50"/>
        <v>18.099758999999999</v>
      </c>
      <c r="K770" s="47">
        <f t="shared" si="51"/>
        <v>615.44961599999999</v>
      </c>
    </row>
    <row r="771" spans="1:11" ht="12" customHeight="1" x14ac:dyDescent="0.2">
      <c r="A771" s="39" t="s">
        <v>588</v>
      </c>
      <c r="B771" t="s">
        <v>211</v>
      </c>
      <c r="C771" s="37">
        <v>272476</v>
      </c>
      <c r="D771" s="37">
        <v>1963401</v>
      </c>
      <c r="E771" s="40"/>
      <c r="F771" s="46" t="str">
        <f t="shared" si="48"/>
        <v>2022–23 MRNS</v>
      </c>
      <c r="G771" s="46" t="str">
        <f t="array" ref="G771">A771&amp;" "&amp;SUM(IF(A771=FinyearEx,IF(C771&lt;=QldEx,1,0),0))</f>
        <v>2022–23 145</v>
      </c>
      <c r="H771" s="46" t="str">
        <f t="array" ref="H771">A771&amp;" "&amp;SUM(IF(A771=FinyearEx,IF(D771&lt;=AustraliaEx,1,0),0))</f>
        <v>2022–23 168</v>
      </c>
      <c r="I771" s="46" t="str">
        <f t="shared" si="49"/>
        <v>MRNS</v>
      </c>
      <c r="J771" s="47">
        <f t="shared" si="50"/>
        <v>0.272476</v>
      </c>
      <c r="K771" s="47">
        <f t="shared" si="51"/>
        <v>1.963401</v>
      </c>
    </row>
    <row r="772" spans="1:11" ht="12" customHeight="1" x14ac:dyDescent="0.2">
      <c r="A772" s="39" t="s">
        <v>588</v>
      </c>
      <c r="B772" t="s">
        <v>212</v>
      </c>
      <c r="C772" s="37">
        <v>951256</v>
      </c>
      <c r="D772" s="37">
        <v>7699279</v>
      </c>
      <c r="E772" s="40"/>
      <c r="F772" s="46" t="str">
        <f t="shared" si="48"/>
        <v>2022–23 MRTN</v>
      </c>
      <c r="G772" s="46" t="str">
        <f t="array" ref="G772">A772&amp;" "&amp;SUM(IF(A772=FinyearEx,IF(C772&lt;=QldEx,1,0),0))</f>
        <v>2022–23 125</v>
      </c>
      <c r="H772" s="46" t="str">
        <f t="array" ref="H772">A772&amp;" "&amp;SUM(IF(A772=FinyearEx,IF(D772&lt;=AustraliaEx,1,0),0))</f>
        <v>2022–23 133</v>
      </c>
      <c r="I772" s="46" t="str">
        <f t="shared" si="49"/>
        <v>MRTN</v>
      </c>
      <c r="J772" s="47">
        <f t="shared" si="50"/>
        <v>0.95125599999999999</v>
      </c>
      <c r="K772" s="47">
        <f t="shared" si="51"/>
        <v>7.6992789999999998</v>
      </c>
    </row>
    <row r="773" spans="1:11" ht="12" customHeight="1" x14ac:dyDescent="0.2">
      <c r="A773" s="39" t="s">
        <v>588</v>
      </c>
      <c r="B773" t="s">
        <v>213</v>
      </c>
      <c r="C773" s="37">
        <v>2298727</v>
      </c>
      <c r="D773" s="37">
        <v>29943295</v>
      </c>
      <c r="E773" s="40"/>
      <c r="F773" s="46" t="str">
        <f t="shared" si="48"/>
        <v>2022–23 NAMI</v>
      </c>
      <c r="G773" s="46" t="str">
        <f t="array" ref="G773">A773&amp;" "&amp;SUM(IF(A773=FinyearEx,IF(C773&lt;=QldEx,1,0),0))</f>
        <v>2022–23 102</v>
      </c>
      <c r="H773" s="46" t="str">
        <f t="array" ref="H773">A773&amp;" "&amp;SUM(IF(A773=FinyearEx,IF(D773&lt;=AustraliaEx,1,0),0))</f>
        <v>2022–23 101</v>
      </c>
      <c r="I773" s="46" t="str">
        <f t="shared" si="49"/>
        <v>NAMI</v>
      </c>
      <c r="J773" s="47">
        <f t="shared" si="50"/>
        <v>2.298727</v>
      </c>
      <c r="K773" s="47">
        <f t="shared" si="51"/>
        <v>29.943294999999999</v>
      </c>
    </row>
    <row r="774" spans="1:11" ht="12" customHeight="1" x14ac:dyDescent="0.2">
      <c r="A774" s="39" t="s">
        <v>588</v>
      </c>
      <c r="B774" t="s">
        <v>214</v>
      </c>
      <c r="C774" s="37">
        <v>42704187</v>
      </c>
      <c r="D774" s="37">
        <v>62325786</v>
      </c>
      <c r="E774" s="40"/>
      <c r="F774" s="46" t="str">
        <f t="shared" si="48"/>
        <v>2022–23 NAUR</v>
      </c>
      <c r="G774" s="46" t="str">
        <f t="array" ref="G774">A774&amp;" "&amp;SUM(IF(A774=FinyearEx,IF(C774&lt;=QldEx,1,0),0))</f>
        <v>2022–23 51</v>
      </c>
      <c r="H774" s="46" t="str">
        <f t="array" ref="H774">A774&amp;" "&amp;SUM(IF(A774=FinyearEx,IF(D774&lt;=AustraliaEx,1,0),0))</f>
        <v>2022–23 81</v>
      </c>
      <c r="I774" s="46" t="str">
        <f t="shared" si="49"/>
        <v>NAUR</v>
      </c>
      <c r="J774" s="47">
        <f t="shared" si="50"/>
        <v>42.704186999999997</v>
      </c>
      <c r="K774" s="47">
        <f t="shared" si="51"/>
        <v>62.325786000000001</v>
      </c>
    </row>
    <row r="775" spans="1:11" ht="12" customHeight="1" x14ac:dyDescent="0.2">
      <c r="A775" s="39" t="s">
        <v>588</v>
      </c>
      <c r="B775" t="s">
        <v>215</v>
      </c>
      <c r="C775" s="37">
        <v>94800140</v>
      </c>
      <c r="D775" s="37">
        <v>787429243</v>
      </c>
      <c r="E775" s="40"/>
      <c r="F775" s="46" t="str">
        <f t="shared" si="48"/>
        <v>2022–23 NCAL</v>
      </c>
      <c r="G775" s="46" t="str">
        <f t="array" ref="G775">A775&amp;" "&amp;SUM(IF(A775=FinyearEx,IF(C775&lt;=QldEx,1,0),0))</f>
        <v>2022–23 40</v>
      </c>
      <c r="H775" s="46" t="str">
        <f t="array" ref="H775">A775&amp;" "&amp;SUM(IF(A775=FinyearEx,IF(D775&lt;=AustraliaEx,1,0),0))</f>
        <v>2022–23 40</v>
      </c>
      <c r="I775" s="46" t="str">
        <f t="shared" si="49"/>
        <v>NCAL</v>
      </c>
      <c r="J775" s="47">
        <f t="shared" si="50"/>
        <v>94.800139999999999</v>
      </c>
      <c r="K775" s="47">
        <f t="shared" si="51"/>
        <v>787.42924300000004</v>
      </c>
    </row>
    <row r="776" spans="1:11" ht="12" customHeight="1" x14ac:dyDescent="0.2">
      <c r="A776" s="39" t="s">
        <v>588</v>
      </c>
      <c r="B776" t="s">
        <v>304</v>
      </c>
      <c r="C776" s="37">
        <v>0</v>
      </c>
      <c r="D776" s="37">
        <v>10685252905</v>
      </c>
      <c r="E776" s="40"/>
      <c r="F776" s="46" t="str">
        <f t="shared" si="48"/>
        <v>2022–23 NCD</v>
      </c>
      <c r="G776" s="46" t="str">
        <f t="array" ref="G776">A776&amp;" "&amp;SUM(IF(A776=FinyearEx,IF(C776&lt;=QldEx,1,0),0))</f>
        <v>2022–23 221</v>
      </c>
      <c r="H776" s="46" t="str">
        <f t="array" ref="H776">A776&amp;" "&amp;SUM(IF(A776=FinyearEx,IF(D776&lt;=AustraliaEx,1,0),0))</f>
        <v>2022–23 12</v>
      </c>
      <c r="I776" s="46" t="str">
        <f t="shared" si="49"/>
        <v>NCD</v>
      </c>
      <c r="J776" s="47">
        <f t="shared" si="50"/>
        <v>0</v>
      </c>
      <c r="K776" s="47">
        <f t="shared" si="51"/>
        <v>10685.252904999999</v>
      </c>
    </row>
    <row r="777" spans="1:11" ht="12" customHeight="1" x14ac:dyDescent="0.2">
      <c r="A777" s="39" t="s">
        <v>588</v>
      </c>
      <c r="B777" t="s">
        <v>216</v>
      </c>
      <c r="C777" s="37">
        <v>14454379</v>
      </c>
      <c r="D777" s="37">
        <v>144367911</v>
      </c>
      <c r="E777" s="40"/>
      <c r="F777" s="46" t="str">
        <f t="shared" si="48"/>
        <v>2022–23 NEPA</v>
      </c>
      <c r="G777" s="46" t="str">
        <f t="array" ref="G777">A777&amp;" "&amp;SUM(IF(A777=FinyearEx,IF(C777&lt;=QldEx,1,0),0))</f>
        <v>2022–23 68</v>
      </c>
      <c r="H777" s="46" t="str">
        <f t="array" ref="H777">A777&amp;" "&amp;SUM(IF(A777=FinyearEx,IF(D777&lt;=AustraliaEx,1,0),0))</f>
        <v>2022–23 61</v>
      </c>
      <c r="I777" s="46" t="str">
        <f t="shared" si="49"/>
        <v>NEPA</v>
      </c>
      <c r="J777" s="47">
        <f t="shared" si="50"/>
        <v>14.454378999999999</v>
      </c>
      <c r="K777" s="47">
        <f t="shared" si="51"/>
        <v>144.36791099999999</v>
      </c>
    </row>
    <row r="778" spans="1:11" ht="12" customHeight="1" x14ac:dyDescent="0.2">
      <c r="A778" s="39" t="s">
        <v>588</v>
      </c>
      <c r="B778" t="s">
        <v>217</v>
      </c>
      <c r="C778" s="37">
        <v>3355814739</v>
      </c>
      <c r="D778" s="37">
        <v>6166866157</v>
      </c>
      <c r="E778" s="40"/>
      <c r="F778" s="46" t="str">
        <f t="shared" si="48"/>
        <v>2022–23 NETH</v>
      </c>
      <c r="G778" s="46" t="str">
        <f t="array" ref="G778">A778&amp;" "&amp;SUM(IF(A778=FinyearEx,IF(C778&lt;=QldEx,1,0),0))</f>
        <v>2022–23 8</v>
      </c>
      <c r="H778" s="46" t="str">
        <f t="array" ref="H778">A778&amp;" "&amp;SUM(IF(A778=FinyearEx,IF(D778&lt;=AustraliaEx,1,0),0))</f>
        <v>2022–23 15</v>
      </c>
      <c r="I778" s="46" t="str">
        <f t="shared" si="49"/>
        <v>NETH</v>
      </c>
      <c r="J778" s="47">
        <f t="shared" si="50"/>
        <v>3355.8147389999999</v>
      </c>
      <c r="K778" s="47">
        <f t="shared" si="51"/>
        <v>6166.8661570000004</v>
      </c>
    </row>
    <row r="779" spans="1:11" ht="12" customHeight="1" x14ac:dyDescent="0.2">
      <c r="A779" s="39" t="s">
        <v>588</v>
      </c>
      <c r="B779" t="s">
        <v>218</v>
      </c>
      <c r="C779" s="37">
        <v>3419841</v>
      </c>
      <c r="D779" s="37">
        <v>60573581</v>
      </c>
      <c r="E779" s="40"/>
      <c r="F779" s="46" t="str">
        <f t="shared" si="48"/>
        <v>2022–23 NGRA</v>
      </c>
      <c r="G779" s="46" t="str">
        <f t="array" ref="G779">A779&amp;" "&amp;SUM(IF(A779=FinyearEx,IF(C779&lt;=QldEx,1,0),0))</f>
        <v>2022–23 95</v>
      </c>
      <c r="H779" s="46" t="str">
        <f t="array" ref="H779">A779&amp;" "&amp;SUM(IF(A779=FinyearEx,IF(D779&lt;=AustraliaEx,1,0),0))</f>
        <v>2022–23 83</v>
      </c>
      <c r="I779" s="46" t="str">
        <f t="shared" si="49"/>
        <v>NGRA</v>
      </c>
      <c r="J779" s="47">
        <f t="shared" si="50"/>
        <v>3.4198409999999999</v>
      </c>
      <c r="K779" s="47">
        <f t="shared" si="51"/>
        <v>60.573580999999997</v>
      </c>
    </row>
    <row r="780" spans="1:11" ht="12" customHeight="1" x14ac:dyDescent="0.2">
      <c r="A780" s="39" t="s">
        <v>588</v>
      </c>
      <c r="B780" t="s">
        <v>219</v>
      </c>
      <c r="C780" s="37">
        <v>14944</v>
      </c>
      <c r="D780" s="37">
        <v>285164</v>
      </c>
      <c r="E780" s="40"/>
      <c r="F780" s="46" t="str">
        <f t="shared" si="48"/>
        <v>2022–23 NICA</v>
      </c>
      <c r="G780" s="46" t="str">
        <f t="array" ref="G780">A780&amp;" "&amp;SUM(IF(A780=FinyearEx,IF(C780&lt;=QldEx,1,0),0))</f>
        <v>2022–23 181</v>
      </c>
      <c r="H780" s="46" t="str">
        <f t="array" ref="H780">A780&amp;" "&amp;SUM(IF(A780=FinyearEx,IF(D780&lt;=AustraliaEx,1,0),0))</f>
        <v>2022–23 195</v>
      </c>
      <c r="I780" s="46" t="str">
        <f t="shared" si="49"/>
        <v>NICA</v>
      </c>
      <c r="J780" s="47">
        <f t="shared" si="50"/>
        <v>1.4944000000000001E-2</v>
      </c>
      <c r="K780" s="47">
        <f t="shared" si="51"/>
        <v>0.28516399999999997</v>
      </c>
    </row>
    <row r="781" spans="1:11" ht="12" customHeight="1" x14ac:dyDescent="0.2">
      <c r="A781" s="39" t="s">
        <v>588</v>
      </c>
      <c r="B781" t="s">
        <v>221</v>
      </c>
      <c r="C781" s="37">
        <v>68333</v>
      </c>
      <c r="D781" s="37">
        <v>287190</v>
      </c>
      <c r="E781" s="40"/>
      <c r="F781" s="46" t="str">
        <f t="shared" si="48"/>
        <v>2022–23 NIUE</v>
      </c>
      <c r="G781" s="46" t="str">
        <f t="array" ref="G781">A781&amp;" "&amp;SUM(IF(A781=FinyearEx,IF(C781&lt;=QldEx,1,0),0))</f>
        <v>2022–23 166</v>
      </c>
      <c r="H781" s="46" t="str">
        <f t="array" ref="H781">A781&amp;" "&amp;SUM(IF(A781=FinyearEx,IF(D781&lt;=AustraliaEx,1,0),0))</f>
        <v>2022–23 194</v>
      </c>
      <c r="I781" s="46" t="str">
        <f t="shared" si="49"/>
        <v>NIUE</v>
      </c>
      <c r="J781" s="47">
        <f t="shared" si="50"/>
        <v>6.8333000000000005E-2</v>
      </c>
      <c r="K781" s="47">
        <f t="shared" si="51"/>
        <v>0.28719</v>
      </c>
    </row>
    <row r="782" spans="1:11" ht="12" customHeight="1" x14ac:dyDescent="0.2">
      <c r="A782" s="39" t="s">
        <v>588</v>
      </c>
      <c r="B782" t="s">
        <v>222</v>
      </c>
      <c r="C782" s="37">
        <v>14589926</v>
      </c>
      <c r="D782" s="37">
        <v>26935405</v>
      </c>
      <c r="E782" s="40"/>
      <c r="F782" s="46" t="str">
        <f t="shared" si="48"/>
        <v>2022–23 NORF</v>
      </c>
      <c r="G782" s="46" t="str">
        <f t="array" ref="G782">A782&amp;" "&amp;SUM(IF(A782=FinyearEx,IF(C782&lt;=QldEx,1,0),0))</f>
        <v>2022–23 67</v>
      </c>
      <c r="H782" s="46" t="str">
        <f t="array" ref="H782">A782&amp;" "&amp;SUM(IF(A782=FinyearEx,IF(D782&lt;=AustraliaEx,1,0),0))</f>
        <v>2022–23 103</v>
      </c>
      <c r="I782" s="46" t="str">
        <f t="shared" si="49"/>
        <v>NORF</v>
      </c>
      <c r="J782" s="47">
        <f t="shared" si="50"/>
        <v>14.589926</v>
      </c>
      <c r="K782" s="47">
        <f t="shared" si="51"/>
        <v>26.935404999999999</v>
      </c>
    </row>
    <row r="783" spans="1:11" ht="12" customHeight="1" x14ac:dyDescent="0.2">
      <c r="A783" s="39" t="s">
        <v>588</v>
      </c>
      <c r="B783" t="s">
        <v>223</v>
      </c>
      <c r="C783" s="37">
        <v>2090680</v>
      </c>
      <c r="D783" s="37">
        <v>169559026</v>
      </c>
      <c r="E783" s="40"/>
      <c r="F783" s="46" t="str">
        <f t="shared" si="48"/>
        <v>2022–23 NWAY</v>
      </c>
      <c r="G783" s="46" t="str">
        <f t="array" ref="G783">A783&amp;" "&amp;SUM(IF(A783=FinyearEx,IF(C783&lt;=QldEx,1,0),0))</f>
        <v>2022–23 104</v>
      </c>
      <c r="H783" s="46" t="str">
        <f t="array" ref="H783">A783&amp;" "&amp;SUM(IF(A783=FinyearEx,IF(D783&lt;=AustraliaEx,1,0),0))</f>
        <v>2022–23 59</v>
      </c>
      <c r="I783" s="46" t="str">
        <f t="shared" si="49"/>
        <v>NWAY</v>
      </c>
      <c r="J783" s="47">
        <f t="shared" si="50"/>
        <v>2.0906799999999999</v>
      </c>
      <c r="K783" s="47">
        <f t="shared" si="51"/>
        <v>169.55902599999999</v>
      </c>
    </row>
    <row r="784" spans="1:11" ht="12" customHeight="1" x14ac:dyDescent="0.2">
      <c r="A784" s="39" t="s">
        <v>588</v>
      </c>
      <c r="B784" t="s">
        <v>224</v>
      </c>
      <c r="C784" s="37">
        <v>1437360010</v>
      </c>
      <c r="D784" s="37">
        <v>12905240155</v>
      </c>
      <c r="E784" s="40"/>
      <c r="F784" s="46" t="str">
        <f t="shared" si="48"/>
        <v>2022–23 NZ</v>
      </c>
      <c r="G784" s="46" t="str">
        <f t="array" ref="G784">A784&amp;" "&amp;SUM(IF(A784=FinyearEx,IF(C784&lt;=QldEx,1,0),0))</f>
        <v>2022–23 13</v>
      </c>
      <c r="H784" s="46" t="str">
        <f t="array" ref="H784">A784&amp;" "&amp;SUM(IF(A784=FinyearEx,IF(D784&lt;=AustraliaEx,1,0),0))</f>
        <v>2022–23 9</v>
      </c>
      <c r="I784" s="46" t="str">
        <f t="shared" si="49"/>
        <v>NZ</v>
      </c>
      <c r="J784" s="47">
        <f t="shared" si="50"/>
        <v>1437.3600100000001</v>
      </c>
      <c r="K784" s="47">
        <f t="shared" si="51"/>
        <v>12905.240155</v>
      </c>
    </row>
    <row r="785" spans="1:11" ht="12" customHeight="1" x14ac:dyDescent="0.2">
      <c r="A785" s="39" t="s">
        <v>588</v>
      </c>
      <c r="B785" t="s">
        <v>225</v>
      </c>
      <c r="C785" s="37">
        <v>352070393</v>
      </c>
      <c r="D785" s="37">
        <v>584124006</v>
      </c>
      <c r="E785" s="40"/>
      <c r="F785" s="46" t="str">
        <f t="shared" si="48"/>
        <v>2022–23 OMAN</v>
      </c>
      <c r="G785" s="46" t="str">
        <f t="array" ref="G785">A785&amp;" "&amp;SUM(IF(A785=FinyearEx,IF(C785&lt;=QldEx,1,0),0))</f>
        <v>2022–23 30</v>
      </c>
      <c r="H785" s="46" t="str">
        <f t="array" ref="H785">A785&amp;" "&amp;SUM(IF(A785=FinyearEx,IF(D785&lt;=AustraliaEx,1,0),0))</f>
        <v>2022–23 45</v>
      </c>
      <c r="I785" s="46" t="str">
        <f t="shared" si="49"/>
        <v>OMAN</v>
      </c>
      <c r="J785" s="47">
        <f t="shared" si="50"/>
        <v>352.07039300000002</v>
      </c>
      <c r="K785" s="47">
        <f t="shared" si="51"/>
        <v>584.12400600000001</v>
      </c>
    </row>
    <row r="786" spans="1:11" ht="12" customHeight="1" x14ac:dyDescent="0.2">
      <c r="A786" s="39" t="s">
        <v>588</v>
      </c>
      <c r="B786" t="s">
        <v>226</v>
      </c>
      <c r="C786" s="37">
        <v>557918331</v>
      </c>
      <c r="D786" s="37">
        <v>1190847280</v>
      </c>
      <c r="E786" s="40"/>
      <c r="F786" s="46" t="str">
        <f t="shared" si="48"/>
        <v>2022–23 PAKI</v>
      </c>
      <c r="G786" s="46" t="str">
        <f t="array" ref="G786">A786&amp;" "&amp;SUM(IF(A786=FinyearEx,IF(C786&lt;=QldEx,1,0),0))</f>
        <v>2022–23 23</v>
      </c>
      <c r="H786" s="46" t="str">
        <f t="array" ref="H786">A786&amp;" "&amp;SUM(IF(A786=FinyearEx,IF(D786&lt;=AustraliaEx,1,0),0))</f>
        <v>2022–23 32</v>
      </c>
      <c r="I786" s="46" t="str">
        <f t="shared" si="49"/>
        <v>PAKI</v>
      </c>
      <c r="J786" s="47">
        <f t="shared" si="50"/>
        <v>557.91833099999997</v>
      </c>
      <c r="K786" s="47">
        <f t="shared" si="51"/>
        <v>1190.84728</v>
      </c>
    </row>
    <row r="787" spans="1:11" ht="12" customHeight="1" x14ac:dyDescent="0.2">
      <c r="A787" s="39" t="s">
        <v>588</v>
      </c>
      <c r="B787" t="s">
        <v>227</v>
      </c>
      <c r="C787" s="37">
        <v>975954</v>
      </c>
      <c r="D787" s="37">
        <v>2200740</v>
      </c>
      <c r="E787" s="40"/>
      <c r="F787" s="46" t="str">
        <f t="shared" si="48"/>
        <v>2022–23 PALU</v>
      </c>
      <c r="G787" s="46" t="str">
        <f t="array" ref="G787">A787&amp;" "&amp;SUM(IF(A787=FinyearEx,IF(C787&lt;=QldEx,1,0),0))</f>
        <v>2022–23 123</v>
      </c>
      <c r="H787" s="46" t="str">
        <f t="array" ref="H787">A787&amp;" "&amp;SUM(IF(A787=FinyearEx,IF(D787&lt;=AustraliaEx,1,0),0))</f>
        <v>2022–23 164</v>
      </c>
      <c r="I787" s="46" t="str">
        <f t="shared" si="49"/>
        <v>PALU</v>
      </c>
      <c r="J787" s="47">
        <f t="shared" si="50"/>
        <v>0.97595399999999999</v>
      </c>
      <c r="K787" s="47">
        <f t="shared" si="51"/>
        <v>2.2007400000000001</v>
      </c>
    </row>
    <row r="788" spans="1:11" ht="12" customHeight="1" x14ac:dyDescent="0.2">
      <c r="A788" s="39" t="s">
        <v>588</v>
      </c>
      <c r="B788" t="s">
        <v>228</v>
      </c>
      <c r="C788" s="37">
        <v>22672533</v>
      </c>
      <c r="D788" s="37">
        <v>197331474</v>
      </c>
      <c r="E788" s="40"/>
      <c r="F788" s="46" t="str">
        <f t="shared" si="48"/>
        <v>2022–23 PERU</v>
      </c>
      <c r="G788" s="46" t="str">
        <f t="array" ref="G788">A788&amp;" "&amp;SUM(IF(A788=FinyearEx,IF(C788&lt;=QldEx,1,0),0))</f>
        <v>2022–23 58</v>
      </c>
      <c r="H788" s="46" t="str">
        <f t="array" ref="H788">A788&amp;" "&amp;SUM(IF(A788=FinyearEx,IF(D788&lt;=AustraliaEx,1,0),0))</f>
        <v>2022–23 55</v>
      </c>
      <c r="I788" s="46" t="str">
        <f t="shared" si="49"/>
        <v>PERU</v>
      </c>
      <c r="J788" s="47">
        <f t="shared" si="50"/>
        <v>22.672533000000001</v>
      </c>
      <c r="K788" s="47">
        <f t="shared" si="51"/>
        <v>197.33147399999999</v>
      </c>
    </row>
    <row r="789" spans="1:11" ht="12" customHeight="1" x14ac:dyDescent="0.2">
      <c r="A789" s="39" t="s">
        <v>588</v>
      </c>
      <c r="B789" t="s">
        <v>229</v>
      </c>
      <c r="C789" s="37">
        <v>416935459</v>
      </c>
      <c r="D789" s="37">
        <v>5529065935</v>
      </c>
      <c r="E789" s="40"/>
      <c r="F789" s="46" t="str">
        <f t="shared" si="48"/>
        <v>2022–23 PHIL</v>
      </c>
      <c r="G789" s="46" t="str">
        <f t="array" ref="G789">A789&amp;" "&amp;SUM(IF(A789=FinyearEx,IF(C789&lt;=QldEx,1,0),0))</f>
        <v>2022–23 27</v>
      </c>
      <c r="H789" s="46" t="str">
        <f t="array" ref="H789">A789&amp;" "&amp;SUM(IF(A789=FinyearEx,IF(D789&lt;=AustraliaEx,1,0),0))</f>
        <v>2022–23 16</v>
      </c>
      <c r="I789" s="46" t="str">
        <f t="shared" si="49"/>
        <v>PHIL</v>
      </c>
      <c r="J789" s="47">
        <f t="shared" si="50"/>
        <v>416.93545899999998</v>
      </c>
      <c r="K789" s="47">
        <f t="shared" si="51"/>
        <v>5529.0659349999996</v>
      </c>
    </row>
    <row r="790" spans="1:11" ht="12" customHeight="1" x14ac:dyDescent="0.2">
      <c r="A790" s="39" t="s">
        <v>588</v>
      </c>
      <c r="B790" t="s">
        <v>230</v>
      </c>
      <c r="C790" s="37">
        <v>0</v>
      </c>
      <c r="D790" s="37">
        <v>214772</v>
      </c>
      <c r="E790" s="40"/>
      <c r="F790" s="46" t="str">
        <f t="shared" si="48"/>
        <v>2022–23 PITC</v>
      </c>
      <c r="G790" s="46" t="str">
        <f t="array" ref="G790">A790&amp;" "&amp;SUM(IF(A790=FinyearEx,IF(C790&lt;=QldEx,1,0),0))</f>
        <v>2022–23 221</v>
      </c>
      <c r="H790" s="46" t="str">
        <f t="array" ref="H790">A790&amp;" "&amp;SUM(IF(A790=FinyearEx,IF(D790&lt;=AustraliaEx,1,0),0))</f>
        <v>2022–23 201</v>
      </c>
      <c r="I790" s="46" t="str">
        <f t="shared" si="49"/>
        <v>PITC</v>
      </c>
      <c r="J790" s="47">
        <f t="shared" si="50"/>
        <v>0</v>
      </c>
      <c r="K790" s="47">
        <f t="shared" si="51"/>
        <v>0.21477199999999999</v>
      </c>
    </row>
    <row r="791" spans="1:11" ht="12" customHeight="1" x14ac:dyDescent="0.2">
      <c r="A791" s="39" t="s">
        <v>588</v>
      </c>
      <c r="B791" t="s">
        <v>231</v>
      </c>
      <c r="C791" s="37">
        <v>7941551</v>
      </c>
      <c r="D791" s="37">
        <v>98328428</v>
      </c>
      <c r="E791" s="40"/>
      <c r="F791" s="46" t="str">
        <f t="shared" si="48"/>
        <v>2022–23 PLYN</v>
      </c>
      <c r="G791" s="46" t="str">
        <f t="array" ref="G791">A791&amp;" "&amp;SUM(IF(A791=FinyearEx,IF(C791&lt;=QldEx,1,0),0))</f>
        <v>2022–23 75</v>
      </c>
      <c r="H791" s="46" t="str">
        <f t="array" ref="H791">A791&amp;" "&amp;SUM(IF(A791=FinyearEx,IF(D791&lt;=AustraliaEx,1,0),0))</f>
        <v>2022–23 69</v>
      </c>
      <c r="I791" s="46" t="str">
        <f t="shared" si="49"/>
        <v>PLYN</v>
      </c>
      <c r="J791" s="47">
        <f t="shared" si="50"/>
        <v>7.9415509999999996</v>
      </c>
      <c r="K791" s="47">
        <f t="shared" si="51"/>
        <v>98.328428000000002</v>
      </c>
    </row>
    <row r="792" spans="1:11" ht="12" customHeight="1" x14ac:dyDescent="0.2">
      <c r="A792" s="39" t="s">
        <v>588</v>
      </c>
      <c r="B792" t="s">
        <v>232</v>
      </c>
      <c r="C792" s="37">
        <v>978884067</v>
      </c>
      <c r="D792" s="37">
        <v>2171132077</v>
      </c>
      <c r="E792" s="40"/>
      <c r="F792" s="46" t="str">
        <f t="shared" si="48"/>
        <v>2022–23 PNG</v>
      </c>
      <c r="G792" s="46" t="str">
        <f t="array" ref="G792">A792&amp;" "&amp;SUM(IF(A792=FinyearEx,IF(C792&lt;=QldEx,1,0),0))</f>
        <v>2022–23 17</v>
      </c>
      <c r="H792" s="46" t="str">
        <f t="array" ref="H792">A792&amp;" "&amp;SUM(IF(A792=FinyearEx,IF(D792&lt;=AustraliaEx,1,0),0))</f>
        <v>2022–23 25</v>
      </c>
      <c r="I792" s="46" t="str">
        <f t="shared" si="49"/>
        <v>PNG</v>
      </c>
      <c r="J792" s="47">
        <f t="shared" si="50"/>
        <v>978.88406699999996</v>
      </c>
      <c r="K792" s="47">
        <f t="shared" si="51"/>
        <v>2171.1320770000002</v>
      </c>
    </row>
    <row r="793" spans="1:11" ht="12" customHeight="1" x14ac:dyDescent="0.2">
      <c r="A793" s="39" t="s">
        <v>588</v>
      </c>
      <c r="B793" t="s">
        <v>233</v>
      </c>
      <c r="C793" s="37">
        <v>5693561</v>
      </c>
      <c r="D793" s="37">
        <v>85968949</v>
      </c>
      <c r="E793" s="40"/>
      <c r="F793" s="46" t="str">
        <f t="shared" si="48"/>
        <v>2022–23 PNMA</v>
      </c>
      <c r="G793" s="46" t="str">
        <f t="array" ref="G793">A793&amp;" "&amp;SUM(IF(A793=FinyearEx,IF(C793&lt;=QldEx,1,0),0))</f>
        <v>2022–23 84</v>
      </c>
      <c r="H793" s="46" t="str">
        <f t="array" ref="H793">A793&amp;" "&amp;SUM(IF(A793=FinyearEx,IF(D793&lt;=AustraliaEx,1,0),0))</f>
        <v>2022–23 72</v>
      </c>
      <c r="I793" s="46" t="str">
        <f t="shared" si="49"/>
        <v>PNMA</v>
      </c>
      <c r="J793" s="47">
        <f t="shared" si="50"/>
        <v>5.6935609999999999</v>
      </c>
      <c r="K793" s="47">
        <f t="shared" si="51"/>
        <v>85.968948999999995</v>
      </c>
    </row>
    <row r="794" spans="1:11" ht="12" customHeight="1" x14ac:dyDescent="0.2">
      <c r="A794" s="39" t="s">
        <v>588</v>
      </c>
      <c r="B794" t="s">
        <v>234</v>
      </c>
      <c r="C794" s="37">
        <v>555178211</v>
      </c>
      <c r="D794" s="37">
        <v>938559232</v>
      </c>
      <c r="E794" s="40"/>
      <c r="F794" s="46" t="str">
        <f t="shared" si="48"/>
        <v>2022–23 POLA</v>
      </c>
      <c r="G794" s="46" t="str">
        <f t="array" ref="G794">A794&amp;" "&amp;SUM(IF(A794=FinyearEx,IF(C794&lt;=QldEx,1,0),0))</f>
        <v>2022–23 24</v>
      </c>
      <c r="H794" s="46" t="str">
        <f t="array" ref="H794">A794&amp;" "&amp;SUM(IF(A794=FinyearEx,IF(D794&lt;=AustraliaEx,1,0),0))</f>
        <v>2022–23 36</v>
      </c>
      <c r="I794" s="46" t="str">
        <f t="shared" si="49"/>
        <v>POLA</v>
      </c>
      <c r="J794" s="47">
        <f t="shared" si="50"/>
        <v>555.17821100000003</v>
      </c>
      <c r="K794" s="47">
        <f t="shared" si="51"/>
        <v>938.55923199999995</v>
      </c>
    </row>
    <row r="795" spans="1:11" ht="12" customHeight="1" x14ac:dyDescent="0.2">
      <c r="A795" s="39" t="s">
        <v>588</v>
      </c>
      <c r="B795" t="s">
        <v>235</v>
      </c>
      <c r="C795" s="37">
        <v>6889814</v>
      </c>
      <c r="D795" s="37">
        <v>64149461</v>
      </c>
      <c r="E795" s="40"/>
      <c r="F795" s="46" t="str">
        <f t="shared" si="48"/>
        <v>2022–23 PORT</v>
      </c>
      <c r="G795" s="46" t="str">
        <f t="array" ref="G795">A795&amp;" "&amp;SUM(IF(A795=FinyearEx,IF(C795&lt;=QldEx,1,0),0))</f>
        <v>2022–23 76</v>
      </c>
      <c r="H795" s="46" t="str">
        <f t="array" ref="H795">A795&amp;" "&amp;SUM(IF(A795=FinyearEx,IF(D795&lt;=AustraliaEx,1,0),0))</f>
        <v>2022–23 80</v>
      </c>
      <c r="I795" s="46" t="str">
        <f t="shared" si="49"/>
        <v>PORT</v>
      </c>
      <c r="J795" s="47">
        <f t="shared" si="50"/>
        <v>6.8898140000000003</v>
      </c>
      <c r="K795" s="47">
        <f t="shared" si="51"/>
        <v>64.149461000000002</v>
      </c>
    </row>
    <row r="796" spans="1:11" ht="12" customHeight="1" x14ac:dyDescent="0.2">
      <c r="A796" s="39" t="s">
        <v>588</v>
      </c>
      <c r="B796" t="s">
        <v>236</v>
      </c>
      <c r="C796" s="37">
        <v>394892</v>
      </c>
      <c r="D796" s="37">
        <v>1242236</v>
      </c>
      <c r="E796" s="40"/>
      <c r="F796" s="46" t="str">
        <f t="shared" si="48"/>
        <v>2022–23 PRGY</v>
      </c>
      <c r="G796" s="46" t="str">
        <f t="array" ref="G796">A796&amp;" "&amp;SUM(IF(A796=FinyearEx,IF(C796&lt;=QldEx,1,0),0))</f>
        <v>2022–23 140</v>
      </c>
      <c r="H796" s="46" t="str">
        <f t="array" ref="H796">A796&amp;" "&amp;SUM(IF(A796=FinyearEx,IF(D796&lt;=AustraliaEx,1,0),0))</f>
        <v>2022–23 175</v>
      </c>
      <c r="I796" s="46" t="str">
        <f t="shared" si="49"/>
        <v>PRGY</v>
      </c>
      <c r="J796" s="47">
        <f t="shared" si="50"/>
        <v>0.39489200000000002</v>
      </c>
      <c r="K796" s="47">
        <f t="shared" si="51"/>
        <v>1.2422359999999999</v>
      </c>
    </row>
    <row r="797" spans="1:11" ht="12" customHeight="1" x14ac:dyDescent="0.2">
      <c r="A797" s="39" t="s">
        <v>588</v>
      </c>
      <c r="B797" t="s">
        <v>237</v>
      </c>
      <c r="C797" s="37">
        <v>23085</v>
      </c>
      <c r="D797" s="37">
        <v>32058515</v>
      </c>
      <c r="E797" s="40"/>
      <c r="F797" s="46" t="str">
        <f t="shared" si="48"/>
        <v>2022–23 PSIA</v>
      </c>
      <c r="G797" s="46" t="str">
        <f t="array" ref="G797">A797&amp;" "&amp;SUM(IF(A797=FinyearEx,IF(C797&lt;=QldEx,1,0),0))</f>
        <v>2022–23 177</v>
      </c>
      <c r="H797" s="46" t="str">
        <f t="array" ref="H797">A797&amp;" "&amp;SUM(IF(A797=FinyearEx,IF(D797&lt;=AustraliaEx,1,0),0))</f>
        <v>2022–23 96</v>
      </c>
      <c r="I797" s="46" t="str">
        <f t="shared" si="49"/>
        <v>PSIA</v>
      </c>
      <c r="J797" s="47">
        <f t="shared" si="50"/>
        <v>2.3085000000000001E-2</v>
      </c>
      <c r="K797" s="47">
        <f t="shared" si="51"/>
        <v>32.058515</v>
      </c>
    </row>
    <row r="798" spans="1:11" ht="12" customHeight="1" x14ac:dyDescent="0.2">
      <c r="A798" s="39" t="s">
        <v>588</v>
      </c>
      <c r="B798" t="s">
        <v>238</v>
      </c>
      <c r="C798">
        <v>141842839</v>
      </c>
      <c r="D798" s="37">
        <v>1109057157</v>
      </c>
      <c r="E798" s="40"/>
      <c r="F798" s="46" t="str">
        <f t="shared" si="48"/>
        <v>2022–23 QATA</v>
      </c>
      <c r="G798" s="46" t="str">
        <f t="array" ref="G798">A798&amp;" "&amp;SUM(IF(A798=FinyearEx,IF(C798&lt;=QldEx,1,0),0))</f>
        <v>2022–23 36</v>
      </c>
      <c r="H798" s="46" t="str">
        <f t="array" ref="H798">A798&amp;" "&amp;SUM(IF(A798=FinyearEx,IF(D798&lt;=AustraliaEx,1,0),0))</f>
        <v>2022–23 35</v>
      </c>
      <c r="I798" s="46" t="str">
        <f t="shared" si="49"/>
        <v>QATA</v>
      </c>
      <c r="J798" s="47">
        <f t="shared" si="50"/>
        <v>141.842839</v>
      </c>
      <c r="K798" s="47">
        <f t="shared" si="51"/>
        <v>1109.057157</v>
      </c>
    </row>
    <row r="799" spans="1:11" ht="12" customHeight="1" x14ac:dyDescent="0.2">
      <c r="A799" s="39" t="s">
        <v>588</v>
      </c>
      <c r="B799" t="s">
        <v>239</v>
      </c>
      <c r="C799" s="37">
        <v>781528</v>
      </c>
      <c r="D799" s="37">
        <v>5445692</v>
      </c>
      <c r="E799" s="40"/>
      <c r="F799" s="46" t="str">
        <f t="shared" si="48"/>
        <v>2022–23 REUN</v>
      </c>
      <c r="G799" s="46" t="str">
        <f t="array" ref="G799">A799&amp;" "&amp;SUM(IF(A799=FinyearEx,IF(C799&lt;=QldEx,1,0),0))</f>
        <v>2022–23 131</v>
      </c>
      <c r="H799" s="46" t="str">
        <f t="array" ref="H799">A799&amp;" "&amp;SUM(IF(A799=FinyearEx,IF(D799&lt;=AustraliaEx,1,0),0))</f>
        <v>2022–23 142</v>
      </c>
      <c r="I799" s="46" t="str">
        <f t="shared" si="49"/>
        <v>REUN</v>
      </c>
      <c r="J799" s="47">
        <f t="shared" si="50"/>
        <v>0.781528</v>
      </c>
      <c r="K799" s="47">
        <f t="shared" si="51"/>
        <v>5.4456920000000002</v>
      </c>
    </row>
    <row r="800" spans="1:11" ht="12" customHeight="1" x14ac:dyDescent="0.2">
      <c r="A800" s="39" t="s">
        <v>588</v>
      </c>
      <c r="B800" t="s">
        <v>240</v>
      </c>
      <c r="C800" s="37">
        <v>1652850</v>
      </c>
      <c r="D800" s="37">
        <v>10442509</v>
      </c>
      <c r="E800" s="40"/>
      <c r="F800" s="46" t="str">
        <f t="shared" si="48"/>
        <v>2022–23 RICO</v>
      </c>
      <c r="G800" s="46" t="str">
        <f t="array" ref="G800">A800&amp;" "&amp;SUM(IF(A800=FinyearEx,IF(C800&lt;=QldEx,1,0),0))</f>
        <v>2022–23 113</v>
      </c>
      <c r="H800" s="46" t="str">
        <f t="array" ref="H800">A800&amp;" "&amp;SUM(IF(A800=FinyearEx,IF(D800&lt;=AustraliaEx,1,0),0))</f>
        <v>2022–23 129</v>
      </c>
      <c r="I800" s="46" t="str">
        <f t="shared" si="49"/>
        <v>RICO</v>
      </c>
      <c r="J800" s="47">
        <f t="shared" si="50"/>
        <v>1.6528499999999999</v>
      </c>
      <c r="K800" s="47">
        <f t="shared" si="51"/>
        <v>10.442508999999999</v>
      </c>
    </row>
    <row r="801" spans="1:11" ht="12" customHeight="1" x14ac:dyDescent="0.2">
      <c r="A801" s="39" t="s">
        <v>588</v>
      </c>
      <c r="B801" t="s">
        <v>241</v>
      </c>
      <c r="C801" s="37">
        <v>17410672158</v>
      </c>
      <c r="D801" s="37">
        <v>46360858035</v>
      </c>
      <c r="E801" s="40"/>
      <c r="F801" s="46" t="str">
        <f t="shared" si="48"/>
        <v>2022–23 RKOR</v>
      </c>
      <c r="G801" s="46" t="str">
        <f t="array" ref="G801">A801&amp;" "&amp;SUM(IF(A801=FinyearEx,IF(C801&lt;=QldEx,1,0),0))</f>
        <v>2022–23 4</v>
      </c>
      <c r="H801" s="46" t="str">
        <f t="array" ref="H801">A801&amp;" "&amp;SUM(IF(A801=FinyearEx,IF(D801&lt;=AustraliaEx,1,0),0))</f>
        <v>2022–23 3</v>
      </c>
      <c r="I801" s="46" t="str">
        <f t="shared" si="49"/>
        <v>RKOR</v>
      </c>
      <c r="J801" s="47">
        <f t="shared" si="50"/>
        <v>17410.672158000001</v>
      </c>
      <c r="K801" s="47">
        <f t="shared" si="51"/>
        <v>46360.858034999997</v>
      </c>
    </row>
    <row r="802" spans="1:11" ht="12" customHeight="1" x14ac:dyDescent="0.2">
      <c r="A802" s="39" t="s">
        <v>588</v>
      </c>
      <c r="B802" t="s">
        <v>242</v>
      </c>
      <c r="C802" s="37">
        <v>1773499</v>
      </c>
      <c r="D802" s="37">
        <v>20087498</v>
      </c>
      <c r="E802" s="40"/>
      <c r="F802" s="46" t="str">
        <f t="shared" si="48"/>
        <v>2022–23 ROUM</v>
      </c>
      <c r="G802" s="46" t="str">
        <f t="array" ref="G802">A802&amp;" "&amp;SUM(IF(A802=FinyearEx,IF(C802&lt;=QldEx,1,0),0))</f>
        <v>2022–23 108</v>
      </c>
      <c r="H802" s="46" t="str">
        <f t="array" ref="H802">A802&amp;" "&amp;SUM(IF(A802=FinyearEx,IF(D802&lt;=AustraliaEx,1,0),0))</f>
        <v>2022–23 110</v>
      </c>
      <c r="I802" s="46" t="str">
        <f t="shared" si="49"/>
        <v>ROUM</v>
      </c>
      <c r="J802" s="47">
        <f t="shared" si="50"/>
        <v>1.7734989999999999</v>
      </c>
      <c r="K802" s="47">
        <f t="shared" si="51"/>
        <v>20.087498</v>
      </c>
    </row>
    <row r="803" spans="1:11" ht="12" customHeight="1" x14ac:dyDescent="0.2">
      <c r="A803" s="39" t="s">
        <v>588</v>
      </c>
      <c r="B803" t="s">
        <v>243</v>
      </c>
      <c r="C803">
        <v>16239549</v>
      </c>
      <c r="D803" s="37">
        <v>19359417</v>
      </c>
      <c r="E803" s="40"/>
      <c r="F803" s="46" t="str">
        <f t="shared" si="48"/>
        <v>2022–23 RUSS</v>
      </c>
      <c r="G803" s="46" t="str">
        <f t="array" ref="G803">A803&amp;" "&amp;SUM(IF(A803=FinyearEx,IF(C803&lt;=QldEx,1,0),0))</f>
        <v>2022–23 65</v>
      </c>
      <c r="H803" s="46" t="str">
        <f t="array" ref="H803">A803&amp;" "&amp;SUM(IF(A803=FinyearEx,IF(D803&lt;=AustraliaEx,1,0),0))</f>
        <v>2022–23 111</v>
      </c>
      <c r="I803" s="46" t="str">
        <f t="shared" si="49"/>
        <v>RUSS</v>
      </c>
      <c r="J803" s="47">
        <f t="shared" si="50"/>
        <v>16.239549</v>
      </c>
      <c r="K803" s="47">
        <f t="shared" si="51"/>
        <v>19.359417000000001</v>
      </c>
    </row>
    <row r="804" spans="1:11" ht="12" customHeight="1" x14ac:dyDescent="0.2">
      <c r="A804" s="39" t="s">
        <v>588</v>
      </c>
      <c r="B804" t="s">
        <v>305</v>
      </c>
      <c r="C804" s="37">
        <v>2440</v>
      </c>
      <c r="D804" s="37">
        <v>12540305</v>
      </c>
      <c r="E804" s="40"/>
      <c r="F804" s="46" t="str">
        <f t="shared" si="48"/>
        <v>2022–23 RWAN</v>
      </c>
      <c r="G804" s="46" t="str">
        <f t="array" ref="G804">A804&amp;" "&amp;SUM(IF(A804=FinyearEx,IF(C804&lt;=QldEx,1,0),0))</f>
        <v>2022–23 192</v>
      </c>
      <c r="H804" s="46" t="str">
        <f t="array" ref="H804">A804&amp;" "&amp;SUM(IF(A804=FinyearEx,IF(D804&lt;=AustraliaEx,1,0),0))</f>
        <v>2022–23 120</v>
      </c>
      <c r="I804" s="46" t="str">
        <f t="shared" si="49"/>
        <v>RWAN</v>
      </c>
      <c r="J804" s="47">
        <f t="shared" si="50"/>
        <v>2.4399999999999999E-3</v>
      </c>
      <c r="K804" s="47">
        <f t="shared" si="51"/>
        <v>12.540305</v>
      </c>
    </row>
    <row r="805" spans="1:11" ht="12" customHeight="1" x14ac:dyDescent="0.2">
      <c r="A805" s="39" t="s">
        <v>588</v>
      </c>
      <c r="B805" t="s">
        <v>244</v>
      </c>
      <c r="C805" s="37">
        <v>348210477</v>
      </c>
      <c r="D805" s="37">
        <v>1639791600</v>
      </c>
      <c r="E805" s="40"/>
      <c r="F805" s="46" t="str">
        <f t="shared" si="48"/>
        <v>2022–23 SAFR</v>
      </c>
      <c r="G805" s="46" t="str">
        <f t="array" ref="G805">A805&amp;" "&amp;SUM(IF(A805=FinyearEx,IF(C805&lt;=QldEx,1,0),0))</f>
        <v>2022–23 31</v>
      </c>
      <c r="H805" s="46" t="str">
        <f t="array" ref="H805">A805&amp;" "&amp;SUM(IF(A805=FinyearEx,IF(D805&lt;=AustraliaEx,1,0),0))</f>
        <v>2022–23 30</v>
      </c>
      <c r="I805" s="46" t="str">
        <f t="shared" si="49"/>
        <v>SAFR</v>
      </c>
      <c r="J805" s="47">
        <f t="shared" si="50"/>
        <v>348.21047700000003</v>
      </c>
      <c r="K805" s="47">
        <f t="shared" si="51"/>
        <v>1639.7916</v>
      </c>
    </row>
    <row r="806" spans="1:11" ht="12" customHeight="1" x14ac:dyDescent="0.2">
      <c r="A806" s="39" t="s">
        <v>588</v>
      </c>
      <c r="B806" t="s">
        <v>245</v>
      </c>
      <c r="C806" s="37">
        <v>1559257</v>
      </c>
      <c r="D806" s="37">
        <v>4161299</v>
      </c>
      <c r="E806" s="40"/>
      <c r="F806" s="46" t="str">
        <f t="shared" si="48"/>
        <v>2022–23 SALV</v>
      </c>
      <c r="G806" s="46" t="str">
        <f t="array" ref="G806">A806&amp;" "&amp;SUM(IF(A806=FinyearEx,IF(C806&lt;=QldEx,1,0),0))</f>
        <v>2022–23 114</v>
      </c>
      <c r="H806" s="46" t="str">
        <f t="array" ref="H806">A806&amp;" "&amp;SUM(IF(A806=FinyearEx,IF(D806&lt;=AustraliaEx,1,0),0))</f>
        <v>2022–23 151</v>
      </c>
      <c r="I806" s="46" t="str">
        <f t="shared" si="49"/>
        <v>SALV</v>
      </c>
      <c r="J806" s="47">
        <f t="shared" si="50"/>
        <v>1.5592569999999999</v>
      </c>
      <c r="K806" s="47">
        <f t="shared" si="51"/>
        <v>4.1612989999999996</v>
      </c>
    </row>
    <row r="807" spans="1:11" ht="12" customHeight="1" x14ac:dyDescent="0.2">
      <c r="A807" s="39" t="s">
        <v>588</v>
      </c>
      <c r="B807" t="s">
        <v>246</v>
      </c>
      <c r="C807">
        <v>602317</v>
      </c>
      <c r="D807" s="37">
        <v>10883769</v>
      </c>
      <c r="E807" s="40"/>
      <c r="F807" s="46" t="str">
        <f t="shared" si="48"/>
        <v>2022–23 SAMO</v>
      </c>
      <c r="G807" s="46" t="str">
        <f t="array" ref="G807">A807&amp;" "&amp;SUM(IF(A807=FinyearEx,IF(C807&lt;=QldEx,1,0),0))</f>
        <v>2022–23 135</v>
      </c>
      <c r="H807" s="46" t="str">
        <f t="array" ref="H807">A807&amp;" "&amp;SUM(IF(A807=FinyearEx,IF(D807&lt;=AustraliaEx,1,0),0))</f>
        <v>2022–23 125</v>
      </c>
      <c r="I807" s="46" t="str">
        <f t="shared" si="49"/>
        <v>SAMO</v>
      </c>
      <c r="J807" s="47">
        <f t="shared" si="50"/>
        <v>0.60231699999999999</v>
      </c>
      <c r="K807" s="47">
        <f t="shared" si="51"/>
        <v>10.883768999999999</v>
      </c>
    </row>
    <row r="808" spans="1:11" ht="12" customHeight="1" x14ac:dyDescent="0.2">
      <c r="A808" s="39" t="s">
        <v>588</v>
      </c>
      <c r="B808" t="s">
        <v>335</v>
      </c>
      <c r="C808" s="37">
        <v>0</v>
      </c>
      <c r="D808" s="37">
        <v>50000</v>
      </c>
      <c r="E808" s="40"/>
      <c r="F808" s="46" t="str">
        <f t="shared" si="48"/>
        <v>2022–23 SAOT</v>
      </c>
      <c r="G808" s="46" t="str">
        <f t="array" ref="G808">A808&amp;" "&amp;SUM(IF(A808=FinyearEx,IF(C808&lt;=QldEx,1,0),0))</f>
        <v>2022–23 221</v>
      </c>
      <c r="H808" s="46" t="str">
        <f t="array" ref="H808">A808&amp;" "&amp;SUM(IF(A808=FinyearEx,IF(D808&lt;=AustraliaEx,1,0),0))</f>
        <v>2022–23 215</v>
      </c>
      <c r="I808" s="46" t="str">
        <f t="shared" si="49"/>
        <v>SAOT</v>
      </c>
      <c r="J808" s="47">
        <f t="shared" si="50"/>
        <v>0</v>
      </c>
      <c r="K808" s="47">
        <f t="shared" si="51"/>
        <v>0.05</v>
      </c>
    </row>
    <row r="809" spans="1:11" ht="12" customHeight="1" x14ac:dyDescent="0.2">
      <c r="A809" s="39" t="s">
        <v>588</v>
      </c>
      <c r="B809" t="s">
        <v>247</v>
      </c>
      <c r="C809" s="37">
        <v>148927760</v>
      </c>
      <c r="D809" s="37">
        <v>2009082893</v>
      </c>
      <c r="E809" s="40"/>
      <c r="F809" s="46" t="str">
        <f t="shared" si="48"/>
        <v>2022–23 SAUD</v>
      </c>
      <c r="G809" s="46" t="str">
        <f t="array" ref="G809">A809&amp;" "&amp;SUM(IF(A809=FinyearEx,IF(C809&lt;=QldEx,1,0),0))</f>
        <v>2022–23 35</v>
      </c>
      <c r="H809" s="46" t="str">
        <f t="array" ref="H809">A809&amp;" "&amp;SUM(IF(A809=FinyearEx,IF(D809&lt;=AustraliaEx,1,0),0))</f>
        <v>2022–23 27</v>
      </c>
      <c r="I809" s="46" t="str">
        <f t="shared" si="49"/>
        <v>SAUD</v>
      </c>
      <c r="J809" s="47">
        <f t="shared" si="50"/>
        <v>148.92776000000001</v>
      </c>
      <c r="K809" s="47">
        <f t="shared" si="51"/>
        <v>2009.082893</v>
      </c>
    </row>
    <row r="810" spans="1:11" ht="12" customHeight="1" x14ac:dyDescent="0.2">
      <c r="A810" s="39" t="s">
        <v>588</v>
      </c>
      <c r="B810" t="s">
        <v>248</v>
      </c>
      <c r="C810" s="37">
        <v>19712920</v>
      </c>
      <c r="D810" s="37">
        <v>65456817</v>
      </c>
      <c r="E810" s="40"/>
      <c r="F810" s="46" t="str">
        <f t="shared" si="48"/>
        <v>2022–23 SENE</v>
      </c>
      <c r="G810" s="46" t="str">
        <f t="array" ref="G810">A810&amp;" "&amp;SUM(IF(A810=FinyearEx,IF(C810&lt;=QldEx,1,0),0))</f>
        <v>2022–23 60</v>
      </c>
      <c r="H810" s="46" t="str">
        <f t="array" ref="H810">A810&amp;" "&amp;SUM(IF(A810=FinyearEx,IF(D810&lt;=AustraliaEx,1,0),0))</f>
        <v>2022–23 79</v>
      </c>
      <c r="I810" s="46" t="str">
        <f t="shared" si="49"/>
        <v>SENE</v>
      </c>
      <c r="J810" s="47">
        <f t="shared" si="50"/>
        <v>19.71292</v>
      </c>
      <c r="K810" s="47">
        <f t="shared" si="51"/>
        <v>65.456817000000001</v>
      </c>
    </row>
    <row r="811" spans="1:11" ht="12" customHeight="1" x14ac:dyDescent="0.2">
      <c r="A811" s="39" t="s">
        <v>588</v>
      </c>
      <c r="B811" t="s">
        <v>249</v>
      </c>
      <c r="C811" s="37">
        <v>686369</v>
      </c>
      <c r="D811" s="37">
        <v>2033840</v>
      </c>
      <c r="E811" s="40"/>
      <c r="F811" s="46" t="str">
        <f t="shared" si="48"/>
        <v>2022–23 SERB</v>
      </c>
      <c r="G811" s="46" t="str">
        <f t="array" ref="G811">A811&amp;" "&amp;SUM(IF(A811=FinyearEx,IF(C811&lt;=QldEx,1,0),0))</f>
        <v>2022–23 133</v>
      </c>
      <c r="H811" s="46" t="str">
        <f t="array" ref="H811">A811&amp;" "&amp;SUM(IF(A811=FinyearEx,IF(D811&lt;=AustraliaEx,1,0),0))</f>
        <v>2022–23 166</v>
      </c>
      <c r="I811" s="46" t="str">
        <f t="shared" si="49"/>
        <v>SERB</v>
      </c>
      <c r="J811" s="47">
        <f t="shared" si="50"/>
        <v>0.68636900000000001</v>
      </c>
      <c r="K811" s="47">
        <f t="shared" si="51"/>
        <v>2.0338400000000001</v>
      </c>
    </row>
    <row r="812" spans="1:11" ht="12" customHeight="1" x14ac:dyDescent="0.2">
      <c r="A812" s="39" t="s">
        <v>588</v>
      </c>
      <c r="B812" t="s">
        <v>250</v>
      </c>
      <c r="C812" s="37">
        <v>862955</v>
      </c>
      <c r="D812" s="37">
        <v>5952682</v>
      </c>
      <c r="E812" s="40"/>
      <c r="F812" s="46" t="str">
        <f t="shared" si="48"/>
        <v>2022–23 SEYC</v>
      </c>
      <c r="G812" s="46" t="str">
        <f t="array" ref="G812">A812&amp;" "&amp;SUM(IF(A812=FinyearEx,IF(C812&lt;=QldEx,1,0),0))</f>
        <v>2022–23 129</v>
      </c>
      <c r="H812" s="46" t="str">
        <f t="array" ref="H812">A812&amp;" "&amp;SUM(IF(A812=FinyearEx,IF(D812&lt;=AustraliaEx,1,0),0))</f>
        <v>2022–23 140</v>
      </c>
      <c r="I812" s="46" t="str">
        <f t="shared" si="49"/>
        <v>SEYC</v>
      </c>
      <c r="J812" s="47">
        <f t="shared" si="50"/>
        <v>0.86295500000000003</v>
      </c>
      <c r="K812" s="47">
        <f t="shared" si="51"/>
        <v>5.9526820000000003</v>
      </c>
    </row>
    <row r="813" spans="1:11" ht="12" customHeight="1" x14ac:dyDescent="0.2">
      <c r="A813" s="39" t="s">
        <v>588</v>
      </c>
      <c r="B813" t="s">
        <v>251</v>
      </c>
      <c r="C813" s="37">
        <v>6303889</v>
      </c>
      <c r="D813" s="37">
        <v>2667859416</v>
      </c>
      <c r="E813" s="40"/>
      <c r="F813" s="46" t="str">
        <f t="shared" si="48"/>
        <v>2022–23 SHIP</v>
      </c>
      <c r="G813" s="46" t="str">
        <f t="array" ref="G813">A813&amp;" "&amp;SUM(IF(A813=FinyearEx,IF(C813&lt;=QldEx,1,0),0))</f>
        <v>2022–23 79</v>
      </c>
      <c r="H813" s="46" t="str">
        <f t="array" ref="H813">A813&amp;" "&amp;SUM(IF(A813=FinyearEx,IF(D813&lt;=AustraliaEx,1,0),0))</f>
        <v>2022–23 21</v>
      </c>
      <c r="I813" s="46" t="str">
        <f t="shared" si="49"/>
        <v>SHIP</v>
      </c>
      <c r="J813" s="47">
        <f t="shared" si="50"/>
        <v>6.3038889999999999</v>
      </c>
      <c r="K813" s="47">
        <f t="shared" si="51"/>
        <v>2667.8594159999998</v>
      </c>
    </row>
    <row r="814" spans="1:11" ht="12" customHeight="1" x14ac:dyDescent="0.2">
      <c r="A814" s="39" t="s">
        <v>588</v>
      </c>
      <c r="B814" t="s">
        <v>252</v>
      </c>
      <c r="C814" s="37">
        <v>2182588542</v>
      </c>
      <c r="D814" s="37">
        <v>19449391776</v>
      </c>
      <c r="E814" s="40"/>
      <c r="F814" s="46" t="str">
        <f t="shared" si="48"/>
        <v>2022–23 SING</v>
      </c>
      <c r="G814" s="46" t="str">
        <f t="array" ref="G814">A814&amp;" "&amp;SUM(IF(A814=FinyearEx,IF(C814&lt;=QldEx,1,0),0))</f>
        <v>2022–23 11</v>
      </c>
      <c r="H814" s="46" t="str">
        <f t="array" ref="H814">A814&amp;" "&amp;SUM(IF(A814=FinyearEx,IF(D814&lt;=AustraliaEx,1,0),0))</f>
        <v>2022–23 7</v>
      </c>
      <c r="I814" s="46" t="str">
        <f t="shared" si="49"/>
        <v>SING</v>
      </c>
      <c r="J814" s="47">
        <f t="shared" si="50"/>
        <v>2182.588542</v>
      </c>
      <c r="K814" s="47">
        <f t="shared" si="51"/>
        <v>19449.391776</v>
      </c>
    </row>
    <row r="815" spans="1:11" ht="12" customHeight="1" x14ac:dyDescent="0.2">
      <c r="A815" s="39" t="s">
        <v>588</v>
      </c>
      <c r="B815" t="s">
        <v>253</v>
      </c>
      <c r="C815" s="37">
        <v>1755825</v>
      </c>
      <c r="D815" s="37">
        <v>3632685</v>
      </c>
      <c r="E815" s="40"/>
      <c r="F815" s="46" t="str">
        <f t="shared" si="48"/>
        <v>2022–23 SLEO</v>
      </c>
      <c r="G815" s="46" t="str">
        <f t="array" ref="G815">A815&amp;" "&amp;SUM(IF(A815=FinyearEx,IF(C815&lt;=QldEx,1,0),0))</f>
        <v>2022–23 109</v>
      </c>
      <c r="H815" s="46" t="str">
        <f t="array" ref="H815">A815&amp;" "&amp;SUM(IF(A815=FinyearEx,IF(D815&lt;=AustraliaEx,1,0),0))</f>
        <v>2022–23 154</v>
      </c>
      <c r="I815" s="46" t="str">
        <f t="shared" si="49"/>
        <v>SLEO</v>
      </c>
      <c r="J815" s="47">
        <f t="shared" si="50"/>
        <v>1.755825</v>
      </c>
      <c r="K815" s="47">
        <f t="shared" si="51"/>
        <v>3.6326849999999999</v>
      </c>
    </row>
    <row r="816" spans="1:11" ht="12" customHeight="1" x14ac:dyDescent="0.2">
      <c r="A816" s="39" t="s">
        <v>588</v>
      </c>
      <c r="B816" t="s">
        <v>254</v>
      </c>
      <c r="C816" s="37">
        <v>124930120</v>
      </c>
      <c r="D816" s="37">
        <v>129051480</v>
      </c>
      <c r="E816" s="40"/>
      <c r="F816" s="46" t="str">
        <f t="shared" si="48"/>
        <v>2022–23 SLOV</v>
      </c>
      <c r="G816" s="46" t="str">
        <f t="array" ref="G816">A816&amp;" "&amp;SUM(IF(A816=FinyearEx,IF(C816&lt;=QldEx,1,0),0))</f>
        <v>2022–23 38</v>
      </c>
      <c r="H816" s="46" t="str">
        <f t="array" ref="H816">A816&amp;" "&amp;SUM(IF(A816=FinyearEx,IF(D816&lt;=AustraliaEx,1,0),0))</f>
        <v>2022–23 62</v>
      </c>
      <c r="I816" s="46" t="str">
        <f t="shared" si="49"/>
        <v>SLOV</v>
      </c>
      <c r="J816" s="47">
        <f t="shared" si="50"/>
        <v>124.93012</v>
      </c>
      <c r="K816" s="47">
        <f t="shared" si="51"/>
        <v>129.05148</v>
      </c>
    </row>
    <row r="817" spans="1:11" ht="12" customHeight="1" x14ac:dyDescent="0.2">
      <c r="A817" s="39" t="s">
        <v>588</v>
      </c>
      <c r="B817" t="s">
        <v>255</v>
      </c>
      <c r="C817" s="37">
        <v>49438970</v>
      </c>
      <c r="D817" s="37">
        <v>98763127</v>
      </c>
      <c r="E817" s="40"/>
      <c r="F817" s="46" t="str">
        <f t="shared" si="48"/>
        <v>2022–23 SOLO</v>
      </c>
      <c r="G817" s="46" t="str">
        <f t="array" ref="G817">A817&amp;" "&amp;SUM(IF(A817=FinyearEx,IF(C817&lt;=QldEx,1,0),0))</f>
        <v>2022–23 50</v>
      </c>
      <c r="H817" s="46" t="str">
        <f t="array" ref="H817">A817&amp;" "&amp;SUM(IF(A817=FinyearEx,IF(D817&lt;=AustraliaEx,1,0),0))</f>
        <v>2022–23 68</v>
      </c>
      <c r="I817" s="46" t="str">
        <f t="shared" si="49"/>
        <v>SOLO</v>
      </c>
      <c r="J817" s="47">
        <f t="shared" si="50"/>
        <v>49.438969999999998</v>
      </c>
      <c r="K817" s="47">
        <f t="shared" si="51"/>
        <v>98.763126999999997</v>
      </c>
    </row>
    <row r="818" spans="1:11" ht="12" customHeight="1" x14ac:dyDescent="0.2">
      <c r="A818" s="39" t="s">
        <v>588</v>
      </c>
      <c r="B818" t="s">
        <v>257</v>
      </c>
      <c r="C818" s="37">
        <v>634539140</v>
      </c>
      <c r="D818" s="37">
        <v>1190662858</v>
      </c>
      <c r="E818" s="40"/>
      <c r="F818" s="46" t="str">
        <f t="shared" si="48"/>
        <v>2022–23 SPAI</v>
      </c>
      <c r="G818" s="46" t="str">
        <f t="array" ref="G818">A818&amp;" "&amp;SUM(IF(A818=FinyearEx,IF(C818&lt;=QldEx,1,0),0))</f>
        <v>2022–23 22</v>
      </c>
      <c r="H818" s="46" t="str">
        <f t="array" ref="H818">A818&amp;" "&amp;SUM(IF(A818=FinyearEx,IF(D818&lt;=AustraliaEx,1,0),0))</f>
        <v>2022–23 33</v>
      </c>
      <c r="I818" s="46" t="str">
        <f t="shared" si="49"/>
        <v>SPAI</v>
      </c>
      <c r="J818" s="47">
        <f t="shared" si="50"/>
        <v>634.53913999999997</v>
      </c>
      <c r="K818" s="47">
        <f t="shared" si="51"/>
        <v>1190.6628579999999</v>
      </c>
    </row>
    <row r="819" spans="1:11" ht="12" customHeight="1" x14ac:dyDescent="0.2">
      <c r="A819" s="39" t="s">
        <v>588</v>
      </c>
      <c r="B819" t="s">
        <v>258</v>
      </c>
      <c r="C819" s="37">
        <v>3432147</v>
      </c>
      <c r="D819" s="37">
        <v>198887925</v>
      </c>
      <c r="E819" s="40"/>
      <c r="F819" s="46" t="str">
        <f t="shared" si="48"/>
        <v>2022–23 SRIL</v>
      </c>
      <c r="G819" s="46" t="str">
        <f t="array" ref="G819">A819&amp;" "&amp;SUM(IF(A819=FinyearEx,IF(C819&lt;=QldEx,1,0),0))</f>
        <v>2022–23 94</v>
      </c>
      <c r="H819" s="46" t="str">
        <f t="array" ref="H819">A819&amp;" "&amp;SUM(IF(A819=FinyearEx,IF(D819&lt;=AustraliaEx,1,0),0))</f>
        <v>2022–23 54</v>
      </c>
      <c r="I819" s="46" t="str">
        <f t="shared" si="49"/>
        <v>SRIL</v>
      </c>
      <c r="J819" s="47">
        <f t="shared" si="50"/>
        <v>3.4321470000000001</v>
      </c>
      <c r="K819" s="47">
        <f t="shared" si="51"/>
        <v>198.887925</v>
      </c>
    </row>
    <row r="820" spans="1:11" ht="12" customHeight="1" x14ac:dyDescent="0.2">
      <c r="A820" s="39" t="s">
        <v>588</v>
      </c>
      <c r="B820" t="s">
        <v>259</v>
      </c>
      <c r="C820" s="37">
        <v>955877</v>
      </c>
      <c r="D820" s="37">
        <v>10628234</v>
      </c>
      <c r="E820" s="40"/>
      <c r="F820" s="46" t="str">
        <f t="shared" si="48"/>
        <v>2022–23 SRNM</v>
      </c>
      <c r="G820" s="46" t="str">
        <f t="array" ref="G820">A820&amp;" "&amp;SUM(IF(A820=FinyearEx,IF(C820&lt;=QldEx,1,0),0))</f>
        <v>2022–23 124</v>
      </c>
      <c r="H820" s="46" t="str">
        <f t="array" ref="H820">A820&amp;" "&amp;SUM(IF(A820=FinyearEx,IF(D820&lt;=AustraliaEx,1,0),0))</f>
        <v>2022–23 128</v>
      </c>
      <c r="I820" s="46" t="str">
        <f t="shared" si="49"/>
        <v>SRNM</v>
      </c>
      <c r="J820" s="47">
        <f t="shared" si="50"/>
        <v>0.95587699999999998</v>
      </c>
      <c r="K820" s="47">
        <f t="shared" si="51"/>
        <v>10.628234000000001</v>
      </c>
    </row>
    <row r="821" spans="1:11" ht="12" customHeight="1" x14ac:dyDescent="0.2">
      <c r="A821" s="39" t="s">
        <v>588</v>
      </c>
      <c r="B821" t="s">
        <v>306</v>
      </c>
      <c r="C821" s="37">
        <v>2231</v>
      </c>
      <c r="D821" s="37">
        <v>561291</v>
      </c>
      <c r="E821" s="40"/>
      <c r="F821" s="46" t="str">
        <f t="shared" si="48"/>
        <v>2022–23 SSUD</v>
      </c>
      <c r="G821" s="46" t="str">
        <f t="array" ref="G821">A821&amp;" "&amp;SUM(IF(A821=FinyearEx,IF(C821&lt;=QldEx,1,0),0))</f>
        <v>2022–23 194</v>
      </c>
      <c r="H821" s="46" t="str">
        <f t="array" ref="H821">A821&amp;" "&amp;SUM(IF(A821=FinyearEx,IF(D821&lt;=AustraliaEx,1,0),0))</f>
        <v>2022–23 185</v>
      </c>
      <c r="I821" s="46" t="str">
        <f t="shared" si="49"/>
        <v>SSUD</v>
      </c>
      <c r="J821" s="47">
        <f t="shared" si="50"/>
        <v>2.2309999999999999E-3</v>
      </c>
      <c r="K821" s="47">
        <f t="shared" si="51"/>
        <v>0.56129099999999998</v>
      </c>
    </row>
    <row r="822" spans="1:11" ht="12" customHeight="1" x14ac:dyDescent="0.2">
      <c r="A822" s="39" t="s">
        <v>588</v>
      </c>
      <c r="B822" t="s">
        <v>261</v>
      </c>
      <c r="C822">
        <v>9473</v>
      </c>
      <c r="D822" s="37">
        <v>135767</v>
      </c>
      <c r="E822" s="40"/>
      <c r="F822" s="46" t="str">
        <f t="shared" si="48"/>
        <v>2022–23 STHE</v>
      </c>
      <c r="G822" s="46" t="str">
        <f t="array" ref="G822">A822&amp;" "&amp;SUM(IF(A822=FinyearEx,IF(C822&lt;=QldEx,1,0),0))</f>
        <v>2022–23 184</v>
      </c>
      <c r="H822" s="46" t="str">
        <f t="array" ref="H822">A822&amp;" "&amp;SUM(IF(A822=FinyearEx,IF(D822&lt;=AustraliaEx,1,0),0))</f>
        <v>2022–23 207</v>
      </c>
      <c r="I822" s="46" t="str">
        <f t="shared" si="49"/>
        <v>STHE</v>
      </c>
      <c r="J822" s="47">
        <f t="shared" si="50"/>
        <v>9.4730000000000005E-3</v>
      </c>
      <c r="K822" s="47">
        <f t="shared" si="51"/>
        <v>0.135767</v>
      </c>
    </row>
    <row r="823" spans="1:11" ht="12" customHeight="1" x14ac:dyDescent="0.2">
      <c r="A823" s="39" t="s">
        <v>588</v>
      </c>
      <c r="B823" t="s">
        <v>262</v>
      </c>
      <c r="C823" s="37">
        <v>2435</v>
      </c>
      <c r="D823" s="37">
        <v>3151029</v>
      </c>
      <c r="E823" s="40"/>
      <c r="F823" s="46" t="str">
        <f t="shared" si="48"/>
        <v>2022–23 STLU</v>
      </c>
      <c r="G823" s="46" t="str">
        <f t="array" ref="G823">A823&amp;" "&amp;SUM(IF(A823=FinyearEx,IF(C823&lt;=QldEx,1,0),0))</f>
        <v>2022–23 193</v>
      </c>
      <c r="H823" s="46" t="str">
        <f t="array" ref="H823">A823&amp;" "&amp;SUM(IF(A823=FinyearEx,IF(D823&lt;=AustraliaEx,1,0),0))</f>
        <v>2022–23 157</v>
      </c>
      <c r="I823" s="46" t="str">
        <f t="shared" si="49"/>
        <v>STLU</v>
      </c>
      <c r="J823" s="47">
        <f t="shared" si="50"/>
        <v>2.4350000000000001E-3</v>
      </c>
      <c r="K823" s="47">
        <f t="shared" si="51"/>
        <v>3.1510289999999999</v>
      </c>
    </row>
    <row r="824" spans="1:11" ht="12" customHeight="1" x14ac:dyDescent="0.2">
      <c r="A824" s="39" t="s">
        <v>588</v>
      </c>
      <c r="B824" t="s">
        <v>317</v>
      </c>
      <c r="C824" s="37">
        <v>33947490</v>
      </c>
      <c r="D824" s="37">
        <v>35125802</v>
      </c>
      <c r="E824" s="40"/>
      <c r="F824" s="46" t="str">
        <f t="shared" si="48"/>
        <v>2022–23 STVI</v>
      </c>
      <c r="G824" s="46" t="str">
        <f t="array" ref="G824">A824&amp;" "&amp;SUM(IF(A824=FinyearEx,IF(C824&lt;=QldEx,1,0),0))</f>
        <v>2022–23 54</v>
      </c>
      <c r="H824" s="46" t="str">
        <f t="array" ref="H824">A824&amp;" "&amp;SUM(IF(A824=FinyearEx,IF(D824&lt;=AustraliaEx,1,0),0))</f>
        <v>2022–23 94</v>
      </c>
      <c r="I824" s="46" t="str">
        <f t="shared" si="49"/>
        <v>STVI</v>
      </c>
      <c r="J824" s="47">
        <f t="shared" si="50"/>
        <v>33.947490000000002</v>
      </c>
      <c r="K824" s="47">
        <f t="shared" si="51"/>
        <v>35.125802</v>
      </c>
    </row>
    <row r="825" spans="1:11" ht="12" customHeight="1" x14ac:dyDescent="0.2">
      <c r="A825" s="39" t="s">
        <v>588</v>
      </c>
      <c r="B825" t="s">
        <v>263</v>
      </c>
      <c r="C825" s="37">
        <v>15562973</v>
      </c>
      <c r="D825" s="37">
        <v>77916580</v>
      </c>
      <c r="E825" s="40"/>
      <c r="F825" s="46" t="str">
        <f t="shared" si="48"/>
        <v>2022–23 SUDN</v>
      </c>
      <c r="G825" s="46" t="str">
        <f t="array" ref="G825">A825&amp;" "&amp;SUM(IF(A825=FinyearEx,IF(C825&lt;=QldEx,1,0),0))</f>
        <v>2022–23 66</v>
      </c>
      <c r="H825" s="46" t="str">
        <f t="array" ref="H825">A825&amp;" "&amp;SUM(IF(A825=FinyearEx,IF(D825&lt;=AustraliaEx,1,0),0))</f>
        <v>2022–23 73</v>
      </c>
      <c r="I825" s="46" t="str">
        <f t="shared" si="49"/>
        <v>SUDN</v>
      </c>
      <c r="J825" s="47">
        <f t="shared" si="50"/>
        <v>15.562973</v>
      </c>
      <c r="K825" s="47">
        <f t="shared" si="51"/>
        <v>77.916579999999996</v>
      </c>
    </row>
    <row r="826" spans="1:11" ht="12" customHeight="1" x14ac:dyDescent="0.2">
      <c r="A826" s="39" t="s">
        <v>588</v>
      </c>
      <c r="B826" t="s">
        <v>264</v>
      </c>
      <c r="C826" s="37">
        <v>276809</v>
      </c>
      <c r="D826" s="37">
        <v>5045282</v>
      </c>
      <c r="E826" s="40"/>
      <c r="F826" s="46" t="str">
        <f t="shared" si="48"/>
        <v>2022–23 SVAK</v>
      </c>
      <c r="G826" s="46" t="str">
        <f t="array" ref="G826">A826&amp;" "&amp;SUM(IF(A826=FinyearEx,IF(C826&lt;=QldEx,1,0),0))</f>
        <v>2022–23 144</v>
      </c>
      <c r="H826" s="46" t="str">
        <f t="array" ref="H826">A826&amp;" "&amp;SUM(IF(A826=FinyearEx,IF(D826&lt;=AustraliaEx,1,0),0))</f>
        <v>2022–23 146</v>
      </c>
      <c r="I826" s="46" t="str">
        <f t="shared" si="49"/>
        <v>SVAK</v>
      </c>
      <c r="J826" s="47">
        <f t="shared" si="50"/>
        <v>0.27680900000000003</v>
      </c>
      <c r="K826" s="47">
        <f t="shared" si="51"/>
        <v>5.0452820000000003</v>
      </c>
    </row>
    <row r="827" spans="1:11" ht="12" customHeight="1" x14ac:dyDescent="0.2">
      <c r="A827" s="39" t="s">
        <v>588</v>
      </c>
      <c r="B827" t="s">
        <v>265</v>
      </c>
      <c r="C827" s="37">
        <v>472680786</v>
      </c>
      <c r="D827" s="37">
        <v>881026838</v>
      </c>
      <c r="E827" s="40"/>
      <c r="F827" s="46" t="str">
        <f t="shared" si="48"/>
        <v>2022–23 SWED</v>
      </c>
      <c r="G827" s="46" t="str">
        <f t="array" ref="G827">A827&amp;" "&amp;SUM(IF(A827=FinyearEx,IF(C827&lt;=QldEx,1,0),0))</f>
        <v>2022–23 26</v>
      </c>
      <c r="H827" s="46" t="str">
        <f t="array" ref="H827">A827&amp;" "&amp;SUM(IF(A827=FinyearEx,IF(D827&lt;=AustraliaEx,1,0),0))</f>
        <v>2022–23 37</v>
      </c>
      <c r="I827" s="46" t="str">
        <f t="shared" si="49"/>
        <v>SWED</v>
      </c>
      <c r="J827" s="47">
        <f t="shared" si="50"/>
        <v>472.68078600000001</v>
      </c>
      <c r="K827" s="47">
        <f t="shared" si="51"/>
        <v>881.026838</v>
      </c>
    </row>
    <row r="828" spans="1:11" ht="12" customHeight="1" x14ac:dyDescent="0.2">
      <c r="A828" s="39" t="s">
        <v>588</v>
      </c>
      <c r="B828" t="s">
        <v>266</v>
      </c>
      <c r="C828" s="37">
        <v>86241041</v>
      </c>
      <c r="D828" s="37">
        <v>2581728592</v>
      </c>
      <c r="E828" s="40"/>
      <c r="F828" s="46" t="str">
        <f t="shared" si="48"/>
        <v>2022–23 SWIT</v>
      </c>
      <c r="G828" s="46" t="str">
        <f t="array" ref="G828">A828&amp;" "&amp;SUM(IF(A828=FinyearEx,IF(C828&lt;=QldEx,1,0),0))</f>
        <v>2022–23 43</v>
      </c>
      <c r="H828" s="46" t="str">
        <f t="array" ref="H828">A828&amp;" "&amp;SUM(IF(A828=FinyearEx,IF(D828&lt;=AustraliaEx,1,0),0))</f>
        <v>2022–23 23</v>
      </c>
      <c r="I828" s="46" t="str">
        <f t="shared" si="49"/>
        <v>SWIT</v>
      </c>
      <c r="J828" s="47">
        <f t="shared" si="50"/>
        <v>86.241040999999996</v>
      </c>
      <c r="K828" s="47">
        <f t="shared" si="51"/>
        <v>2581.7285919999999</v>
      </c>
    </row>
    <row r="829" spans="1:11" ht="12" customHeight="1" x14ac:dyDescent="0.2">
      <c r="A829" s="39" t="s">
        <v>588</v>
      </c>
      <c r="B829" t="s">
        <v>268</v>
      </c>
      <c r="C829" s="37">
        <v>0</v>
      </c>
      <c r="D829" s="37">
        <v>1454165</v>
      </c>
      <c r="E829" s="40"/>
      <c r="F829" s="46" t="str">
        <f t="shared" si="48"/>
        <v>2022–23 SYRI</v>
      </c>
      <c r="G829" s="46" t="str">
        <f t="array" ref="G829">A829&amp;" "&amp;SUM(IF(A829=FinyearEx,IF(C829&lt;=QldEx,1,0),0))</f>
        <v>2022–23 221</v>
      </c>
      <c r="H829" s="46" t="str">
        <f t="array" ref="H829">A829&amp;" "&amp;SUM(IF(A829=FinyearEx,IF(D829&lt;=AustraliaEx,1,0),0))</f>
        <v>2022–23 172</v>
      </c>
      <c r="I829" s="46" t="str">
        <f t="shared" si="49"/>
        <v>SYRI</v>
      </c>
      <c r="J829" s="47">
        <f t="shared" si="50"/>
        <v>0</v>
      </c>
      <c r="K829" s="47">
        <f t="shared" si="51"/>
        <v>1.4541649999999999</v>
      </c>
    </row>
    <row r="830" spans="1:11" ht="12" customHeight="1" x14ac:dyDescent="0.2">
      <c r="A830" s="39" t="s">
        <v>588</v>
      </c>
      <c r="B830" t="s">
        <v>269</v>
      </c>
      <c r="C830" s="37">
        <v>6243625653</v>
      </c>
      <c r="D830" s="37">
        <v>28737971304</v>
      </c>
      <c r="E830" s="40"/>
      <c r="F830" s="46" t="str">
        <f t="shared" si="48"/>
        <v>2022–23 TAIW</v>
      </c>
      <c r="G830" s="46" t="str">
        <f t="array" ref="G830">A830&amp;" "&amp;SUM(IF(A830=FinyearEx,IF(C830&lt;=QldEx,1,0),0))</f>
        <v>2022–23 5</v>
      </c>
      <c r="H830" s="46" t="str">
        <f t="array" ref="H830">A830&amp;" "&amp;SUM(IF(A830=FinyearEx,IF(D830&lt;=AustraliaEx,1,0),0))</f>
        <v>2022–23 4</v>
      </c>
      <c r="I830" s="46" t="str">
        <f t="shared" si="49"/>
        <v>TAIW</v>
      </c>
      <c r="J830" s="47">
        <f t="shared" si="50"/>
        <v>6243.6256530000001</v>
      </c>
      <c r="K830" s="47">
        <f t="shared" si="51"/>
        <v>28737.971303999999</v>
      </c>
    </row>
    <row r="831" spans="1:11" ht="12" customHeight="1" x14ac:dyDescent="0.2">
      <c r="A831" s="39" t="s">
        <v>588</v>
      </c>
      <c r="B831" t="s">
        <v>307</v>
      </c>
      <c r="C831" s="37">
        <v>0</v>
      </c>
      <c r="D831" s="37">
        <v>630957</v>
      </c>
      <c r="E831" s="40"/>
      <c r="F831" s="46" t="str">
        <f t="shared" si="48"/>
        <v>2022–23 TAJI</v>
      </c>
      <c r="G831" s="46" t="str">
        <f t="array" ref="G831">A831&amp;" "&amp;SUM(IF(A831=FinyearEx,IF(C831&lt;=QldEx,1,0),0))</f>
        <v>2022–23 221</v>
      </c>
      <c r="H831" s="46" t="str">
        <f t="array" ref="H831">A831&amp;" "&amp;SUM(IF(A831=FinyearEx,IF(D831&lt;=AustraliaEx,1,0),0))</f>
        <v>2022–23 182</v>
      </c>
      <c r="I831" s="46" t="str">
        <f t="shared" si="49"/>
        <v>TAJI</v>
      </c>
      <c r="J831" s="47">
        <f t="shared" si="50"/>
        <v>0</v>
      </c>
      <c r="K831" s="47">
        <f t="shared" si="51"/>
        <v>0.63095699999999999</v>
      </c>
    </row>
    <row r="832" spans="1:11" ht="12" customHeight="1" x14ac:dyDescent="0.2">
      <c r="A832" s="39" t="s">
        <v>588</v>
      </c>
      <c r="B832" t="s">
        <v>270</v>
      </c>
      <c r="C832" s="37">
        <v>5403269</v>
      </c>
      <c r="D832" s="37">
        <v>95502425</v>
      </c>
      <c r="E832" s="40"/>
      <c r="F832" s="46" t="str">
        <f t="shared" ref="F832:F894" si="52">A832&amp;" "&amp;B832</f>
        <v>2022–23 TANZ</v>
      </c>
      <c r="G832" s="46" t="str">
        <f t="array" ref="G832">A832&amp;" "&amp;SUM(IF(A832=FinyearEx,IF(C832&lt;=QldEx,1,0),0))</f>
        <v>2022–23 85</v>
      </c>
      <c r="H832" s="46" t="str">
        <f t="array" ref="H832">A832&amp;" "&amp;SUM(IF(A832=FinyearEx,IF(D832&lt;=AustraliaEx,1,0),0))</f>
        <v>2022–23 70</v>
      </c>
      <c r="I832" s="46" t="str">
        <f t="shared" ref="I832:I894" si="53">B832</f>
        <v>TANZ</v>
      </c>
      <c r="J832" s="47">
        <f t="shared" ref="J832:J894" si="54">C832/1000000</f>
        <v>5.4032689999999999</v>
      </c>
      <c r="K832" s="47">
        <f t="shared" ref="K832:K894" si="55">D832/1000000</f>
        <v>95.502425000000002</v>
      </c>
    </row>
    <row r="833" spans="1:11" ht="12" customHeight="1" x14ac:dyDescent="0.2">
      <c r="A833" s="39" t="s">
        <v>588</v>
      </c>
      <c r="B833" t="s">
        <v>271</v>
      </c>
      <c r="C833" s="37">
        <v>985684998</v>
      </c>
      <c r="D833" s="37">
        <v>9342786995</v>
      </c>
      <c r="E833" s="40"/>
      <c r="F833" s="46" t="str">
        <f t="shared" si="52"/>
        <v>2022–23 THAI</v>
      </c>
      <c r="G833" s="46" t="str">
        <f t="array" ref="G833">A833&amp;" "&amp;SUM(IF(A833=FinyearEx,IF(C833&lt;=QldEx,1,0),0))</f>
        <v>2022–23 16</v>
      </c>
      <c r="H833" s="46" t="str">
        <f t="array" ref="H833">A833&amp;" "&amp;SUM(IF(A833=FinyearEx,IF(D833&lt;=AustraliaEx,1,0),0))</f>
        <v>2022–23 13</v>
      </c>
      <c r="I833" s="46" t="str">
        <f t="shared" si="53"/>
        <v>THAI</v>
      </c>
      <c r="J833" s="47">
        <f t="shared" si="54"/>
        <v>985.68499799999995</v>
      </c>
      <c r="K833" s="47">
        <f t="shared" si="55"/>
        <v>9342.7869950000004</v>
      </c>
    </row>
    <row r="834" spans="1:11" ht="12" customHeight="1" x14ac:dyDescent="0.2">
      <c r="A834" s="39" t="s">
        <v>588</v>
      </c>
      <c r="B834" t="s">
        <v>272</v>
      </c>
      <c r="C834" s="37">
        <v>3890414</v>
      </c>
      <c r="D834" s="37">
        <v>31403455</v>
      </c>
      <c r="E834" s="40"/>
      <c r="F834" s="46" t="str">
        <f t="shared" si="52"/>
        <v>2022–23 TNGA</v>
      </c>
      <c r="G834" s="46" t="str">
        <f t="array" ref="G834">A834&amp;" "&amp;SUM(IF(A834=FinyearEx,IF(C834&lt;=QldEx,1,0),0))</f>
        <v>2022–23 90</v>
      </c>
      <c r="H834" s="46" t="str">
        <f t="array" ref="H834">A834&amp;" "&amp;SUM(IF(A834=FinyearEx,IF(D834&lt;=AustraliaEx,1,0),0))</f>
        <v>2022–23 97</v>
      </c>
      <c r="I834" s="46" t="str">
        <f t="shared" si="53"/>
        <v>TNGA</v>
      </c>
      <c r="J834" s="47">
        <f t="shared" si="54"/>
        <v>3.8904139999999998</v>
      </c>
      <c r="K834" s="47">
        <f t="shared" si="55"/>
        <v>31.403455000000001</v>
      </c>
    </row>
    <row r="835" spans="1:11" ht="12" customHeight="1" x14ac:dyDescent="0.2">
      <c r="A835" s="39" t="s">
        <v>588</v>
      </c>
      <c r="B835" t="s">
        <v>273</v>
      </c>
      <c r="C835" s="37">
        <v>145880</v>
      </c>
      <c r="D835" s="37">
        <v>2770878</v>
      </c>
      <c r="E835" s="40"/>
      <c r="F835" s="46" t="str">
        <f t="shared" si="52"/>
        <v>2022–23 TOGO</v>
      </c>
      <c r="G835" s="46" t="str">
        <f t="array" ref="G835">A835&amp;" "&amp;SUM(IF(A835=FinyearEx,IF(C835&lt;=QldEx,1,0),0))</f>
        <v>2022–23 157</v>
      </c>
      <c r="H835" s="46" t="str">
        <f t="array" ref="H835">A835&amp;" "&amp;SUM(IF(A835=FinyearEx,IF(D835&lt;=AustraliaEx,1,0),0))</f>
        <v>2022–23 160</v>
      </c>
      <c r="I835" s="46" t="str">
        <f t="shared" si="53"/>
        <v>TOGO</v>
      </c>
      <c r="J835" s="47">
        <f t="shared" si="54"/>
        <v>0.14588000000000001</v>
      </c>
      <c r="K835" s="47">
        <f t="shared" si="55"/>
        <v>2.7708780000000002</v>
      </c>
    </row>
    <row r="836" spans="1:11" ht="12" customHeight="1" x14ac:dyDescent="0.2">
      <c r="A836" s="39" t="s">
        <v>588</v>
      </c>
      <c r="B836" t="s">
        <v>274</v>
      </c>
      <c r="C836" s="37">
        <v>2785513</v>
      </c>
      <c r="D836" s="37">
        <v>23665872</v>
      </c>
      <c r="E836" s="40"/>
      <c r="F836" s="46" t="str">
        <f t="shared" si="52"/>
        <v>2022–23 TRIN</v>
      </c>
      <c r="G836" s="46" t="str">
        <f t="array" ref="G836">A836&amp;" "&amp;SUM(IF(A836=FinyearEx,IF(C836&lt;=QldEx,1,0),0))</f>
        <v>2022–23 98</v>
      </c>
      <c r="H836" s="46" t="str">
        <f t="array" ref="H836">A836&amp;" "&amp;SUM(IF(A836=FinyearEx,IF(D836&lt;=AustraliaEx,1,0),0))</f>
        <v>2022–23 107</v>
      </c>
      <c r="I836" s="46" t="str">
        <f t="shared" si="53"/>
        <v>TRIN</v>
      </c>
      <c r="J836" s="47">
        <f t="shared" si="54"/>
        <v>2.7855129999999999</v>
      </c>
      <c r="K836" s="47">
        <f t="shared" si="55"/>
        <v>23.665872</v>
      </c>
    </row>
    <row r="837" spans="1:11" ht="12" customHeight="1" x14ac:dyDescent="0.2">
      <c r="A837" s="39" t="s">
        <v>588</v>
      </c>
      <c r="B837" t="s">
        <v>275</v>
      </c>
      <c r="C837" s="37">
        <v>155689</v>
      </c>
      <c r="D837" s="37">
        <v>17826939</v>
      </c>
      <c r="E837" s="40"/>
      <c r="F837" s="46" t="str">
        <f t="shared" si="52"/>
        <v>2022–23 TUNI</v>
      </c>
      <c r="G837" s="46" t="str">
        <f t="array" ref="G837">A837&amp;" "&amp;SUM(IF(A837=FinyearEx,IF(C837&lt;=QldEx,1,0),0))</f>
        <v>2022–23 154</v>
      </c>
      <c r="H837" s="46" t="str">
        <f t="array" ref="H837">A837&amp;" "&amp;SUM(IF(A837=FinyearEx,IF(D837&lt;=AustraliaEx,1,0),0))</f>
        <v>2022–23 113</v>
      </c>
      <c r="I837" s="46" t="str">
        <f t="shared" si="53"/>
        <v>TUNI</v>
      </c>
      <c r="J837" s="47">
        <f t="shared" si="54"/>
        <v>0.15568899999999999</v>
      </c>
      <c r="K837" s="47">
        <f t="shared" si="55"/>
        <v>17.826938999999999</v>
      </c>
    </row>
    <row r="838" spans="1:11" ht="12" customHeight="1" x14ac:dyDescent="0.2">
      <c r="A838" s="39" t="s">
        <v>588</v>
      </c>
      <c r="B838" t="s">
        <v>276</v>
      </c>
      <c r="C838" s="37">
        <v>827145670</v>
      </c>
      <c r="D838" s="37">
        <v>1452311395</v>
      </c>
      <c r="E838" s="40"/>
      <c r="F838" s="46" t="str">
        <f t="shared" si="52"/>
        <v>2022–23 TURK</v>
      </c>
      <c r="G838" s="46" t="str">
        <f t="array" ref="G838">A838&amp;" "&amp;SUM(IF(A838=FinyearEx,IF(C838&lt;=QldEx,1,0),0))</f>
        <v>2022–23 18</v>
      </c>
      <c r="H838" s="46" t="str">
        <f t="array" ref="H838">A838&amp;" "&amp;SUM(IF(A838=FinyearEx,IF(D838&lt;=AustraliaEx,1,0),0))</f>
        <v>2022–23 31</v>
      </c>
      <c r="I838" s="46" t="str">
        <f t="shared" si="53"/>
        <v>TURK</v>
      </c>
      <c r="J838" s="47">
        <f t="shared" si="54"/>
        <v>827.14567</v>
      </c>
      <c r="K838" s="47">
        <f t="shared" si="55"/>
        <v>1452.3113949999999</v>
      </c>
    </row>
    <row r="839" spans="1:11" ht="12" customHeight="1" x14ac:dyDescent="0.2">
      <c r="A839" s="39" t="s">
        <v>588</v>
      </c>
      <c r="B839" t="s">
        <v>277</v>
      </c>
      <c r="C839" s="37">
        <v>0</v>
      </c>
      <c r="D839" s="37">
        <v>90759</v>
      </c>
      <c r="E839" s="40"/>
      <c r="F839" s="46" t="str">
        <f t="shared" si="52"/>
        <v>2022–23 TURS</v>
      </c>
      <c r="G839" s="46" t="str">
        <f t="array" ref="G839">A839&amp;" "&amp;SUM(IF(A839=FinyearEx,IF(C839&lt;=QldEx,1,0),0))</f>
        <v>2022–23 221</v>
      </c>
      <c r="H839" s="46" t="str">
        <f t="array" ref="H839">A839&amp;" "&amp;SUM(IF(A839=FinyearEx,IF(D839&lt;=AustraliaEx,1,0),0))</f>
        <v>2022–23 211</v>
      </c>
      <c r="I839" s="46" t="str">
        <f t="shared" si="53"/>
        <v>TURS</v>
      </c>
      <c r="J839" s="47">
        <f t="shared" si="54"/>
        <v>0</v>
      </c>
      <c r="K839" s="47">
        <f t="shared" si="55"/>
        <v>9.0759000000000006E-2</v>
      </c>
    </row>
    <row r="840" spans="1:11" ht="12" customHeight="1" x14ac:dyDescent="0.2">
      <c r="A840" s="39" t="s">
        <v>588</v>
      </c>
      <c r="B840" t="s">
        <v>278</v>
      </c>
      <c r="C840" s="37">
        <v>13719679</v>
      </c>
      <c r="D840" s="37">
        <v>18521130</v>
      </c>
      <c r="E840" s="40"/>
      <c r="F840" s="46" t="str">
        <f t="shared" si="52"/>
        <v>2022–23 TUVA</v>
      </c>
      <c r="G840" s="46" t="str">
        <f t="array" ref="G840">A840&amp;" "&amp;SUM(IF(A840=FinyearEx,IF(C840&lt;=QldEx,1,0),0))</f>
        <v>2022–23 69</v>
      </c>
      <c r="H840" s="46" t="str">
        <f t="array" ref="H840">A840&amp;" "&amp;SUM(IF(A840=FinyearEx,IF(D840&lt;=AustraliaEx,1,0),0))</f>
        <v>2022–23 112</v>
      </c>
      <c r="I840" s="46" t="str">
        <f t="shared" si="53"/>
        <v>TUVA</v>
      </c>
      <c r="J840" s="47">
        <f t="shared" si="54"/>
        <v>13.719678999999999</v>
      </c>
      <c r="K840" s="47">
        <f t="shared" si="55"/>
        <v>18.521129999999999</v>
      </c>
    </row>
    <row r="841" spans="1:11" ht="12" customHeight="1" x14ac:dyDescent="0.2">
      <c r="A841" s="39" t="s">
        <v>588</v>
      </c>
      <c r="B841" t="s">
        <v>279</v>
      </c>
      <c r="C841" s="37">
        <v>364332518</v>
      </c>
      <c r="D841" s="37">
        <v>4895081377</v>
      </c>
      <c r="E841" s="40"/>
      <c r="F841" s="46" t="str">
        <f t="shared" si="52"/>
        <v>2022–23 UAEM</v>
      </c>
      <c r="G841" s="46" t="str">
        <f t="array" ref="G841">A841&amp;" "&amp;SUM(IF(A841=FinyearEx,IF(C841&lt;=QldEx,1,0),0))</f>
        <v>2022–23 28</v>
      </c>
      <c r="H841" s="46" t="str">
        <f t="array" ref="H841">A841&amp;" "&amp;SUM(IF(A841=FinyearEx,IF(D841&lt;=AustraliaEx,1,0),0))</f>
        <v>2022–23 17</v>
      </c>
      <c r="I841" s="46" t="str">
        <f t="shared" si="53"/>
        <v>UAEM</v>
      </c>
      <c r="J841" s="47">
        <f t="shared" si="54"/>
        <v>364.33251799999999</v>
      </c>
      <c r="K841" s="47">
        <f t="shared" si="55"/>
        <v>4895.0813770000004</v>
      </c>
    </row>
    <row r="842" spans="1:11" ht="12" customHeight="1" x14ac:dyDescent="0.2">
      <c r="A842" s="39" t="s">
        <v>588</v>
      </c>
      <c r="B842" t="s">
        <v>280</v>
      </c>
      <c r="C842" s="37">
        <v>164595</v>
      </c>
      <c r="D842" s="37">
        <v>29232980</v>
      </c>
      <c r="E842" s="40"/>
      <c r="F842" s="46" t="str">
        <f t="shared" si="52"/>
        <v>2022–23 UGAN</v>
      </c>
      <c r="G842" s="46" t="str">
        <f t="array" ref="G842">A842&amp;" "&amp;SUM(IF(A842=FinyearEx,IF(C842&lt;=QldEx,1,0),0))</f>
        <v>2022–23 152</v>
      </c>
      <c r="H842" s="46" t="str">
        <f t="array" ref="H842">A842&amp;" "&amp;SUM(IF(A842=FinyearEx,IF(D842&lt;=AustraliaEx,1,0),0))</f>
        <v>2022–23 102</v>
      </c>
      <c r="I842" s="46" t="str">
        <f t="shared" si="53"/>
        <v>UGAN</v>
      </c>
      <c r="J842" s="47">
        <f t="shared" si="54"/>
        <v>0.16459499999999999</v>
      </c>
      <c r="K842" s="47">
        <f t="shared" si="55"/>
        <v>29.232980000000001</v>
      </c>
    </row>
    <row r="843" spans="1:11" ht="12" customHeight="1" x14ac:dyDescent="0.2">
      <c r="A843" s="39" t="s">
        <v>588</v>
      </c>
      <c r="B843" t="s">
        <v>281</v>
      </c>
      <c r="C843" s="37">
        <v>773296779</v>
      </c>
      <c r="D843" s="37">
        <v>4132913372</v>
      </c>
      <c r="E843" s="40"/>
      <c r="F843" s="46" t="str">
        <f t="shared" si="52"/>
        <v>2022–23 UK</v>
      </c>
      <c r="G843" s="46" t="str">
        <f t="array" ref="G843">A843&amp;" "&amp;SUM(IF(A843=FinyearEx,IF(C843&lt;=QldEx,1,0),0))</f>
        <v>2022–23 19</v>
      </c>
      <c r="H843" s="46" t="str">
        <f t="array" ref="H843">A843&amp;" "&amp;SUM(IF(A843=FinyearEx,IF(D843&lt;=AustraliaEx,1,0),0))</f>
        <v>2022–23 18</v>
      </c>
      <c r="I843" s="46" t="str">
        <f t="shared" si="53"/>
        <v>UK</v>
      </c>
      <c r="J843" s="47">
        <f t="shared" si="54"/>
        <v>773.29677900000002</v>
      </c>
      <c r="K843" s="47">
        <f t="shared" si="55"/>
        <v>4132.913372</v>
      </c>
    </row>
    <row r="844" spans="1:11" ht="12" customHeight="1" x14ac:dyDescent="0.2">
      <c r="A844" s="39" t="s">
        <v>588</v>
      </c>
      <c r="B844" t="s">
        <v>282</v>
      </c>
      <c r="C844" s="37">
        <v>3129</v>
      </c>
      <c r="D844" s="37">
        <v>25439265</v>
      </c>
      <c r="E844" s="40"/>
      <c r="F844" s="46" t="str">
        <f t="shared" si="52"/>
        <v>2022–23 UKRA</v>
      </c>
      <c r="G844" s="46" t="str">
        <f t="array" ref="G844">A844&amp;" "&amp;SUM(IF(A844=FinyearEx,IF(C844&lt;=QldEx,1,0),0))</f>
        <v>2022–23 191</v>
      </c>
      <c r="H844" s="46" t="str">
        <f t="array" ref="H844">A844&amp;" "&amp;SUM(IF(A844=FinyearEx,IF(D844&lt;=AustraliaEx,1,0),0))</f>
        <v>2022–23 105</v>
      </c>
      <c r="I844" s="46" t="str">
        <f t="shared" si="53"/>
        <v>UKRA</v>
      </c>
      <c r="J844" s="47">
        <f t="shared" si="54"/>
        <v>3.1289999999999998E-3</v>
      </c>
      <c r="K844" s="47">
        <f t="shared" si="55"/>
        <v>25.439264999999999</v>
      </c>
    </row>
    <row r="845" spans="1:11" ht="12" customHeight="1" x14ac:dyDescent="0.2">
      <c r="A845" s="39" t="s">
        <v>588</v>
      </c>
      <c r="B845" t="s">
        <v>283</v>
      </c>
      <c r="C845" s="37">
        <v>89292512</v>
      </c>
      <c r="D845" s="37">
        <v>102901587</v>
      </c>
      <c r="E845" s="40"/>
      <c r="F845" s="46" t="str">
        <f t="shared" si="52"/>
        <v>2022–23 URUG</v>
      </c>
      <c r="G845" s="46" t="str">
        <f t="array" ref="G845">A845&amp;" "&amp;SUM(IF(A845=FinyearEx,IF(C845&lt;=QldEx,1,0),0))</f>
        <v>2022–23 42</v>
      </c>
      <c r="H845" s="46" t="str">
        <f t="array" ref="H845">A845&amp;" "&amp;SUM(IF(A845=FinyearEx,IF(D845&lt;=AustraliaEx,1,0),0))</f>
        <v>2022–23 66</v>
      </c>
      <c r="I845" s="46" t="str">
        <f t="shared" si="53"/>
        <v>URUG</v>
      </c>
      <c r="J845" s="47">
        <f t="shared" si="54"/>
        <v>89.292512000000002</v>
      </c>
      <c r="K845" s="47">
        <f t="shared" si="55"/>
        <v>102.90158700000001</v>
      </c>
    </row>
    <row r="846" spans="1:11" ht="12" customHeight="1" x14ac:dyDescent="0.2">
      <c r="A846" s="39" t="s">
        <v>588</v>
      </c>
      <c r="B846" t="s">
        <v>284</v>
      </c>
      <c r="C846" s="37">
        <v>3113635157</v>
      </c>
      <c r="D846" s="37">
        <v>20917537068</v>
      </c>
      <c r="E846" s="40"/>
      <c r="F846" s="46" t="str">
        <f t="shared" si="52"/>
        <v>2022–23 USA</v>
      </c>
      <c r="G846" s="46" t="str">
        <f t="array" ref="G846">A846&amp;" "&amp;SUM(IF(A846=FinyearEx,IF(C846&lt;=QldEx,1,0),0))</f>
        <v>2022–23 9</v>
      </c>
      <c r="H846" s="46" t="str">
        <f t="array" ref="H846">A846&amp;" "&amp;SUM(IF(A846=FinyearEx,IF(D846&lt;=AustraliaEx,1,0),0))</f>
        <v>2022–23 6</v>
      </c>
      <c r="I846" s="46" t="str">
        <f t="shared" si="53"/>
        <v>USA</v>
      </c>
      <c r="J846" s="47">
        <f t="shared" si="54"/>
        <v>3113.6351570000002</v>
      </c>
      <c r="K846" s="47">
        <f t="shared" si="55"/>
        <v>20917.537068000001</v>
      </c>
    </row>
    <row r="847" spans="1:11" ht="12" customHeight="1" x14ac:dyDescent="0.2">
      <c r="A847" s="39" t="s">
        <v>588</v>
      </c>
      <c r="B847" t="s">
        <v>300</v>
      </c>
      <c r="C847" s="37">
        <v>11</v>
      </c>
      <c r="D847" s="37">
        <v>2001</v>
      </c>
      <c r="E847" s="40"/>
      <c r="F847" s="46" t="str">
        <f t="shared" si="52"/>
        <v>2022–23 USOI</v>
      </c>
      <c r="G847" s="46" t="str">
        <f t="array" ref="G847">A847&amp;" "&amp;SUM(IF(A847=FinyearEx,IF(C847&lt;=QldEx,1,0),0))</f>
        <v>2022–23 198</v>
      </c>
      <c r="H847" s="46" t="str">
        <f t="array" ref="H847">A847&amp;" "&amp;SUM(IF(A847=FinyearEx,IF(D847&lt;=AustraliaEx,1,0),0))</f>
        <v>2022–23 221</v>
      </c>
      <c r="I847" s="46" t="str">
        <f t="shared" si="53"/>
        <v>USOI</v>
      </c>
      <c r="J847" s="47">
        <f t="shared" si="54"/>
        <v>1.1E-5</v>
      </c>
      <c r="K847" s="47">
        <f t="shared" si="55"/>
        <v>2.0010000000000002E-3</v>
      </c>
    </row>
    <row r="848" spans="1:11" ht="12" customHeight="1" x14ac:dyDescent="0.2">
      <c r="A848" s="39" t="s">
        <v>588</v>
      </c>
      <c r="B848" t="s">
        <v>310</v>
      </c>
      <c r="C848" s="37">
        <v>2836697</v>
      </c>
      <c r="D848" s="37">
        <v>4821345</v>
      </c>
      <c r="E848" s="40"/>
      <c r="F848" s="46" t="str">
        <f t="shared" si="52"/>
        <v>2022–23 UZBK</v>
      </c>
      <c r="G848" s="46" t="str">
        <f t="array" ref="G848">A848&amp;" "&amp;SUM(IF(A848=FinyearEx,IF(C848&lt;=QldEx,1,0),0))</f>
        <v>2022–23 97</v>
      </c>
      <c r="H848" s="46" t="str">
        <f t="array" ref="H848">A848&amp;" "&amp;SUM(IF(A848=FinyearEx,IF(D848&lt;=AustraliaEx,1,0),0))</f>
        <v>2022–23 148</v>
      </c>
      <c r="I848" s="46" t="str">
        <f t="shared" si="53"/>
        <v>UZBK</v>
      </c>
      <c r="J848" s="47">
        <f t="shared" si="54"/>
        <v>2.836697</v>
      </c>
      <c r="K848" s="47">
        <f t="shared" si="55"/>
        <v>4.821345</v>
      </c>
    </row>
    <row r="849" spans="1:11" ht="12" customHeight="1" x14ac:dyDescent="0.2">
      <c r="A849" s="39" t="s">
        <v>588</v>
      </c>
      <c r="B849" t="s">
        <v>285</v>
      </c>
      <c r="C849">
        <v>35935400</v>
      </c>
      <c r="D849" s="37">
        <v>113500973</v>
      </c>
      <c r="E849" s="40"/>
      <c r="F849" s="46" t="str">
        <f t="shared" si="52"/>
        <v>2022–23 VANU</v>
      </c>
      <c r="G849" s="46" t="str">
        <f t="array" ref="G849">A849&amp;" "&amp;SUM(IF(A849=FinyearEx,IF(C849&lt;=QldEx,1,0),0))</f>
        <v>2022–23 52</v>
      </c>
      <c r="H849" s="46" t="str">
        <f t="array" ref="H849">A849&amp;" "&amp;SUM(IF(A849=FinyearEx,IF(D849&lt;=AustraliaEx,1,0),0))</f>
        <v>2022–23 64</v>
      </c>
      <c r="I849" s="46" t="str">
        <f t="shared" si="53"/>
        <v>VANU</v>
      </c>
      <c r="J849" s="47">
        <f t="shared" si="54"/>
        <v>35.935400000000001</v>
      </c>
      <c r="K849" s="47">
        <f t="shared" si="55"/>
        <v>113.500973</v>
      </c>
    </row>
    <row r="850" spans="1:11" ht="12" customHeight="1" x14ac:dyDescent="0.2">
      <c r="A850" s="39" t="s">
        <v>588</v>
      </c>
      <c r="B850" t="s">
        <v>286</v>
      </c>
      <c r="C850" s="37">
        <v>940481</v>
      </c>
      <c r="D850" s="37">
        <v>7075560</v>
      </c>
      <c r="E850" s="40"/>
      <c r="F850" s="46" t="str">
        <f t="shared" si="52"/>
        <v>2022–23 VENZ</v>
      </c>
      <c r="G850" s="46" t="str">
        <f t="array" ref="G850">A850&amp;" "&amp;SUM(IF(A850=FinyearEx,IF(C850&lt;=QldEx,1,0),0))</f>
        <v>2022–23 126</v>
      </c>
      <c r="H850" s="46" t="str">
        <f t="array" ref="H850">A850&amp;" "&amp;SUM(IF(A850=FinyearEx,IF(D850&lt;=AustraliaEx,1,0),0))</f>
        <v>2022–23 135</v>
      </c>
      <c r="I850" s="46" t="str">
        <f t="shared" si="53"/>
        <v>VENZ</v>
      </c>
      <c r="J850" s="47">
        <f t="shared" si="54"/>
        <v>0.94048100000000001</v>
      </c>
      <c r="K850" s="47">
        <f t="shared" si="55"/>
        <v>7.0755600000000003</v>
      </c>
    </row>
    <row r="851" spans="1:11" ht="12" customHeight="1" x14ac:dyDescent="0.2">
      <c r="A851" s="39" t="s">
        <v>588</v>
      </c>
      <c r="B851" t="s">
        <v>287</v>
      </c>
      <c r="C851" s="37">
        <v>5699862527</v>
      </c>
      <c r="D851" s="37">
        <v>12486859257</v>
      </c>
      <c r="E851" s="40"/>
      <c r="F851" s="46" t="str">
        <f t="shared" si="52"/>
        <v>2022–23 VIET</v>
      </c>
      <c r="G851" s="46" t="str">
        <f t="array" ref="G851">A851&amp;" "&amp;SUM(IF(A851=FinyearEx,IF(C851&lt;=QldEx,1,0),0))</f>
        <v>2022–23 6</v>
      </c>
      <c r="H851" s="46" t="str">
        <f t="array" ref="H851">A851&amp;" "&amp;SUM(IF(A851=FinyearEx,IF(D851&lt;=AustraliaEx,1,0),0))</f>
        <v>2022–23 11</v>
      </c>
      <c r="I851" s="46" t="str">
        <f t="shared" si="53"/>
        <v>VIET</v>
      </c>
      <c r="J851" s="47">
        <f t="shared" si="54"/>
        <v>5699.8625270000002</v>
      </c>
      <c r="K851" s="47">
        <f t="shared" si="55"/>
        <v>12486.859257</v>
      </c>
    </row>
    <row r="852" spans="1:11" ht="12" customHeight="1" x14ac:dyDescent="0.2">
      <c r="A852" s="39" t="s">
        <v>588</v>
      </c>
      <c r="B852" t="s">
        <v>311</v>
      </c>
      <c r="C852" s="37">
        <v>22287</v>
      </c>
      <c r="D852" s="37">
        <v>475024</v>
      </c>
      <c r="E852" s="40"/>
      <c r="F852" s="46" t="str">
        <f t="shared" si="52"/>
        <v>2022–23 VIRG</v>
      </c>
      <c r="G852" s="46" t="str">
        <f t="array" ref="G852">A852&amp;" "&amp;SUM(IF(A852=FinyearEx,IF(C852&lt;=QldEx,1,0),0))</f>
        <v>2022–23 178</v>
      </c>
      <c r="H852" s="46" t="str">
        <f t="array" ref="H852">A852&amp;" "&amp;SUM(IF(A852=FinyearEx,IF(D852&lt;=AustraliaEx,1,0),0))</f>
        <v>2022–23 187</v>
      </c>
      <c r="I852" s="46" t="str">
        <f t="shared" si="53"/>
        <v>VIRG</v>
      </c>
      <c r="J852" s="47">
        <f t="shared" si="54"/>
        <v>2.2287000000000001E-2</v>
      </c>
      <c r="K852" s="47">
        <f t="shared" si="55"/>
        <v>0.475024</v>
      </c>
    </row>
    <row r="853" spans="1:11" ht="12" customHeight="1" x14ac:dyDescent="0.2">
      <c r="A853" s="39" t="s">
        <v>588</v>
      </c>
      <c r="B853" t="s">
        <v>288</v>
      </c>
      <c r="C853" s="37">
        <v>1159349</v>
      </c>
      <c r="D853" s="37">
        <v>5302399</v>
      </c>
      <c r="E853" s="40"/>
      <c r="F853" s="46" t="str">
        <f t="shared" si="52"/>
        <v>2022–23 WALL</v>
      </c>
      <c r="G853" s="46" t="str">
        <f t="array" ref="G853">A853&amp;" "&amp;SUM(IF(A853=FinyearEx,IF(C853&lt;=QldEx,1,0),0))</f>
        <v>2022–23 121</v>
      </c>
      <c r="H853" s="46" t="str">
        <f t="array" ref="H853">A853&amp;" "&amp;SUM(IF(A853=FinyearEx,IF(D853&lt;=AustraliaEx,1,0),0))</f>
        <v>2022–23 143</v>
      </c>
      <c r="I853" s="46" t="str">
        <f t="shared" si="53"/>
        <v>WALL</v>
      </c>
      <c r="J853" s="47">
        <f t="shared" si="54"/>
        <v>1.159349</v>
      </c>
      <c r="K853" s="47">
        <f t="shared" si="55"/>
        <v>5.3023990000000003</v>
      </c>
    </row>
    <row r="854" spans="1:11" ht="12" customHeight="1" x14ac:dyDescent="0.2">
      <c r="A854" s="39" t="s">
        <v>588</v>
      </c>
      <c r="B854" t="s">
        <v>289</v>
      </c>
      <c r="C854">
        <v>5178888</v>
      </c>
      <c r="D854" s="37">
        <v>47279582</v>
      </c>
      <c r="E854" s="40"/>
      <c r="F854" s="46" t="str">
        <f t="shared" si="52"/>
        <v>2022–23 WSAM</v>
      </c>
      <c r="G854" s="46" t="str">
        <f t="array" ref="G854">A854&amp;" "&amp;SUM(IF(A854=FinyearEx,IF(C854&lt;=QldEx,1,0),0))</f>
        <v>2022–23 86</v>
      </c>
      <c r="H854" s="46" t="str">
        <f t="array" ref="H854">A854&amp;" "&amp;SUM(IF(A854=FinyearEx,IF(D854&lt;=AustraliaEx,1,0),0))</f>
        <v>2022–23 88</v>
      </c>
      <c r="I854" s="46" t="str">
        <f t="shared" si="53"/>
        <v>WSAM</v>
      </c>
      <c r="J854" s="47">
        <f t="shared" si="54"/>
        <v>5.1788879999999997</v>
      </c>
      <c r="K854" s="47">
        <f t="shared" si="55"/>
        <v>47.279581999999998</v>
      </c>
    </row>
    <row r="855" spans="1:11" ht="12" customHeight="1" x14ac:dyDescent="0.2">
      <c r="A855" s="39" t="s">
        <v>588</v>
      </c>
      <c r="B855" t="s">
        <v>290</v>
      </c>
      <c r="C855" s="37">
        <v>0</v>
      </c>
      <c r="D855" s="37">
        <v>591376596</v>
      </c>
      <c r="E855" s="40"/>
      <c r="F855" s="46" t="str">
        <f t="shared" si="52"/>
        <v>2022–23 YEMN</v>
      </c>
      <c r="G855" s="46" t="str">
        <f t="array" ref="G855">A855&amp;" "&amp;SUM(IF(A855=FinyearEx,IF(C855&lt;=QldEx,1,0),0))</f>
        <v>2022–23 221</v>
      </c>
      <c r="H855" s="46" t="str">
        <f t="array" ref="H855">A855&amp;" "&amp;SUM(IF(A855=FinyearEx,IF(D855&lt;=AustraliaEx,1,0),0))</f>
        <v>2022–23 44</v>
      </c>
      <c r="I855" s="46" t="str">
        <f t="shared" si="53"/>
        <v>YEMN</v>
      </c>
      <c r="J855" s="47">
        <f t="shared" si="54"/>
        <v>0</v>
      </c>
      <c r="K855" s="47">
        <f t="shared" si="55"/>
        <v>591.37659599999995</v>
      </c>
    </row>
    <row r="856" spans="1:11" ht="12" customHeight="1" x14ac:dyDescent="0.2">
      <c r="A856" s="39" t="s">
        <v>588</v>
      </c>
      <c r="B856" t="s">
        <v>291</v>
      </c>
      <c r="C856" s="37">
        <v>3484020</v>
      </c>
      <c r="D856" s="37">
        <v>7311274</v>
      </c>
      <c r="E856" s="40"/>
      <c r="F856" s="46" t="str">
        <f t="shared" si="52"/>
        <v>2022–23 ZAIR</v>
      </c>
      <c r="G856" s="46" t="str">
        <f t="array" ref="G856">A856&amp;" "&amp;SUM(IF(A856=FinyearEx,IF(C856&lt;=QldEx,1,0),0))</f>
        <v>2022–23 93</v>
      </c>
      <c r="H856" s="46" t="str">
        <f t="array" ref="H856">A856&amp;" "&amp;SUM(IF(A856=FinyearEx,IF(D856&lt;=AustraliaEx,1,0),0))</f>
        <v>2022–23 134</v>
      </c>
      <c r="I856" s="46" t="str">
        <f t="shared" si="53"/>
        <v>ZAIR</v>
      </c>
      <c r="J856" s="47">
        <f t="shared" si="54"/>
        <v>3.4840200000000001</v>
      </c>
      <c r="K856" s="47">
        <f t="shared" si="55"/>
        <v>7.3112740000000001</v>
      </c>
    </row>
    <row r="857" spans="1:11" ht="12" customHeight="1" x14ac:dyDescent="0.2">
      <c r="A857" s="39" t="s">
        <v>588</v>
      </c>
      <c r="B857" t="s">
        <v>292</v>
      </c>
      <c r="C857">
        <v>120796</v>
      </c>
      <c r="D857" s="37">
        <v>1165900</v>
      </c>
      <c r="E857" s="40"/>
      <c r="F857" s="46" t="str">
        <f t="shared" si="52"/>
        <v>2022–23 ZIMB</v>
      </c>
      <c r="G857" s="46" t="str">
        <f t="array" ref="G857">A857&amp;" "&amp;SUM(IF(A857=FinyearEx,IF(C857&lt;=QldEx,1,0),0))</f>
        <v>2022–23 159</v>
      </c>
      <c r="H857" s="46" t="str">
        <f t="array" ref="H857">A857&amp;" "&amp;SUM(IF(A857=FinyearEx,IF(D857&lt;=AustraliaEx,1,0),0))</f>
        <v>2022–23 178</v>
      </c>
      <c r="I857" s="46" t="str">
        <f t="shared" si="53"/>
        <v>ZIMB</v>
      </c>
      <c r="J857" s="47">
        <f t="shared" si="54"/>
        <v>0.120796</v>
      </c>
      <c r="K857" s="47">
        <f t="shared" si="55"/>
        <v>1.1658999999999999</v>
      </c>
    </row>
    <row r="858" spans="1:11" ht="12" customHeight="1" x14ac:dyDescent="0.2">
      <c r="A858" s="39" t="s">
        <v>588</v>
      </c>
      <c r="B858" t="s">
        <v>293</v>
      </c>
      <c r="C858" s="37">
        <v>1677305</v>
      </c>
      <c r="D858" s="37">
        <v>10635543</v>
      </c>
      <c r="E858" s="40"/>
      <c r="F858" s="46" t="str">
        <f t="shared" si="52"/>
        <v>2022–23 ZMBA</v>
      </c>
      <c r="G858" s="46" t="str">
        <f t="array" ref="G858">A858&amp;" "&amp;SUM(IF(A858=FinyearEx,IF(C858&lt;=QldEx,1,0),0))</f>
        <v>2022–23 112</v>
      </c>
      <c r="H858" s="46" t="str">
        <f t="array" ref="H858">A858&amp;" "&amp;SUM(IF(A858=FinyearEx,IF(D858&lt;=AustraliaEx,1,0),0))</f>
        <v>2022–23 127</v>
      </c>
      <c r="I858" s="46" t="str">
        <f t="shared" si="53"/>
        <v>ZMBA</v>
      </c>
      <c r="J858" s="47">
        <f t="shared" si="54"/>
        <v>1.677305</v>
      </c>
      <c r="K858" s="47">
        <f t="shared" si="55"/>
        <v>10.635543</v>
      </c>
    </row>
    <row r="859" spans="1:11" ht="12" customHeight="1" x14ac:dyDescent="0.2">
      <c r="A859" s="39" t="s">
        <v>588</v>
      </c>
      <c r="B859" t="s">
        <v>100</v>
      </c>
      <c r="C859" s="37">
        <v>0</v>
      </c>
      <c r="D859" s="37">
        <v>189825</v>
      </c>
      <c r="E859" s="40"/>
      <c r="F859" s="46" t="str">
        <f t="shared" si="52"/>
        <v>2022–23 AFGH</v>
      </c>
      <c r="G859" s="46" t="str">
        <f t="array" ref="G859">A859&amp;" "&amp;SUM(IF(A859=FinyearEx,IF(C859&lt;=QldEx,1,0),0))</f>
        <v>2022–23 221</v>
      </c>
      <c r="H859" s="46" t="str">
        <f t="array" ref="H859">A859&amp;" "&amp;SUM(IF(A859=FinyearEx,IF(D859&lt;=AustraliaEx,1,0),0))</f>
        <v>2022–23 203</v>
      </c>
      <c r="I859" s="46" t="str">
        <f t="shared" si="53"/>
        <v>AFGH</v>
      </c>
      <c r="J859" s="47">
        <f t="shared" si="54"/>
        <v>0</v>
      </c>
      <c r="K859" s="47">
        <f t="shared" si="55"/>
        <v>0.18982499999999999</v>
      </c>
    </row>
    <row r="860" spans="1:11" ht="12" customHeight="1" x14ac:dyDescent="0.2">
      <c r="A860" s="39" t="s">
        <v>588</v>
      </c>
      <c r="B860" t="s">
        <v>315</v>
      </c>
      <c r="C860" s="37">
        <v>2190</v>
      </c>
      <c r="D860" s="37">
        <v>69285</v>
      </c>
      <c r="E860" s="40"/>
      <c r="F860" s="46" t="str">
        <f t="shared" si="52"/>
        <v>2022–23 BRND</v>
      </c>
      <c r="G860" s="46" t="str">
        <f t="array" ref="G860">A860&amp;" "&amp;SUM(IF(A860=FinyearEx,IF(C860&lt;=QldEx,1,0),0))</f>
        <v>2022–23 195</v>
      </c>
      <c r="H860" s="46" t="str">
        <f t="array" ref="H860">A860&amp;" "&amp;SUM(IF(A860=FinyearEx,IF(D860&lt;=AustraliaEx,1,0),0))</f>
        <v>2022–23 212</v>
      </c>
      <c r="I860" s="46" t="str">
        <f t="shared" si="53"/>
        <v>BRND</v>
      </c>
      <c r="J860" s="47">
        <f t="shared" si="54"/>
        <v>2.1900000000000001E-3</v>
      </c>
      <c r="K860" s="47">
        <f t="shared" si="55"/>
        <v>6.9284999999999999E-2</v>
      </c>
    </row>
    <row r="861" spans="1:11" ht="12" customHeight="1" x14ac:dyDescent="0.2">
      <c r="A861" s="39" t="s">
        <v>588</v>
      </c>
      <c r="B861" t="s">
        <v>130</v>
      </c>
      <c r="C861" s="37">
        <v>0</v>
      </c>
      <c r="D861" s="37">
        <v>411226</v>
      </c>
      <c r="E861" s="40"/>
      <c r="F861" s="46" t="str">
        <f t="shared" si="52"/>
        <v>2022–23 CHAD</v>
      </c>
      <c r="G861" s="46" t="str">
        <f t="array" ref="G861">A861&amp;" "&amp;SUM(IF(A861=FinyearEx,IF(C861&lt;=QldEx,1,0),0))</f>
        <v>2022–23 221</v>
      </c>
      <c r="H861" s="46" t="str">
        <f t="array" ref="H861">A861&amp;" "&amp;SUM(IF(A861=FinyearEx,IF(D861&lt;=AustraliaEx,1,0),0))</f>
        <v>2022–23 191</v>
      </c>
      <c r="I861" s="46" t="str">
        <f t="shared" si="53"/>
        <v>CHAD</v>
      </c>
      <c r="J861" s="47">
        <f t="shared" si="54"/>
        <v>0</v>
      </c>
      <c r="K861" s="47">
        <f t="shared" si="55"/>
        <v>0.41122599999999998</v>
      </c>
    </row>
    <row r="862" spans="1:11" ht="12" customHeight="1" x14ac:dyDescent="0.2">
      <c r="A862" s="39" t="s">
        <v>588</v>
      </c>
      <c r="B862" t="s">
        <v>318</v>
      </c>
      <c r="C862" s="37">
        <v>0</v>
      </c>
      <c r="D862" s="37">
        <v>269772</v>
      </c>
      <c r="E862" s="40"/>
      <c r="F862" s="46" t="str">
        <f t="shared" si="52"/>
        <v>2022–23 FRGU</v>
      </c>
      <c r="G862" s="46" t="str">
        <f t="array" ref="G862">A862&amp;" "&amp;SUM(IF(A862=FinyearEx,IF(C862&lt;=QldEx,1,0),0))</f>
        <v>2022–23 221</v>
      </c>
      <c r="H862" s="46" t="str">
        <f t="array" ref="H862">A862&amp;" "&amp;SUM(IF(A862=FinyearEx,IF(D862&lt;=AustraliaEx,1,0),0))</f>
        <v>2022–23 196</v>
      </c>
      <c r="I862" s="46" t="str">
        <f t="shared" si="53"/>
        <v>FRGU</v>
      </c>
      <c r="J862" s="47">
        <f t="shared" si="54"/>
        <v>0</v>
      </c>
      <c r="K862" s="47">
        <f t="shared" si="55"/>
        <v>0.26977200000000001</v>
      </c>
    </row>
    <row r="863" spans="1:11" ht="12" customHeight="1" x14ac:dyDescent="0.2">
      <c r="A863" s="39" t="s">
        <v>588</v>
      </c>
      <c r="B863" t="s">
        <v>160</v>
      </c>
      <c r="C863" s="37">
        <v>9600</v>
      </c>
      <c r="D863" s="37">
        <v>165493</v>
      </c>
      <c r="E863" s="40"/>
      <c r="F863" s="46" t="str">
        <f t="shared" si="52"/>
        <v>2022–23 GAMB</v>
      </c>
      <c r="G863" s="46" t="str">
        <f t="array" ref="G863">A863&amp;" "&amp;SUM(IF(A863=FinyearEx,IF(C863&lt;=QldEx,1,0),0))</f>
        <v>2022–23 183</v>
      </c>
      <c r="H863" s="46" t="str">
        <f t="array" ref="H863">A863&amp;" "&amp;SUM(IF(A863=FinyearEx,IF(D863&lt;=AustraliaEx,1,0),0))</f>
        <v>2022–23 205</v>
      </c>
      <c r="I863" s="46" t="str">
        <f t="shared" si="53"/>
        <v>GAMB</v>
      </c>
      <c r="J863" s="47">
        <f t="shared" si="54"/>
        <v>9.5999999999999992E-3</v>
      </c>
      <c r="K863" s="47">
        <f t="shared" si="55"/>
        <v>0.165493</v>
      </c>
    </row>
    <row r="864" spans="1:11" ht="12" customHeight="1" x14ac:dyDescent="0.2">
      <c r="A864" s="39" t="s">
        <v>588</v>
      </c>
      <c r="B864" t="s">
        <v>168</v>
      </c>
      <c r="C864" s="37">
        <v>0</v>
      </c>
      <c r="D864" s="37">
        <v>150909</v>
      </c>
      <c r="E864" s="40"/>
      <c r="F864" s="46" t="str">
        <f t="shared" si="52"/>
        <v>2022–23 HAIT</v>
      </c>
      <c r="G864" s="46" t="str">
        <f t="array" ref="G864">A864&amp;" "&amp;SUM(IF(A864=FinyearEx,IF(C864&lt;=QldEx,1,0),0))</f>
        <v>2022–23 221</v>
      </c>
      <c r="H864" s="46" t="str">
        <f t="array" ref="H864">A864&amp;" "&amp;SUM(IF(A864=FinyearEx,IF(D864&lt;=AustraliaEx,1,0),0))</f>
        <v>2022–23 206</v>
      </c>
      <c r="I864" s="46" t="str">
        <f t="shared" si="53"/>
        <v>HAIT</v>
      </c>
      <c r="J864" s="47">
        <f t="shared" si="54"/>
        <v>0</v>
      </c>
      <c r="K864" s="47">
        <f t="shared" si="55"/>
        <v>0.15090899999999999</v>
      </c>
    </row>
    <row r="865" spans="1:11" ht="12" customHeight="1" x14ac:dyDescent="0.2">
      <c r="A865" s="39" t="s">
        <v>588</v>
      </c>
      <c r="B865" t="s">
        <v>220</v>
      </c>
      <c r="C865" s="37">
        <v>0</v>
      </c>
      <c r="D865" s="37">
        <v>1165029</v>
      </c>
      <c r="E865" s="40"/>
      <c r="F865" s="46" t="str">
        <f t="shared" si="52"/>
        <v>2022–23 NIGE</v>
      </c>
      <c r="G865" s="46" t="str">
        <f t="array" ref="G865">A865&amp;" "&amp;SUM(IF(A865=FinyearEx,IF(C865&lt;=QldEx,1,0),0))</f>
        <v>2022–23 221</v>
      </c>
      <c r="H865" s="46" t="str">
        <f t="array" ref="H865">A865&amp;" "&amp;SUM(IF(A865=FinyearEx,IF(D865&lt;=AustraliaEx,1,0),0))</f>
        <v>2022–23 179</v>
      </c>
      <c r="I865" s="46" t="str">
        <f t="shared" si="53"/>
        <v>NIGE</v>
      </c>
      <c r="J865" s="47">
        <f t="shared" si="54"/>
        <v>0</v>
      </c>
      <c r="K865" s="47">
        <f t="shared" si="55"/>
        <v>1.1650290000000001</v>
      </c>
    </row>
    <row r="866" spans="1:11" ht="12" customHeight="1" x14ac:dyDescent="0.2">
      <c r="A866" s="39" t="s">
        <v>588</v>
      </c>
      <c r="B866" t="s">
        <v>256</v>
      </c>
      <c r="C866" s="37">
        <v>393717</v>
      </c>
      <c r="D866" s="37">
        <v>1078746</v>
      </c>
      <c r="E866" s="40"/>
      <c r="F866" s="46" t="str">
        <f t="shared" si="52"/>
        <v>2022–23 SOML</v>
      </c>
      <c r="G866" s="46" t="str">
        <f t="array" ref="G866">A866&amp;" "&amp;SUM(IF(A866=FinyearEx,IF(C866&lt;=QldEx,1,0),0))</f>
        <v>2022–23 141</v>
      </c>
      <c r="H866" s="46" t="str">
        <f t="array" ref="H866">A866&amp;" "&amp;SUM(IF(A866=FinyearEx,IF(D866&lt;=AustraliaEx,1,0),0))</f>
        <v>2022–23 181</v>
      </c>
      <c r="I866" s="46" t="str">
        <f t="shared" si="53"/>
        <v>SOML</v>
      </c>
      <c r="J866" s="47">
        <f t="shared" si="54"/>
        <v>0.39371699999999998</v>
      </c>
      <c r="K866" s="47">
        <f t="shared" si="55"/>
        <v>1.078746</v>
      </c>
    </row>
    <row r="867" spans="1:11" ht="12" customHeight="1" x14ac:dyDescent="0.2">
      <c r="A867" s="39" t="s">
        <v>588</v>
      </c>
      <c r="B867" t="s">
        <v>260</v>
      </c>
      <c r="C867" s="37">
        <v>0</v>
      </c>
      <c r="D867" s="37">
        <v>541466</v>
      </c>
      <c r="E867" s="40"/>
      <c r="F867" s="46" t="str">
        <f t="shared" si="52"/>
        <v>2022–23 STCN</v>
      </c>
      <c r="G867" s="46" t="str">
        <f t="array" ref="G867">A867&amp;" "&amp;SUM(IF(A867=FinyearEx,IF(C867&lt;=QldEx,1,0),0))</f>
        <v>2022–23 221</v>
      </c>
      <c r="H867" s="46" t="str">
        <f t="array" ref="H867">A867&amp;" "&amp;SUM(IF(A867=FinyearEx,IF(D867&lt;=AustraliaEx,1,0),0))</f>
        <v>2022–23 186</v>
      </c>
      <c r="I867" s="46" t="str">
        <f t="shared" si="53"/>
        <v>STCN</v>
      </c>
      <c r="J867" s="47">
        <f t="shared" si="54"/>
        <v>0</v>
      </c>
      <c r="K867" s="47">
        <f t="shared" si="55"/>
        <v>0.541466</v>
      </c>
    </row>
    <row r="868" spans="1:11" ht="12" customHeight="1" x14ac:dyDescent="0.2">
      <c r="A868" s="39" t="s">
        <v>588</v>
      </c>
      <c r="B868" t="s">
        <v>267</v>
      </c>
      <c r="C868" s="37">
        <v>77197</v>
      </c>
      <c r="D868" s="37">
        <v>114073</v>
      </c>
      <c r="E868" s="40"/>
      <c r="F868" s="46" t="str">
        <f t="shared" si="52"/>
        <v>2022–23 SWZI</v>
      </c>
      <c r="G868" s="46" t="str">
        <f t="array" ref="G868">A868&amp;" "&amp;SUM(IF(A868=FinyearEx,IF(C868&lt;=QldEx,1,0),0))</f>
        <v>2022–23 164</v>
      </c>
      <c r="H868" s="46" t="str">
        <f t="array" ref="H868">A868&amp;" "&amp;SUM(IF(A868=FinyearEx,IF(D868&lt;=AustraliaEx,1,0),0))</f>
        <v>2022–23 210</v>
      </c>
      <c r="I868" s="46" t="str">
        <f t="shared" si="53"/>
        <v>SWZI</v>
      </c>
      <c r="J868" s="47">
        <f t="shared" si="54"/>
        <v>7.7197000000000002E-2</v>
      </c>
      <c r="K868" s="47">
        <f t="shared" si="55"/>
        <v>0.11407299999999999</v>
      </c>
    </row>
    <row r="869" spans="1:11" ht="12" customHeight="1" x14ac:dyDescent="0.2">
      <c r="A869" s="39" t="s">
        <v>588</v>
      </c>
      <c r="B869" t="s">
        <v>308</v>
      </c>
      <c r="C869" s="37">
        <v>0</v>
      </c>
      <c r="D869" s="37">
        <v>3754243</v>
      </c>
      <c r="E869" s="40"/>
      <c r="F869" s="46" t="str">
        <f t="shared" si="52"/>
        <v>2022–23 TRCA</v>
      </c>
      <c r="G869" s="46" t="str">
        <f t="array" ref="G869">A869&amp;" "&amp;SUM(IF(A869=FinyearEx,IF(C869&lt;=QldEx,1,0),0))</f>
        <v>2022–23 221</v>
      </c>
      <c r="H869" s="46" t="str">
        <f t="array" ref="H869">A869&amp;" "&amp;SUM(IF(A869=FinyearEx,IF(D869&lt;=AustraliaEx,1,0),0))</f>
        <v>2022–23 153</v>
      </c>
      <c r="I869" s="46" t="str">
        <f t="shared" si="53"/>
        <v>TRCA</v>
      </c>
      <c r="J869" s="47">
        <f t="shared" si="54"/>
        <v>0</v>
      </c>
      <c r="K869" s="47">
        <f t="shared" si="55"/>
        <v>3.7542430000000002</v>
      </c>
    </row>
    <row r="870" spans="1:11" ht="12" customHeight="1" x14ac:dyDescent="0.2">
      <c r="A870" s="39" t="s">
        <v>588</v>
      </c>
      <c r="B870" t="s">
        <v>337</v>
      </c>
      <c r="C870" s="37">
        <v>113316</v>
      </c>
      <c r="D870" s="37">
        <v>118316</v>
      </c>
      <c r="E870" s="40"/>
      <c r="F870" s="46" t="str">
        <f t="shared" si="52"/>
        <v>2022–23 AUST</v>
      </c>
      <c r="G870" s="46" t="str">
        <f t="array" ref="G870">A870&amp;" "&amp;SUM(IF(A870=FinyearEx,IF(C870&lt;=QldEx,1,0),0))</f>
        <v>2022–23 162</v>
      </c>
      <c r="H870" s="46" t="str">
        <f t="array" ref="H870">A870&amp;" "&amp;SUM(IF(A870=FinyearEx,IF(D870&lt;=AustraliaEx,1,0),0))</f>
        <v>2022–23 209</v>
      </c>
      <c r="I870" s="46" t="str">
        <f t="shared" si="53"/>
        <v>AUST</v>
      </c>
      <c r="J870" s="47">
        <f t="shared" si="54"/>
        <v>0.113316</v>
      </c>
      <c r="K870" s="47">
        <f t="shared" si="55"/>
        <v>0.118316</v>
      </c>
    </row>
    <row r="871" spans="1:11" ht="12" customHeight="1" x14ac:dyDescent="0.2">
      <c r="A871" s="39" t="s">
        <v>588</v>
      </c>
      <c r="B871" t="s">
        <v>301</v>
      </c>
      <c r="C871" s="37">
        <v>356</v>
      </c>
      <c r="D871" s="37">
        <v>9776</v>
      </c>
      <c r="E871" s="40"/>
      <c r="F871" s="46" t="str">
        <f t="shared" ref="F871:F934" si="56">A871&amp;" "&amp;B871</f>
        <v>2022–23 CVER</v>
      </c>
      <c r="G871" s="46" t="str">
        <f t="array" ref="G871">A871&amp;" "&amp;SUM(IF(A871=FinyearEx,IF(C871&lt;=QldEx,1,0),0))</f>
        <v>2022–23 197</v>
      </c>
      <c r="H871" s="46" t="str">
        <f t="array" ref="H871">A871&amp;" "&amp;SUM(IF(A871=FinyearEx,IF(D871&lt;=AustraliaEx,1,0),0))</f>
        <v>2022–23 220</v>
      </c>
      <c r="I871" s="46" t="str">
        <f t="shared" ref="I871:I934" si="57">B871</f>
        <v>CVER</v>
      </c>
      <c r="J871" s="47">
        <f t="shared" ref="J871:J934" si="58">C871/1000000</f>
        <v>3.5599999999999998E-4</v>
      </c>
      <c r="K871" s="47">
        <f t="shared" ref="K871:K934" si="59">D871/1000000</f>
        <v>9.776E-3</v>
      </c>
    </row>
    <row r="872" spans="1:11" ht="12" customHeight="1" x14ac:dyDescent="0.2">
      <c r="A872" s="39" t="s">
        <v>588</v>
      </c>
      <c r="B872" t="s">
        <v>192</v>
      </c>
      <c r="C872" s="37">
        <v>32436</v>
      </c>
      <c r="D872" s="37">
        <v>325364</v>
      </c>
      <c r="E872" s="40"/>
      <c r="F872" s="46" t="str">
        <f t="shared" si="56"/>
        <v>2022–23 LESO</v>
      </c>
      <c r="G872" s="46" t="str">
        <f t="array" ref="G872">A872&amp;" "&amp;SUM(IF(A872=FinyearEx,IF(C872&lt;=QldEx,1,0),0))</f>
        <v>2022–23 173</v>
      </c>
      <c r="H872" s="46" t="str">
        <f t="array" ref="H872">A872&amp;" "&amp;SUM(IF(A872=FinyearEx,IF(D872&lt;=AustraliaEx,1,0),0))</f>
        <v>2022–23 193</v>
      </c>
      <c r="I872" s="46" t="str">
        <f t="shared" si="57"/>
        <v>LESO</v>
      </c>
      <c r="J872" s="47">
        <f t="shared" si="58"/>
        <v>3.2436E-2</v>
      </c>
      <c r="K872" s="47">
        <f t="shared" si="59"/>
        <v>0.32536399999999999</v>
      </c>
    </row>
    <row r="873" spans="1:11" ht="12" customHeight="1" x14ac:dyDescent="0.2">
      <c r="A873" s="39" t="s">
        <v>588</v>
      </c>
      <c r="B873" t="s">
        <v>316</v>
      </c>
      <c r="C873" s="37">
        <v>226261</v>
      </c>
      <c r="D873" s="37">
        <v>246371</v>
      </c>
      <c r="E873" s="40"/>
      <c r="F873" s="46" t="str">
        <f t="shared" si="56"/>
        <v>2022–23 MTEN</v>
      </c>
      <c r="G873" s="46" t="str">
        <f t="array" ref="G873">A873&amp;" "&amp;SUM(IF(A873=FinyearEx,IF(C873&lt;=QldEx,1,0),0))</f>
        <v>2022–23 149</v>
      </c>
      <c r="H873" s="46" t="str">
        <f t="array" ref="H873">A873&amp;" "&amp;SUM(IF(A873=FinyearEx,IF(D873&lt;=AustraliaEx,1,0),0))</f>
        <v>2022–23 199</v>
      </c>
      <c r="I873" s="46" t="str">
        <f t="shared" si="57"/>
        <v>MTEN</v>
      </c>
      <c r="J873" s="47">
        <f t="shared" si="58"/>
        <v>0.22626099999999999</v>
      </c>
      <c r="K873" s="47">
        <f t="shared" si="59"/>
        <v>0.24637100000000001</v>
      </c>
    </row>
    <row r="874" spans="1:11" ht="12" customHeight="1" x14ac:dyDescent="0.2">
      <c r="A874" s="39" t="s">
        <v>588</v>
      </c>
      <c r="B874" t="s">
        <v>296</v>
      </c>
      <c r="C874">
        <v>0</v>
      </c>
      <c r="D874" s="37">
        <v>57535</v>
      </c>
      <c r="E874" s="40"/>
      <c r="F874" s="46" t="str">
        <f t="shared" si="56"/>
        <v>2022–23 CEAR</v>
      </c>
      <c r="G874" s="46" t="str">
        <f t="array" ref="G874">A874&amp;" "&amp;SUM(IF(A874=FinyearEx,IF(C874&lt;=QldEx,1,0),0))</f>
        <v>2022–23 221</v>
      </c>
      <c r="H874" s="46" t="str">
        <f t="array" ref="H874">A874&amp;" "&amp;SUM(IF(A874=FinyearEx,IF(D874&lt;=AustraliaEx,1,0),0))</f>
        <v>2022–23 213</v>
      </c>
      <c r="I874" s="46" t="str">
        <f t="shared" si="57"/>
        <v>CEAR</v>
      </c>
      <c r="J874" s="47">
        <f t="shared" si="58"/>
        <v>0</v>
      </c>
      <c r="K874" s="47">
        <f t="shared" si="59"/>
        <v>5.7535000000000003E-2</v>
      </c>
    </row>
    <row r="875" spans="1:11" ht="12" customHeight="1" x14ac:dyDescent="0.2">
      <c r="A875" s="39" t="s">
        <v>588</v>
      </c>
      <c r="B875" t="s">
        <v>332</v>
      </c>
      <c r="C875" s="37">
        <v>0</v>
      </c>
      <c r="D875" s="37">
        <v>20300</v>
      </c>
      <c r="E875" s="40"/>
      <c r="F875" s="46" t="str">
        <f t="shared" si="56"/>
        <v>2022–23 IWAS</v>
      </c>
      <c r="G875" s="46" t="str">
        <f t="array" ref="G875">A875&amp;" "&amp;SUM(IF(A875=FinyearEx,IF(C875&lt;=QldEx,1,0),0))</f>
        <v>2022–23 221</v>
      </c>
      <c r="H875" s="46" t="str">
        <f t="array" ref="H875">A875&amp;" "&amp;SUM(IF(A875=FinyearEx,IF(D875&lt;=AustraliaEx,1,0),0))</f>
        <v>2022–23 217</v>
      </c>
      <c r="I875" s="46" t="str">
        <f t="shared" si="57"/>
        <v>IWAS</v>
      </c>
      <c r="J875" s="47">
        <f t="shared" si="58"/>
        <v>0</v>
      </c>
      <c r="K875" s="47">
        <f t="shared" si="59"/>
        <v>2.0299999999999999E-2</v>
      </c>
    </row>
    <row r="876" spans="1:11" ht="12" customHeight="1" x14ac:dyDescent="0.2">
      <c r="A876" s="39" t="s">
        <v>588</v>
      </c>
      <c r="B876" t="s">
        <v>295</v>
      </c>
      <c r="C876" s="37">
        <v>0</v>
      </c>
      <c r="D876" s="37">
        <v>203345</v>
      </c>
      <c r="E876" s="40"/>
      <c r="F876" s="46" t="str">
        <f t="shared" si="56"/>
        <v>2022–23 BELA</v>
      </c>
      <c r="G876" s="46" t="str">
        <f t="array" ref="G876">A876&amp;" "&amp;SUM(IF(A876=FinyearEx,IF(C876&lt;=QldEx,1,0),0))</f>
        <v>2022–23 221</v>
      </c>
      <c r="H876" s="46" t="str">
        <f t="array" ref="H876">A876&amp;" "&amp;SUM(IF(A876=FinyearEx,IF(D876&lt;=AustraliaEx,1,0),0))</f>
        <v>2022–23 202</v>
      </c>
      <c r="I876" s="46" t="str">
        <f t="shared" si="57"/>
        <v>BELA</v>
      </c>
      <c r="J876" s="47">
        <f t="shared" si="58"/>
        <v>0</v>
      </c>
      <c r="K876" s="47">
        <f t="shared" si="59"/>
        <v>0.203345</v>
      </c>
    </row>
    <row r="877" spans="1:11" ht="12" customHeight="1" x14ac:dyDescent="0.2">
      <c r="A877" s="39" t="s">
        <v>645</v>
      </c>
      <c r="B877" t="s">
        <v>100</v>
      </c>
      <c r="C877" s="37">
        <v>0</v>
      </c>
      <c r="D877" s="37">
        <v>333367</v>
      </c>
      <c r="E877" s="40"/>
      <c r="F877" s="46" t="str">
        <f t="shared" si="56"/>
        <v>2023–24 AFGH</v>
      </c>
      <c r="G877" s="46" t="str">
        <f t="array" ref="G877">A877&amp;" "&amp;SUM(IF(A877=FinyearEx,IF(C877&lt;=QldEx,1,0),0))</f>
        <v>2023–24 212</v>
      </c>
      <c r="H877" s="46" t="str">
        <f t="array" ref="H877">A877&amp;" "&amp;SUM(IF(A877=FinyearEx,IF(D877&lt;=AustraliaEx,1,0),0))</f>
        <v>2023–24 192</v>
      </c>
      <c r="I877" s="46" t="str">
        <f t="shared" si="57"/>
        <v>AFGH</v>
      </c>
      <c r="J877" s="47">
        <f t="shared" si="58"/>
        <v>0</v>
      </c>
      <c r="K877" s="47">
        <f t="shared" si="59"/>
        <v>0.33336700000000002</v>
      </c>
    </row>
    <row r="878" spans="1:11" ht="12" customHeight="1" x14ac:dyDescent="0.2">
      <c r="A878" s="39" t="s">
        <v>645</v>
      </c>
      <c r="B878" t="s">
        <v>101</v>
      </c>
      <c r="C878" s="37">
        <v>1407611</v>
      </c>
      <c r="D878" s="37">
        <v>2319936</v>
      </c>
      <c r="E878" s="40"/>
      <c r="F878" s="46" t="str">
        <f t="shared" si="56"/>
        <v>2023–24 AGUA</v>
      </c>
      <c r="G878" s="46" t="str">
        <f t="array" ref="G878">A878&amp;" "&amp;SUM(IF(A878=FinyearEx,IF(C878&lt;=QldEx,1,0),0))</f>
        <v>2023–24 117</v>
      </c>
      <c r="H878" s="46" t="str">
        <f t="array" ref="H878">A878&amp;" "&amp;SUM(IF(A878=FinyearEx,IF(D878&lt;=AustraliaEx,1,0),0))</f>
        <v>2023–24 164</v>
      </c>
      <c r="I878" s="46" t="str">
        <f t="shared" si="57"/>
        <v>AGUA</v>
      </c>
      <c r="J878" s="47">
        <f t="shared" si="58"/>
        <v>1.4076109999999999</v>
      </c>
      <c r="K878" s="47">
        <f t="shared" si="59"/>
        <v>2.3199360000000002</v>
      </c>
    </row>
    <row r="879" spans="1:11" ht="12" customHeight="1" x14ac:dyDescent="0.2">
      <c r="A879" s="39" t="s">
        <v>645</v>
      </c>
      <c r="B879" t="s">
        <v>102</v>
      </c>
      <c r="C879" s="37">
        <v>11765</v>
      </c>
      <c r="D879" s="37">
        <v>2475152</v>
      </c>
      <c r="E879" s="40"/>
      <c r="F879" s="46" t="str">
        <f t="shared" si="56"/>
        <v>2023–24 ALBA</v>
      </c>
      <c r="G879" s="46" t="str">
        <f t="array" ref="G879">A879&amp;" "&amp;SUM(IF(A879=FinyearEx,IF(C879&lt;=QldEx,1,0),0))</f>
        <v>2023–24 181</v>
      </c>
      <c r="H879" s="46" t="str">
        <f t="array" ref="H879">A879&amp;" "&amp;SUM(IF(A879=FinyearEx,IF(D879&lt;=AustraliaEx,1,0),0))</f>
        <v>2023–24 161</v>
      </c>
      <c r="I879" s="46" t="str">
        <f t="shared" si="57"/>
        <v>ALBA</v>
      </c>
      <c r="J879" s="47">
        <f t="shared" si="58"/>
        <v>1.1764999999999999E-2</v>
      </c>
      <c r="K879" s="47">
        <f t="shared" si="59"/>
        <v>2.475152</v>
      </c>
    </row>
    <row r="880" spans="1:11" ht="12" customHeight="1" x14ac:dyDescent="0.2">
      <c r="A880" s="39" t="s">
        <v>645</v>
      </c>
      <c r="B880" t="s">
        <v>103</v>
      </c>
      <c r="C880" s="37">
        <v>2171992</v>
      </c>
      <c r="D880" s="37">
        <v>107525649</v>
      </c>
      <c r="E880" s="40"/>
      <c r="F880" s="46" t="str">
        <f t="shared" si="56"/>
        <v>2023–24 ALGR</v>
      </c>
      <c r="G880" s="46" t="str">
        <f t="array" ref="G880">A880&amp;" "&amp;SUM(IF(A880=FinyearEx,IF(C880&lt;=QldEx,1,0),0))</f>
        <v>2023–24 106</v>
      </c>
      <c r="H880" s="46" t="str">
        <f t="array" ref="H880">A880&amp;" "&amp;SUM(IF(A880=FinyearEx,IF(D880&lt;=AustraliaEx,1,0),0))</f>
        <v>2023–24 69</v>
      </c>
      <c r="I880" s="46" t="str">
        <f t="shared" si="57"/>
        <v>ALGR</v>
      </c>
      <c r="J880" s="47">
        <f t="shared" si="58"/>
        <v>2.1719919999999999</v>
      </c>
      <c r="K880" s="47">
        <f t="shared" si="59"/>
        <v>107.525649</v>
      </c>
    </row>
    <row r="881" spans="1:11" ht="12" customHeight="1" x14ac:dyDescent="0.2">
      <c r="A881" s="39" t="s">
        <v>645</v>
      </c>
      <c r="B881" t="s">
        <v>104</v>
      </c>
      <c r="C881" s="37">
        <v>2952628</v>
      </c>
      <c r="D881" s="37">
        <v>7610187</v>
      </c>
      <c r="E881" s="40"/>
      <c r="F881" s="46" t="str">
        <f t="shared" si="56"/>
        <v>2023–24 ANGO</v>
      </c>
      <c r="G881" s="46" t="str">
        <f t="array" ref="G881">A881&amp;" "&amp;SUM(IF(A881=FinyearEx,IF(C881&lt;=QldEx,1,0),0))</f>
        <v>2023–24 97</v>
      </c>
      <c r="H881" s="46" t="str">
        <f t="array" ref="H881">A881&amp;" "&amp;SUM(IF(A881=FinyearEx,IF(D881&lt;=AustraliaEx,1,0),0))</f>
        <v>2023–24 136</v>
      </c>
      <c r="I881" s="46" t="str">
        <f t="shared" si="57"/>
        <v>ANGO</v>
      </c>
      <c r="J881" s="47">
        <f t="shared" si="58"/>
        <v>2.9526279999999998</v>
      </c>
      <c r="K881" s="47">
        <f t="shared" si="59"/>
        <v>7.6101869999999998</v>
      </c>
    </row>
    <row r="882" spans="1:11" ht="12" customHeight="1" x14ac:dyDescent="0.2">
      <c r="A882" s="39" t="s">
        <v>645</v>
      </c>
      <c r="B882" t="s">
        <v>105</v>
      </c>
      <c r="C882" s="37">
        <v>2021495</v>
      </c>
      <c r="D882" s="37">
        <v>10936872</v>
      </c>
      <c r="E882" s="40"/>
      <c r="F882" s="46" t="str">
        <f t="shared" si="56"/>
        <v>2023–24 ANTC</v>
      </c>
      <c r="G882" s="46" t="str">
        <f t="array" ref="G882">A882&amp;" "&amp;SUM(IF(A882=FinyearEx,IF(C882&lt;=QldEx,1,0),0))</f>
        <v>2023–24 109</v>
      </c>
      <c r="H882" s="46" t="str">
        <f t="array" ref="H882">A882&amp;" "&amp;SUM(IF(A882=FinyearEx,IF(D882&lt;=AustraliaEx,1,0),0))</f>
        <v>2023–24 126</v>
      </c>
      <c r="I882" s="46" t="str">
        <f t="shared" si="57"/>
        <v>ANTC</v>
      </c>
      <c r="J882" s="47">
        <f t="shared" si="58"/>
        <v>2.0214949999999998</v>
      </c>
      <c r="K882" s="47">
        <f t="shared" si="59"/>
        <v>10.936871999999999</v>
      </c>
    </row>
    <row r="883" spans="1:11" ht="12" customHeight="1" x14ac:dyDescent="0.2">
      <c r="A883" s="39" t="s">
        <v>645</v>
      </c>
      <c r="B883" t="s">
        <v>106</v>
      </c>
      <c r="C883">
        <v>2170</v>
      </c>
      <c r="D883" s="37">
        <v>1548074</v>
      </c>
      <c r="E883" s="40"/>
      <c r="F883" s="46" t="str">
        <f t="shared" si="56"/>
        <v>2023–24 ANTI</v>
      </c>
      <c r="G883" s="46" t="str">
        <f t="array" ref="G883">A883&amp;" "&amp;SUM(IF(A883=FinyearEx,IF(C883&lt;=QldEx,1,0),0))</f>
        <v>2023–24 189</v>
      </c>
      <c r="H883" s="46" t="str">
        <f t="array" ref="H883">A883&amp;" "&amp;SUM(IF(A883=FinyearEx,IF(D883&lt;=AustraliaEx,1,0),0))</f>
        <v>2023–24 175</v>
      </c>
      <c r="I883" s="46" t="str">
        <f t="shared" si="57"/>
        <v>ANTI</v>
      </c>
      <c r="J883" s="47">
        <f t="shared" si="58"/>
        <v>2.1700000000000001E-3</v>
      </c>
      <c r="K883" s="47">
        <f t="shared" si="59"/>
        <v>1.548074</v>
      </c>
    </row>
    <row r="884" spans="1:11" ht="12" customHeight="1" x14ac:dyDescent="0.2">
      <c r="A884" s="39" t="s">
        <v>645</v>
      </c>
      <c r="B884" t="s">
        <v>107</v>
      </c>
      <c r="C884" s="37">
        <v>108955444</v>
      </c>
      <c r="D884" s="37">
        <v>468428224</v>
      </c>
      <c r="E884" s="40"/>
      <c r="F884" s="46" t="str">
        <f t="shared" si="56"/>
        <v>2023–24 ARGE</v>
      </c>
      <c r="G884" s="46" t="str">
        <f t="array" ref="G884">A884&amp;" "&amp;SUM(IF(A884=FinyearEx,IF(C884&lt;=QldEx,1,0),0))</f>
        <v>2023–24 36</v>
      </c>
      <c r="H884" s="46" t="str">
        <f t="array" ref="H884">A884&amp;" "&amp;SUM(IF(A884=FinyearEx,IF(D884&lt;=AustraliaEx,1,0),0))</f>
        <v>2023–24 44</v>
      </c>
      <c r="I884" s="46" t="str">
        <f t="shared" si="57"/>
        <v>ARGE</v>
      </c>
      <c r="J884" s="47">
        <f t="shared" si="58"/>
        <v>108.955444</v>
      </c>
      <c r="K884" s="47">
        <f t="shared" si="59"/>
        <v>468.428224</v>
      </c>
    </row>
    <row r="885" spans="1:11" ht="12" customHeight="1" x14ac:dyDescent="0.2">
      <c r="A885" s="39" t="s">
        <v>645</v>
      </c>
      <c r="B885" t="s">
        <v>108</v>
      </c>
      <c r="C885" s="37">
        <v>971386</v>
      </c>
      <c r="D885" s="37">
        <v>2580615</v>
      </c>
      <c r="E885" s="40"/>
      <c r="F885" s="46" t="str">
        <f t="shared" si="56"/>
        <v>2023–24 ARMN</v>
      </c>
      <c r="G885" s="46" t="str">
        <f t="array" ref="G885">A885&amp;" "&amp;SUM(IF(A885=FinyearEx,IF(C885&lt;=QldEx,1,0),0))</f>
        <v>2023–24 125</v>
      </c>
      <c r="H885" s="46" t="str">
        <f t="array" ref="H885">A885&amp;" "&amp;SUM(IF(A885=FinyearEx,IF(D885&lt;=AustraliaEx,1,0),0))</f>
        <v>2023–24 160</v>
      </c>
      <c r="I885" s="46" t="str">
        <f t="shared" si="57"/>
        <v>ARMN</v>
      </c>
      <c r="J885" s="47">
        <f t="shared" si="58"/>
        <v>0.97138599999999997</v>
      </c>
      <c r="K885" s="47">
        <f t="shared" si="59"/>
        <v>2.5806149999999999</v>
      </c>
    </row>
    <row r="886" spans="1:11" ht="12" customHeight="1" x14ac:dyDescent="0.2">
      <c r="A886" s="39" t="s">
        <v>645</v>
      </c>
      <c r="B886" t="s">
        <v>109</v>
      </c>
      <c r="C886" s="37">
        <v>8954045</v>
      </c>
      <c r="D886" s="37">
        <v>62204298</v>
      </c>
      <c r="E886" s="40"/>
      <c r="F886" s="46" t="str">
        <f t="shared" si="56"/>
        <v>2023–24 ASTA</v>
      </c>
      <c r="G886" s="46" t="str">
        <f t="array" ref="G886">A886&amp;" "&amp;SUM(IF(A886=FinyearEx,IF(C886&lt;=QldEx,1,0),0))</f>
        <v>2023–24 68</v>
      </c>
      <c r="H886" s="46" t="str">
        <f t="array" ref="H886">A886&amp;" "&amp;SUM(IF(A886=FinyearEx,IF(D886&lt;=AustraliaEx,1,0),0))</f>
        <v>2023–24 81</v>
      </c>
      <c r="I886" s="46" t="str">
        <f t="shared" si="57"/>
        <v>ASTA</v>
      </c>
      <c r="J886" s="47">
        <f t="shared" si="58"/>
        <v>8.9540450000000007</v>
      </c>
      <c r="K886" s="47">
        <f t="shared" si="59"/>
        <v>62.204298000000001</v>
      </c>
    </row>
    <row r="887" spans="1:11" ht="12" customHeight="1" x14ac:dyDescent="0.2">
      <c r="A887" s="39" t="s">
        <v>645</v>
      </c>
      <c r="B887" t="s">
        <v>110</v>
      </c>
      <c r="C887" s="37">
        <v>198668</v>
      </c>
      <c r="D887" s="37">
        <v>3703207</v>
      </c>
      <c r="E887" s="40"/>
      <c r="F887" s="46" t="str">
        <f t="shared" si="56"/>
        <v>2023–24 AZBJ</v>
      </c>
      <c r="G887" s="46" t="str">
        <f t="array" ref="G887">A887&amp;" "&amp;SUM(IF(A887=FinyearEx,IF(C887&lt;=QldEx,1,0),0))</f>
        <v>2023–24 155</v>
      </c>
      <c r="H887" s="46" t="str">
        <f t="array" ref="H887">A887&amp;" "&amp;SUM(IF(A887=FinyearEx,IF(D887&lt;=AustraliaEx,1,0),0))</f>
        <v>2023–24 149</v>
      </c>
      <c r="I887" s="46" t="str">
        <f t="shared" si="57"/>
        <v>AZBJ</v>
      </c>
      <c r="J887" s="47">
        <f t="shared" si="58"/>
        <v>0.19866800000000001</v>
      </c>
      <c r="K887" s="47">
        <f t="shared" si="59"/>
        <v>3.7032069999999999</v>
      </c>
    </row>
    <row r="888" spans="1:11" ht="12" customHeight="1" x14ac:dyDescent="0.2">
      <c r="A888" s="39" t="s">
        <v>645</v>
      </c>
      <c r="B888" t="s">
        <v>111</v>
      </c>
      <c r="C888" s="37">
        <v>862854335</v>
      </c>
      <c r="D888" s="37">
        <v>2028844334</v>
      </c>
      <c r="E888" s="40"/>
      <c r="F888" s="46" t="str">
        <f t="shared" si="56"/>
        <v>2023–24 BADE</v>
      </c>
      <c r="G888" s="46" t="str">
        <f t="array" ref="G888">A888&amp;" "&amp;SUM(IF(A888=FinyearEx,IF(C888&lt;=QldEx,1,0),0))</f>
        <v>2023–24 18</v>
      </c>
      <c r="H888" s="46" t="str">
        <f t="array" ref="H888">A888&amp;" "&amp;SUM(IF(A888=FinyearEx,IF(D888&lt;=AustraliaEx,1,0),0))</f>
        <v>2023–24 25</v>
      </c>
      <c r="I888" s="46" t="str">
        <f t="shared" si="57"/>
        <v>BADE</v>
      </c>
      <c r="J888" s="47">
        <f t="shared" si="58"/>
        <v>862.85433499999999</v>
      </c>
      <c r="K888" s="47">
        <f t="shared" si="59"/>
        <v>2028.8443339999999</v>
      </c>
    </row>
    <row r="889" spans="1:11" ht="12" customHeight="1" x14ac:dyDescent="0.2">
      <c r="A889" s="39" t="s">
        <v>645</v>
      </c>
      <c r="B889" t="s">
        <v>294</v>
      </c>
      <c r="C889" s="37">
        <v>31698</v>
      </c>
      <c r="D889" s="37">
        <v>5209496</v>
      </c>
      <c r="E889" s="40"/>
      <c r="F889" s="46" t="str">
        <f t="shared" si="56"/>
        <v>2023–24 BAHA</v>
      </c>
      <c r="G889" s="46" t="str">
        <f t="array" ref="G889">A889&amp;" "&amp;SUM(IF(A889=FinyearEx,IF(C889&lt;=QldEx,1,0),0))</f>
        <v>2023–24 173</v>
      </c>
      <c r="H889" s="46" t="str">
        <f t="array" ref="H889">A889&amp;" "&amp;SUM(IF(A889=FinyearEx,IF(D889&lt;=AustraliaEx,1,0),0))</f>
        <v>2023–24 144</v>
      </c>
      <c r="I889" s="46" t="str">
        <f t="shared" si="57"/>
        <v>BAHA</v>
      </c>
      <c r="J889" s="47">
        <f t="shared" si="58"/>
        <v>3.1697999999999997E-2</v>
      </c>
      <c r="K889" s="47">
        <f t="shared" si="59"/>
        <v>5.2094959999999997</v>
      </c>
    </row>
    <row r="890" spans="1:11" ht="12" customHeight="1" x14ac:dyDescent="0.2">
      <c r="A890" s="39" t="s">
        <v>645</v>
      </c>
      <c r="B890" t="s">
        <v>112</v>
      </c>
      <c r="C890" s="37">
        <v>78950</v>
      </c>
      <c r="D890" s="37">
        <v>3579631</v>
      </c>
      <c r="E890" s="40"/>
      <c r="F890" s="46" t="str">
        <f t="shared" si="56"/>
        <v>2023–24 BARB</v>
      </c>
      <c r="G890" s="46" t="str">
        <f t="array" ref="G890">A890&amp;" "&amp;SUM(IF(A890=FinyearEx,IF(C890&lt;=QldEx,1,0),0))</f>
        <v>2023–24 168</v>
      </c>
      <c r="H890" s="46" t="str">
        <f t="array" ref="H890">A890&amp;" "&amp;SUM(IF(A890=FinyearEx,IF(D890&lt;=AustraliaEx,1,0),0))</f>
        <v>2023–24 150</v>
      </c>
      <c r="I890" s="46" t="str">
        <f t="shared" si="57"/>
        <v>BARB</v>
      </c>
      <c r="J890" s="47">
        <f t="shared" si="58"/>
        <v>7.8950000000000006E-2</v>
      </c>
      <c r="K890" s="47">
        <f t="shared" si="59"/>
        <v>3.579631</v>
      </c>
    </row>
    <row r="891" spans="1:11" ht="12" customHeight="1" x14ac:dyDescent="0.2">
      <c r="A891" s="39" t="s">
        <v>645</v>
      </c>
      <c r="B891" t="s">
        <v>114</v>
      </c>
      <c r="C891">
        <v>744564345</v>
      </c>
      <c r="D891" s="37">
        <v>1924751560</v>
      </c>
      <c r="E891" s="40"/>
      <c r="F891" s="46" t="str">
        <f t="shared" si="56"/>
        <v>2023–24 BELG</v>
      </c>
      <c r="G891" s="46" t="str">
        <f t="array" ref="G891">A891&amp;" "&amp;SUM(IF(A891=FinyearEx,IF(C891&lt;=QldEx,1,0),0))</f>
        <v>2023–24 20</v>
      </c>
      <c r="H891" s="46" t="str">
        <f t="array" ref="H891">A891&amp;" "&amp;SUM(IF(A891=FinyearEx,IF(D891&lt;=AustraliaEx,1,0),0))</f>
        <v>2023–24 26</v>
      </c>
      <c r="I891" s="46" t="str">
        <f t="shared" si="57"/>
        <v>BELG</v>
      </c>
      <c r="J891" s="47">
        <f t="shared" si="58"/>
        <v>744.564345</v>
      </c>
      <c r="K891" s="47">
        <f t="shared" si="59"/>
        <v>1924.7515599999999</v>
      </c>
    </row>
    <row r="892" spans="1:11" ht="12" customHeight="1" x14ac:dyDescent="0.2">
      <c r="A892" s="39" t="s">
        <v>645</v>
      </c>
      <c r="B892" t="s">
        <v>115</v>
      </c>
      <c r="C892" s="37">
        <v>337140</v>
      </c>
      <c r="D892" s="37">
        <v>1772101</v>
      </c>
      <c r="E892" s="40"/>
      <c r="F892" s="46" t="str">
        <f t="shared" si="56"/>
        <v>2023–24 BENR</v>
      </c>
      <c r="G892" s="46" t="str">
        <f t="array" ref="G892">A892&amp;" "&amp;SUM(IF(A892=FinyearEx,IF(C892&lt;=QldEx,1,0),0))</f>
        <v>2023–24 144</v>
      </c>
      <c r="H892" s="46" t="str">
        <f t="array" ref="H892">A892&amp;" "&amp;SUM(IF(A892=FinyearEx,IF(D892&lt;=AustraliaEx,1,0),0))</f>
        <v>2023–24 170</v>
      </c>
      <c r="I892" s="46" t="str">
        <f t="shared" si="57"/>
        <v>BENR</v>
      </c>
      <c r="J892" s="47">
        <f t="shared" si="58"/>
        <v>0.33714</v>
      </c>
      <c r="K892" s="47">
        <f t="shared" si="59"/>
        <v>1.7721009999999999</v>
      </c>
    </row>
    <row r="893" spans="1:11" ht="12" customHeight="1" x14ac:dyDescent="0.2">
      <c r="A893" s="39" t="s">
        <v>645</v>
      </c>
      <c r="B893" t="s">
        <v>116</v>
      </c>
      <c r="C893" s="37">
        <v>336126294</v>
      </c>
      <c r="D893" s="37">
        <v>1758829797</v>
      </c>
      <c r="E893" s="40"/>
      <c r="F893" s="46" t="str">
        <f t="shared" si="56"/>
        <v>2023–24 BHRN</v>
      </c>
      <c r="G893" s="46" t="str">
        <f t="array" ref="G893">A893&amp;" "&amp;SUM(IF(A893=FinyearEx,IF(C893&lt;=QldEx,1,0),0))</f>
        <v>2023–24 28</v>
      </c>
      <c r="H893" s="46" t="str">
        <f t="array" ref="H893">A893&amp;" "&amp;SUM(IF(A893=FinyearEx,IF(D893&lt;=AustraliaEx,1,0),0))</f>
        <v>2023–24 28</v>
      </c>
      <c r="I893" s="46" t="str">
        <f t="shared" si="57"/>
        <v>BHRN</v>
      </c>
      <c r="J893" s="47">
        <f t="shared" si="58"/>
        <v>336.12629399999997</v>
      </c>
      <c r="K893" s="47">
        <f t="shared" si="59"/>
        <v>1758.8297970000001</v>
      </c>
    </row>
    <row r="894" spans="1:11" ht="12" customHeight="1" x14ac:dyDescent="0.2">
      <c r="A894" s="39" t="s">
        <v>645</v>
      </c>
      <c r="B894" t="s">
        <v>117</v>
      </c>
      <c r="C894" s="37">
        <v>35660</v>
      </c>
      <c r="D894" s="37">
        <v>2418026</v>
      </c>
      <c r="E894" s="40"/>
      <c r="F894" s="46" t="str">
        <f t="shared" si="56"/>
        <v>2023–24 BHUT</v>
      </c>
      <c r="G894" s="46" t="str">
        <f t="array" ref="G894">A894&amp;" "&amp;SUM(IF(A894=FinyearEx,IF(C894&lt;=QldEx,1,0),0))</f>
        <v>2023–24 172</v>
      </c>
      <c r="H894" s="46" t="str">
        <f t="array" ref="H894">A894&amp;" "&amp;SUM(IF(A894=FinyearEx,IF(D894&lt;=AustraliaEx,1,0),0))</f>
        <v>2023–24 163</v>
      </c>
      <c r="I894" s="46" t="str">
        <f t="shared" si="57"/>
        <v>BHUT</v>
      </c>
      <c r="J894" s="47">
        <f t="shared" si="58"/>
        <v>3.5659999999999997E-2</v>
      </c>
      <c r="K894" s="47">
        <f t="shared" si="59"/>
        <v>2.4180259999999998</v>
      </c>
    </row>
    <row r="895" spans="1:11" ht="12" customHeight="1" x14ac:dyDescent="0.2">
      <c r="A895" s="39" t="s">
        <v>645</v>
      </c>
      <c r="B895" t="s">
        <v>118</v>
      </c>
      <c r="C895">
        <v>228422</v>
      </c>
      <c r="D895">
        <v>1276801</v>
      </c>
      <c r="E895" s="40"/>
      <c r="F895" s="46" t="str">
        <f t="shared" si="56"/>
        <v>2023–24 BMDA</v>
      </c>
      <c r="G895" s="46" t="str">
        <f t="array" ref="G895">A895&amp;" "&amp;SUM(IF(A895=FinyearEx,IF(C895&lt;=QldEx,1,0),0))</f>
        <v>2023–24 150</v>
      </c>
      <c r="H895" s="46" t="str">
        <f t="array" ref="H895">A895&amp;" "&amp;SUM(IF(A895=FinyearEx,IF(D895&lt;=AustraliaEx,1,0),0))</f>
        <v>2023–24 178</v>
      </c>
      <c r="I895" s="46" t="str">
        <f t="shared" si="57"/>
        <v>BMDA</v>
      </c>
      <c r="J895" s="47">
        <f t="shared" si="58"/>
        <v>0.22842199999999999</v>
      </c>
      <c r="K895" s="47">
        <f t="shared" si="59"/>
        <v>1.2768010000000001</v>
      </c>
    </row>
    <row r="896" spans="1:11" ht="12" customHeight="1" x14ac:dyDescent="0.2">
      <c r="A896" s="39" t="s">
        <v>645</v>
      </c>
      <c r="B896" t="s">
        <v>119</v>
      </c>
      <c r="C896">
        <v>1091493</v>
      </c>
      <c r="D896">
        <v>1768079</v>
      </c>
      <c r="E896" s="40"/>
      <c r="F896" s="46" t="str">
        <f t="shared" si="56"/>
        <v>2023–24 BOHR</v>
      </c>
      <c r="G896" s="46" t="str">
        <f t="array" ref="G896">A896&amp;" "&amp;SUM(IF(A896=FinyearEx,IF(C896&lt;=QldEx,1,0),0))</f>
        <v>2023–24 121</v>
      </c>
      <c r="H896" s="46" t="str">
        <f t="array" ref="H896">A896&amp;" "&amp;SUM(IF(A896=FinyearEx,IF(D896&lt;=AustraliaEx,1,0),0))</f>
        <v>2023–24 171</v>
      </c>
      <c r="I896" s="46" t="str">
        <f t="shared" si="57"/>
        <v>BOHR</v>
      </c>
      <c r="J896" s="47">
        <f t="shared" si="58"/>
        <v>1.091493</v>
      </c>
      <c r="K896" s="47">
        <f t="shared" si="59"/>
        <v>1.768079</v>
      </c>
    </row>
    <row r="897" spans="1:11" ht="12" customHeight="1" x14ac:dyDescent="0.2">
      <c r="A897" s="39" t="s">
        <v>645</v>
      </c>
      <c r="B897" t="s">
        <v>120</v>
      </c>
      <c r="C897">
        <v>208242</v>
      </c>
      <c r="D897">
        <v>560635</v>
      </c>
      <c r="E897" s="40"/>
      <c r="F897" s="46" t="str">
        <f t="shared" si="56"/>
        <v>2023–24 BOLI</v>
      </c>
      <c r="G897" s="46" t="str">
        <f t="array" ref="G897">A897&amp;" "&amp;SUM(IF(A897=FinyearEx,IF(C897&lt;=QldEx,1,0),0))</f>
        <v>2023–24 153</v>
      </c>
      <c r="H897" s="46" t="str">
        <f t="array" ref="H897">A897&amp;" "&amp;SUM(IF(A897=FinyearEx,IF(D897&lt;=AustraliaEx,1,0),0))</f>
        <v>2023–24 187</v>
      </c>
      <c r="I897" s="46" t="str">
        <f t="shared" si="57"/>
        <v>BOLI</v>
      </c>
      <c r="J897" s="47">
        <f t="shared" si="58"/>
        <v>0.20824200000000001</v>
      </c>
      <c r="K897" s="47">
        <f t="shared" si="59"/>
        <v>0.56063499999999999</v>
      </c>
    </row>
    <row r="898" spans="1:11" ht="12" customHeight="1" x14ac:dyDescent="0.2">
      <c r="A898" s="39" t="s">
        <v>645</v>
      </c>
      <c r="B898" t="s">
        <v>121</v>
      </c>
      <c r="C898">
        <v>2392200</v>
      </c>
      <c r="D898">
        <v>23533575</v>
      </c>
      <c r="E898" s="40"/>
      <c r="F898" s="46" t="str">
        <f t="shared" si="56"/>
        <v>2023–24 BOTS</v>
      </c>
      <c r="G898" s="46" t="str">
        <f t="array" ref="G898">A898&amp;" "&amp;SUM(IF(A898=FinyearEx,IF(C898&lt;=QldEx,1,0),0))</f>
        <v>2023–24 105</v>
      </c>
      <c r="H898" s="46" t="str">
        <f t="array" ref="H898">A898&amp;" "&amp;SUM(IF(A898=FinyearEx,IF(D898&lt;=AustraliaEx,1,0),0))</f>
        <v>2023–24 109</v>
      </c>
      <c r="I898" s="46" t="str">
        <f t="shared" si="57"/>
        <v>BOTS</v>
      </c>
      <c r="J898" s="47">
        <f t="shared" si="58"/>
        <v>2.3921999999999999</v>
      </c>
      <c r="K898" s="47">
        <f t="shared" si="59"/>
        <v>23.533574999999999</v>
      </c>
    </row>
    <row r="899" spans="1:11" ht="12" customHeight="1" x14ac:dyDescent="0.2">
      <c r="A899" s="39" t="s">
        <v>645</v>
      </c>
      <c r="B899" t="s">
        <v>122</v>
      </c>
      <c r="C899">
        <v>1562469648</v>
      </c>
      <c r="D899">
        <v>1893163625</v>
      </c>
      <c r="E899" s="40"/>
      <c r="F899" s="46" t="str">
        <f t="shared" si="56"/>
        <v>2023–24 BRAZ</v>
      </c>
      <c r="G899" s="46" t="str">
        <f t="array" ref="G899">A899&amp;" "&amp;SUM(IF(A899=FinyearEx,IF(C899&lt;=QldEx,1,0),0))</f>
        <v>2023–24 12</v>
      </c>
      <c r="H899" s="46" t="str">
        <f t="array" ref="H899">A899&amp;" "&amp;SUM(IF(A899=FinyearEx,IF(D899&lt;=AustraliaEx,1,0),0))</f>
        <v>2023–24 27</v>
      </c>
      <c r="I899" s="46" t="str">
        <f t="shared" si="57"/>
        <v>BRAZ</v>
      </c>
      <c r="J899" s="47">
        <f t="shared" si="58"/>
        <v>1562.469648</v>
      </c>
      <c r="K899" s="47">
        <f t="shared" si="59"/>
        <v>1893.1636249999999</v>
      </c>
    </row>
    <row r="900" spans="1:11" ht="12" customHeight="1" x14ac:dyDescent="0.2">
      <c r="A900" t="s">
        <v>645</v>
      </c>
      <c r="B900" t="s">
        <v>123</v>
      </c>
      <c r="C900">
        <v>6007320</v>
      </c>
      <c r="D900">
        <v>827939545</v>
      </c>
      <c r="E900" s="40"/>
      <c r="F900" s="46" t="str">
        <f t="shared" si="56"/>
        <v>2023–24 BRUN</v>
      </c>
      <c r="G900" s="46" t="str">
        <f t="array" ref="G900">A900&amp;" "&amp;SUM(IF(A900=FinyearEx,IF(C900&lt;=QldEx,1,0),0))</f>
        <v>2023–24 78</v>
      </c>
      <c r="H900" s="46" t="str">
        <f t="array" ref="H900">A900&amp;" "&amp;SUM(IF(A900=FinyearEx,IF(D900&lt;=AustraliaEx,1,0),0))</f>
        <v>2023–24 35</v>
      </c>
      <c r="I900" s="46" t="str">
        <f t="shared" si="57"/>
        <v>BRUN</v>
      </c>
      <c r="J900" s="47">
        <f t="shared" si="58"/>
        <v>6.00732</v>
      </c>
      <c r="K900" s="47">
        <f t="shared" si="59"/>
        <v>827.93954499999995</v>
      </c>
    </row>
    <row r="901" spans="1:11" ht="12" customHeight="1" x14ac:dyDescent="0.2">
      <c r="A901" t="s">
        <v>645</v>
      </c>
      <c r="B901" t="s">
        <v>124</v>
      </c>
      <c r="C901">
        <v>4773052</v>
      </c>
      <c r="D901">
        <v>33708116</v>
      </c>
      <c r="E901" s="40"/>
      <c r="F901" s="46" t="str">
        <f t="shared" si="56"/>
        <v>2023–24 BULG</v>
      </c>
      <c r="G901" s="46" t="str">
        <f t="array" ref="G901">A901&amp;" "&amp;SUM(IF(A901=FinyearEx,IF(C901&lt;=QldEx,1,0),0))</f>
        <v>2023–24 82</v>
      </c>
      <c r="H901" s="46" t="str">
        <f t="array" ref="H901">A901&amp;" "&amp;SUM(IF(A901=FinyearEx,IF(D901&lt;=AustraliaEx,1,0),0))</f>
        <v>2023–24 97</v>
      </c>
      <c r="I901" s="46" t="str">
        <f t="shared" si="57"/>
        <v>BULG</v>
      </c>
      <c r="J901" s="47">
        <f t="shared" si="58"/>
        <v>4.7730519999999999</v>
      </c>
      <c r="K901" s="47">
        <f t="shared" si="59"/>
        <v>33.708115999999997</v>
      </c>
    </row>
    <row r="902" spans="1:11" ht="12" customHeight="1" x14ac:dyDescent="0.2">
      <c r="A902" t="s">
        <v>645</v>
      </c>
      <c r="B902" t="s">
        <v>125</v>
      </c>
      <c r="C902">
        <v>5799413</v>
      </c>
      <c r="D902" s="37">
        <v>20833571</v>
      </c>
      <c r="E902" s="40"/>
      <c r="F902" s="46" t="str">
        <f t="shared" si="56"/>
        <v>2023–24 BURK</v>
      </c>
      <c r="G902" s="46" t="str">
        <f t="array" ref="G902">A902&amp;" "&amp;SUM(IF(A902=FinyearEx,IF(C902&lt;=QldEx,1,0),0))</f>
        <v>2023–24 79</v>
      </c>
      <c r="H902" s="46" t="str">
        <f t="array" ref="H902">A902&amp;" "&amp;SUM(IF(A902=FinyearEx,IF(D902&lt;=AustraliaEx,1,0),0))</f>
        <v>2023–24 112</v>
      </c>
      <c r="I902" s="46" t="str">
        <f t="shared" si="57"/>
        <v>BURK</v>
      </c>
      <c r="J902" s="47">
        <f t="shared" si="58"/>
        <v>5.7994130000000004</v>
      </c>
      <c r="K902" s="47">
        <f t="shared" si="59"/>
        <v>20.833570999999999</v>
      </c>
    </row>
    <row r="903" spans="1:11" ht="12" customHeight="1" x14ac:dyDescent="0.2">
      <c r="A903" t="s">
        <v>645</v>
      </c>
      <c r="B903" t="s">
        <v>126</v>
      </c>
      <c r="C903">
        <v>15638254</v>
      </c>
      <c r="D903" s="37">
        <v>163432229</v>
      </c>
      <c r="E903" s="40"/>
      <c r="F903" s="46" t="str">
        <f t="shared" si="56"/>
        <v>2023–24 BURM</v>
      </c>
      <c r="G903" s="46" t="str">
        <f t="array" ref="G903">A903&amp;" "&amp;SUM(IF(A903=FinyearEx,IF(C903&lt;=QldEx,1,0),0))</f>
        <v>2023–24 57</v>
      </c>
      <c r="H903" s="46" t="str">
        <f t="array" ref="H903">A903&amp;" "&amp;SUM(IF(A903=FinyearEx,IF(D903&lt;=AustraliaEx,1,0),0))</f>
        <v>2023–24 57</v>
      </c>
      <c r="I903" s="46" t="str">
        <f t="shared" si="57"/>
        <v>BURM</v>
      </c>
      <c r="J903" s="47">
        <f t="shared" si="58"/>
        <v>15.638254</v>
      </c>
      <c r="K903" s="47">
        <f t="shared" si="59"/>
        <v>163.43222900000001</v>
      </c>
    </row>
    <row r="904" spans="1:11" ht="12" customHeight="1" x14ac:dyDescent="0.2">
      <c r="A904" t="s">
        <v>645</v>
      </c>
      <c r="B904" t="s">
        <v>127</v>
      </c>
      <c r="C904">
        <v>2921</v>
      </c>
      <c r="D904" s="37">
        <v>232402</v>
      </c>
      <c r="E904" s="40"/>
      <c r="F904" s="46" t="str">
        <f t="shared" si="56"/>
        <v>2023–24 BVIR</v>
      </c>
      <c r="G904" s="46" t="str">
        <f t="array" ref="G904">A904&amp;" "&amp;SUM(IF(A904=FinyearEx,IF(C904&lt;=QldEx,1,0),0))</f>
        <v>2023–24 187</v>
      </c>
      <c r="H904" s="46" t="str">
        <f t="array" ref="H904">A904&amp;" "&amp;SUM(IF(A904=FinyearEx,IF(D904&lt;=AustraliaEx,1,0),0))</f>
        <v>2023–24 195</v>
      </c>
      <c r="I904" s="46" t="str">
        <f t="shared" si="57"/>
        <v>BVIR</v>
      </c>
      <c r="J904" s="47">
        <f t="shared" si="58"/>
        <v>2.921E-3</v>
      </c>
      <c r="K904" s="47">
        <f t="shared" si="59"/>
        <v>0.232402</v>
      </c>
    </row>
    <row r="905" spans="1:11" ht="12" customHeight="1" x14ac:dyDescent="0.2">
      <c r="A905" t="s">
        <v>645</v>
      </c>
      <c r="B905" t="s">
        <v>128</v>
      </c>
      <c r="C905">
        <v>1350821305</v>
      </c>
      <c r="D905" s="37">
        <v>2690858545</v>
      </c>
      <c r="E905" s="40"/>
      <c r="F905" s="46" t="str">
        <f t="shared" si="56"/>
        <v>2023–24 CAN</v>
      </c>
      <c r="G905" s="46" t="str">
        <f t="array" ref="G905">A905&amp;" "&amp;SUM(IF(A905=FinyearEx,IF(C905&lt;=QldEx,1,0),0))</f>
        <v>2023–24 13</v>
      </c>
      <c r="H905" s="46" t="str">
        <f t="array" ref="H905">A905&amp;" "&amp;SUM(IF(A905=FinyearEx,IF(D905&lt;=AustraliaEx,1,0),0))</f>
        <v>2023–24 21</v>
      </c>
      <c r="I905" s="46" t="str">
        <f t="shared" si="57"/>
        <v>CAN</v>
      </c>
      <c r="J905" s="47">
        <f t="shared" si="58"/>
        <v>1350.8213049999999</v>
      </c>
      <c r="K905" s="47">
        <f t="shared" si="59"/>
        <v>2690.858545</v>
      </c>
    </row>
    <row r="906" spans="1:11" ht="12" customHeight="1" x14ac:dyDescent="0.2">
      <c r="A906" t="s">
        <v>645</v>
      </c>
      <c r="B906" t="s">
        <v>129</v>
      </c>
      <c r="C906">
        <v>165712</v>
      </c>
      <c r="D906" s="37">
        <v>1661077</v>
      </c>
      <c r="E906" s="40"/>
      <c r="F906" s="46" t="str">
        <f t="shared" si="56"/>
        <v>2023–24 CAYM</v>
      </c>
      <c r="G906" s="46" t="str">
        <f t="array" ref="G906">A906&amp;" "&amp;SUM(IF(A906=FinyearEx,IF(C906&lt;=QldEx,1,0),0))</f>
        <v>2023–24 159</v>
      </c>
      <c r="H906" s="46" t="str">
        <f t="array" ref="H906">A906&amp;" "&amp;SUM(IF(A906=FinyearEx,IF(D906&lt;=AustraliaEx,1,0),0))</f>
        <v>2023–24 172</v>
      </c>
      <c r="I906" s="46" t="str">
        <f t="shared" si="57"/>
        <v>CAYM</v>
      </c>
      <c r="J906" s="47">
        <f t="shared" si="58"/>
        <v>0.165712</v>
      </c>
      <c r="K906" s="47">
        <f t="shared" si="59"/>
        <v>1.6610769999999999</v>
      </c>
    </row>
    <row r="907" spans="1:11" ht="12" customHeight="1" x14ac:dyDescent="0.2">
      <c r="A907" t="s">
        <v>645</v>
      </c>
      <c r="B907" t="s">
        <v>131</v>
      </c>
      <c r="C907">
        <v>25260348843</v>
      </c>
      <c r="D907" s="37">
        <v>195806852492</v>
      </c>
      <c r="E907" s="40"/>
      <c r="F907" s="46" t="str">
        <f t="shared" si="56"/>
        <v>2023–24 CHIN</v>
      </c>
      <c r="G907" s="46" t="str">
        <f t="array" ref="G907">A907&amp;" "&amp;SUM(IF(A907=FinyearEx,IF(C907&lt;=QldEx,1,0),0))</f>
        <v>2023–24 1</v>
      </c>
      <c r="H907" s="46" t="str">
        <f t="array" ref="H907">A907&amp;" "&amp;SUM(IF(A907=FinyearEx,IF(D907&lt;=AustraliaEx,1,0),0))</f>
        <v>2023–24 1</v>
      </c>
      <c r="I907" s="46" t="str">
        <f t="shared" si="57"/>
        <v>CHIN</v>
      </c>
      <c r="J907" s="47">
        <f t="shared" si="58"/>
        <v>25260.348843</v>
      </c>
      <c r="K907" s="47">
        <f t="shared" si="59"/>
        <v>195806.85249200001</v>
      </c>
    </row>
    <row r="908" spans="1:11" ht="12" customHeight="1" x14ac:dyDescent="0.2">
      <c r="A908" t="s">
        <v>645</v>
      </c>
      <c r="B908" t="s">
        <v>132</v>
      </c>
      <c r="C908">
        <v>158342122</v>
      </c>
      <c r="D908" s="37">
        <v>438408962</v>
      </c>
      <c r="E908" s="40"/>
      <c r="F908" s="46" t="str">
        <f t="shared" si="56"/>
        <v>2023–24 CHLE</v>
      </c>
      <c r="G908" s="46" t="str">
        <f t="array" ref="G908">A908&amp;" "&amp;SUM(IF(A908=FinyearEx,IF(C908&lt;=QldEx,1,0),0))</f>
        <v>2023–24 33</v>
      </c>
      <c r="H908" s="46" t="str">
        <f t="array" ref="H908">A908&amp;" "&amp;SUM(IF(A908=FinyearEx,IF(D908&lt;=AustraliaEx,1,0),0))</f>
        <v>2023–24 47</v>
      </c>
      <c r="I908" s="46" t="str">
        <f t="shared" si="57"/>
        <v>CHLE</v>
      </c>
      <c r="J908" s="47">
        <f t="shared" si="58"/>
        <v>158.34212199999999</v>
      </c>
      <c r="K908" s="47">
        <f t="shared" si="59"/>
        <v>438.40896199999997</v>
      </c>
    </row>
    <row r="909" spans="1:11" ht="12" customHeight="1" x14ac:dyDescent="0.2">
      <c r="A909" t="s">
        <v>645</v>
      </c>
      <c r="B909" t="s">
        <v>133</v>
      </c>
      <c r="C909">
        <v>670406</v>
      </c>
      <c r="D909" s="37">
        <v>57519857</v>
      </c>
      <c r="E909" s="40"/>
      <c r="F909" s="46" t="str">
        <f t="shared" si="56"/>
        <v>2023–24 CHRI</v>
      </c>
      <c r="G909" s="46" t="str">
        <f t="array" ref="G909">A909&amp;" "&amp;SUM(IF(A909=FinyearEx,IF(C909&lt;=QldEx,1,0),0))</f>
        <v>2023–24 135</v>
      </c>
      <c r="H909" s="46" t="str">
        <f t="array" ref="H909">A909&amp;" "&amp;SUM(IF(A909=FinyearEx,IF(D909&lt;=AustraliaEx,1,0),0))</f>
        <v>2023–24 84</v>
      </c>
      <c r="I909" s="46" t="str">
        <f t="shared" si="57"/>
        <v>CHRI</v>
      </c>
      <c r="J909" s="47">
        <f t="shared" si="58"/>
        <v>0.67040599999999995</v>
      </c>
      <c r="K909" s="47">
        <f t="shared" si="59"/>
        <v>57.519857000000002</v>
      </c>
    </row>
    <row r="910" spans="1:11" ht="12" customHeight="1" x14ac:dyDescent="0.2">
      <c r="A910" t="s">
        <v>645</v>
      </c>
      <c r="B910" t="s">
        <v>134</v>
      </c>
      <c r="C910">
        <v>21093997</v>
      </c>
      <c r="D910" s="37">
        <v>99916083</v>
      </c>
      <c r="E910" s="40"/>
      <c r="F910" s="46" t="str">
        <f t="shared" si="56"/>
        <v>2023–24 CMBD</v>
      </c>
      <c r="G910" s="46" t="str">
        <f t="array" ref="G910">A910&amp;" "&amp;SUM(IF(A910=FinyearEx,IF(C910&lt;=QldEx,1,0),0))</f>
        <v>2023–24 52</v>
      </c>
      <c r="H910" s="46" t="str">
        <f t="array" ref="H910">A910&amp;" "&amp;SUM(IF(A910=FinyearEx,IF(D910&lt;=AustraliaEx,1,0),0))</f>
        <v>2023–24 71</v>
      </c>
      <c r="I910" s="46" t="str">
        <f t="shared" si="57"/>
        <v>CMBD</v>
      </c>
      <c r="J910" s="47">
        <f t="shared" si="58"/>
        <v>21.093997000000002</v>
      </c>
      <c r="K910" s="47">
        <f t="shared" si="59"/>
        <v>99.916083</v>
      </c>
    </row>
    <row r="911" spans="1:11" ht="12" customHeight="1" x14ac:dyDescent="0.2">
      <c r="A911" t="s">
        <v>645</v>
      </c>
      <c r="B911" t="s">
        <v>135</v>
      </c>
      <c r="C911">
        <v>76507</v>
      </c>
      <c r="D911" s="37">
        <v>551650</v>
      </c>
      <c r="E911" s="40"/>
      <c r="F911" s="46" t="str">
        <f t="shared" si="56"/>
        <v>2023–24 COBR</v>
      </c>
      <c r="G911" s="46" t="str">
        <f t="array" ref="G911">A911&amp;" "&amp;SUM(IF(A911=FinyearEx,IF(C911&lt;=QldEx,1,0),0))</f>
        <v>2023–24 169</v>
      </c>
      <c r="H911" s="46" t="str">
        <f t="array" ref="H911">A911&amp;" "&amp;SUM(IF(A911=FinyearEx,IF(D911&lt;=AustraliaEx,1,0),0))</f>
        <v>2023–24 188</v>
      </c>
      <c r="I911" s="46" t="str">
        <f t="shared" si="57"/>
        <v>COBR</v>
      </c>
      <c r="J911" s="47">
        <f t="shared" si="58"/>
        <v>7.6507000000000006E-2</v>
      </c>
      <c r="K911" s="47">
        <f t="shared" si="59"/>
        <v>0.55164999999999997</v>
      </c>
    </row>
    <row r="912" spans="1:11" ht="12" customHeight="1" x14ac:dyDescent="0.2">
      <c r="A912" t="s">
        <v>645</v>
      </c>
      <c r="B912" t="s">
        <v>136</v>
      </c>
      <c r="C912">
        <v>1076621</v>
      </c>
      <c r="D912" s="37">
        <v>17068001</v>
      </c>
      <c r="E912" s="40"/>
      <c r="F912" s="46" t="str">
        <f t="shared" si="56"/>
        <v>2023–24 COCO</v>
      </c>
      <c r="G912" s="46" t="str">
        <f t="array" ref="G912">A912&amp;" "&amp;SUM(IF(A912=FinyearEx,IF(C912&lt;=QldEx,1,0),0))</f>
        <v>2023–24 122</v>
      </c>
      <c r="H912" s="46" t="str">
        <f t="array" ref="H912">A912&amp;" "&amp;SUM(IF(A912=FinyearEx,IF(D912&lt;=AustraliaEx,1,0),0))</f>
        <v>2023–24 118</v>
      </c>
      <c r="I912" s="46" t="str">
        <f t="shared" si="57"/>
        <v>COCO</v>
      </c>
      <c r="J912" s="47">
        <f t="shared" si="58"/>
        <v>1.0766210000000001</v>
      </c>
      <c r="K912" s="47">
        <f t="shared" si="59"/>
        <v>17.068000999999999</v>
      </c>
    </row>
    <row r="913" spans="1:11" ht="12" customHeight="1" x14ac:dyDescent="0.2">
      <c r="A913" t="s">
        <v>645</v>
      </c>
      <c r="B913" t="s">
        <v>137</v>
      </c>
      <c r="C913">
        <v>20450403</v>
      </c>
      <c r="D913" s="37">
        <v>49095030</v>
      </c>
      <c r="E913" s="40"/>
      <c r="F913" s="46" t="str">
        <f t="shared" si="56"/>
        <v>2023–24 COMB</v>
      </c>
      <c r="G913" s="46" t="str">
        <f t="array" ref="G913">A913&amp;" "&amp;SUM(IF(A913=FinyearEx,IF(C913&lt;=QldEx,1,0),0))</f>
        <v>2023–24 53</v>
      </c>
      <c r="H913" s="46" t="str">
        <f t="array" ref="H913">A913&amp;" "&amp;SUM(IF(A913=FinyearEx,IF(D913&lt;=AustraliaEx,1,0),0))</f>
        <v>2023–24 89</v>
      </c>
      <c r="I913" s="46" t="str">
        <f t="shared" si="57"/>
        <v>COMB</v>
      </c>
      <c r="J913" s="47">
        <f t="shared" si="58"/>
        <v>20.450403000000001</v>
      </c>
      <c r="K913" s="47">
        <f t="shared" si="59"/>
        <v>49.095030000000001</v>
      </c>
    </row>
    <row r="914" spans="1:11" ht="12" customHeight="1" x14ac:dyDescent="0.2">
      <c r="A914" t="s">
        <v>645</v>
      </c>
      <c r="B914" t="s">
        <v>138</v>
      </c>
      <c r="C914">
        <v>907895</v>
      </c>
      <c r="D914" s="37">
        <v>9481082</v>
      </c>
      <c r="E914" s="40"/>
      <c r="F914" s="46" t="str">
        <f t="shared" si="56"/>
        <v>2023–24 COOK</v>
      </c>
      <c r="G914" s="46" t="str">
        <f t="array" ref="G914">A914&amp;" "&amp;SUM(IF(A914=FinyearEx,IF(C914&lt;=QldEx,1,0),0))</f>
        <v>2023–24 127</v>
      </c>
      <c r="H914" s="46" t="str">
        <f t="array" ref="H914">A914&amp;" "&amp;SUM(IF(A914=FinyearEx,IF(D914&lt;=AustraliaEx,1,0),0))</f>
        <v>2023–24 130</v>
      </c>
      <c r="I914" s="46" t="str">
        <f t="shared" si="57"/>
        <v>COOK</v>
      </c>
      <c r="J914" s="47">
        <f t="shared" si="58"/>
        <v>0.90789500000000001</v>
      </c>
      <c r="K914" s="47">
        <f t="shared" si="59"/>
        <v>9.4810820000000007</v>
      </c>
    </row>
    <row r="915" spans="1:11" ht="12" customHeight="1" x14ac:dyDescent="0.2">
      <c r="A915" t="s">
        <v>645</v>
      </c>
      <c r="B915" t="s">
        <v>139</v>
      </c>
      <c r="C915">
        <v>1947197</v>
      </c>
      <c r="D915" s="37">
        <v>10417195</v>
      </c>
      <c r="E915" s="40"/>
      <c r="F915" s="46" t="str">
        <f t="shared" si="56"/>
        <v>2023–24 COST</v>
      </c>
      <c r="G915" s="46" t="str">
        <f t="array" ref="G915">A915&amp;" "&amp;SUM(IF(A915=FinyearEx,IF(C915&lt;=QldEx,1,0),0))</f>
        <v>2023–24 111</v>
      </c>
      <c r="H915" s="46" t="str">
        <f t="array" ref="H915">A915&amp;" "&amp;SUM(IF(A915=FinyearEx,IF(D915&lt;=AustraliaEx,1,0),0))</f>
        <v>2023–24 127</v>
      </c>
      <c r="I915" s="46" t="str">
        <f t="shared" si="57"/>
        <v>COST</v>
      </c>
      <c r="J915" s="47">
        <f t="shared" si="58"/>
        <v>1.9471970000000001</v>
      </c>
      <c r="K915" s="47">
        <f t="shared" si="59"/>
        <v>10.417195</v>
      </c>
    </row>
    <row r="916" spans="1:11" ht="12" customHeight="1" x14ac:dyDescent="0.2">
      <c r="A916" t="s">
        <v>645</v>
      </c>
      <c r="B916" t="s">
        <v>140</v>
      </c>
      <c r="C916">
        <v>3351145</v>
      </c>
      <c r="D916" s="37">
        <v>8883786</v>
      </c>
      <c r="E916" s="40"/>
      <c r="F916" s="46" t="str">
        <f t="shared" si="56"/>
        <v>2023–24 CROA</v>
      </c>
      <c r="G916" s="46" t="str">
        <f t="array" ref="G916">A916&amp;" "&amp;SUM(IF(A916=FinyearEx,IF(C916&lt;=QldEx,1,0),0))</f>
        <v>2023–24 93</v>
      </c>
      <c r="H916" s="46" t="str">
        <f t="array" ref="H916">A916&amp;" "&amp;SUM(IF(A916=FinyearEx,IF(D916&lt;=AustraliaEx,1,0),0))</f>
        <v>2023–24 134</v>
      </c>
      <c r="I916" s="46" t="str">
        <f t="shared" si="57"/>
        <v>CROA</v>
      </c>
      <c r="J916" s="47">
        <f t="shared" si="58"/>
        <v>3.3511449999999998</v>
      </c>
      <c r="K916" s="47">
        <f t="shared" si="59"/>
        <v>8.8837860000000006</v>
      </c>
    </row>
    <row r="917" spans="1:11" ht="12" customHeight="1" x14ac:dyDescent="0.2">
      <c r="A917" t="s">
        <v>645</v>
      </c>
      <c r="B917" t="s">
        <v>142</v>
      </c>
      <c r="C917">
        <v>2428064</v>
      </c>
      <c r="D917" s="37">
        <v>44101148</v>
      </c>
      <c r="E917" s="40"/>
      <c r="F917" s="46" t="str">
        <f t="shared" si="56"/>
        <v>2023–24 CYPR</v>
      </c>
      <c r="G917" s="46" t="str">
        <f t="array" ref="G917">A917&amp;" "&amp;SUM(IF(A917=FinyearEx,IF(C917&lt;=QldEx,1,0),0))</f>
        <v>2023–24 104</v>
      </c>
      <c r="H917" s="46" t="str">
        <f t="array" ref="H917">A917&amp;" "&amp;SUM(IF(A917=FinyearEx,IF(D917&lt;=AustraliaEx,1,0),0))</f>
        <v>2023–24 91</v>
      </c>
      <c r="I917" s="46" t="str">
        <f t="shared" si="57"/>
        <v>CYPR</v>
      </c>
      <c r="J917" s="47">
        <f t="shared" si="58"/>
        <v>2.428064</v>
      </c>
      <c r="K917" s="47">
        <f t="shared" si="59"/>
        <v>44.101148000000002</v>
      </c>
    </row>
    <row r="918" spans="1:11" ht="12" customHeight="1" x14ac:dyDescent="0.2">
      <c r="A918" t="s">
        <v>645</v>
      </c>
      <c r="B918" t="s">
        <v>143</v>
      </c>
      <c r="C918">
        <v>8183914</v>
      </c>
      <c r="D918" s="37">
        <v>93793590</v>
      </c>
      <c r="E918" s="40"/>
      <c r="F918" s="46" t="str">
        <f t="shared" si="56"/>
        <v>2023–24 CZEH</v>
      </c>
      <c r="G918" s="46" t="str">
        <f t="array" ref="G918">A918&amp;" "&amp;SUM(IF(A918=FinyearEx,IF(C918&lt;=QldEx,1,0),0))</f>
        <v>2023–24 71</v>
      </c>
      <c r="H918" s="46" t="str">
        <f t="array" ref="H918">A918&amp;" "&amp;SUM(IF(A918=FinyearEx,IF(D918&lt;=AustraliaEx,1,0),0))</f>
        <v>2023–24 72</v>
      </c>
      <c r="I918" s="46" t="str">
        <f t="shared" si="57"/>
        <v>CZEH</v>
      </c>
      <c r="J918" s="47">
        <f t="shared" si="58"/>
        <v>8.1839139999999997</v>
      </c>
      <c r="K918" s="47">
        <f t="shared" si="59"/>
        <v>93.793589999999995</v>
      </c>
    </row>
    <row r="919" spans="1:11" ht="12" customHeight="1" x14ac:dyDescent="0.2">
      <c r="A919" t="s">
        <v>645</v>
      </c>
      <c r="B919" t="s">
        <v>144</v>
      </c>
      <c r="C919">
        <v>2822778</v>
      </c>
      <c r="D919" s="37">
        <v>105252705</v>
      </c>
      <c r="E919" s="40"/>
      <c r="F919" s="46" t="str">
        <f t="shared" si="56"/>
        <v>2023–24 DENM</v>
      </c>
      <c r="G919" s="46" t="str">
        <f t="array" ref="G919">A919&amp;" "&amp;SUM(IF(A919=FinyearEx,IF(C919&lt;=QldEx,1,0),0))</f>
        <v>2023–24 99</v>
      </c>
      <c r="H919" s="46" t="str">
        <f t="array" ref="H919">A919&amp;" "&amp;SUM(IF(A919=FinyearEx,IF(D919&lt;=AustraliaEx,1,0),0))</f>
        <v>2023–24 70</v>
      </c>
      <c r="I919" s="46" t="str">
        <f t="shared" si="57"/>
        <v>DENM</v>
      </c>
      <c r="J919" s="47">
        <f t="shared" si="58"/>
        <v>2.822778</v>
      </c>
      <c r="K919" s="47">
        <f t="shared" si="59"/>
        <v>105.25270500000001</v>
      </c>
    </row>
    <row r="920" spans="1:11" ht="12" customHeight="1" x14ac:dyDescent="0.2">
      <c r="A920" t="s">
        <v>645</v>
      </c>
      <c r="B920" t="s">
        <v>297</v>
      </c>
      <c r="C920">
        <v>9500</v>
      </c>
      <c r="D920" s="37">
        <v>3457770</v>
      </c>
      <c r="E920" s="40"/>
      <c r="F920" s="46" t="str">
        <f t="shared" si="56"/>
        <v>2023–24 DJIB</v>
      </c>
      <c r="G920" s="46" t="str">
        <f t="array" ref="G920">A920&amp;" "&amp;SUM(IF(A920=FinyearEx,IF(C920&lt;=QldEx,1,0),0))</f>
        <v>2023–24 182</v>
      </c>
      <c r="H920" s="46" t="str">
        <f t="array" ref="H920">A920&amp;" "&amp;SUM(IF(A920=FinyearEx,IF(D920&lt;=AustraliaEx,1,0),0))</f>
        <v>2023–24 152</v>
      </c>
      <c r="I920" s="46" t="str">
        <f t="shared" si="57"/>
        <v>DJIB</v>
      </c>
      <c r="J920" s="47">
        <f t="shared" si="58"/>
        <v>9.4999999999999998E-3</v>
      </c>
      <c r="K920" s="47">
        <f t="shared" si="59"/>
        <v>3.45777</v>
      </c>
    </row>
    <row r="921" spans="1:11" ht="12" customHeight="1" x14ac:dyDescent="0.2">
      <c r="A921" t="s">
        <v>645</v>
      </c>
      <c r="B921" t="s">
        <v>302</v>
      </c>
      <c r="C921">
        <v>0</v>
      </c>
      <c r="D921" s="37">
        <v>162663</v>
      </c>
      <c r="E921" s="40"/>
      <c r="F921" s="46" t="str">
        <f t="shared" si="56"/>
        <v>2023–24 DMCA</v>
      </c>
      <c r="G921" s="46" t="str">
        <f t="array" ref="G921">A921&amp;" "&amp;SUM(IF(A921=FinyearEx,IF(C921&lt;=QldEx,1,0),0))</f>
        <v>2023–24 212</v>
      </c>
      <c r="H921" s="46" t="str">
        <f t="array" ref="H921">A921&amp;" "&amp;SUM(IF(A921=FinyearEx,IF(D921&lt;=AustraliaEx,1,0),0))</f>
        <v>2023–24 199</v>
      </c>
      <c r="I921" s="46" t="str">
        <f t="shared" si="57"/>
        <v>DMCA</v>
      </c>
      <c r="J921" s="47">
        <f t="shared" si="58"/>
        <v>0</v>
      </c>
      <c r="K921" s="47">
        <f t="shared" si="59"/>
        <v>0.162663</v>
      </c>
    </row>
    <row r="922" spans="1:11" ht="12" customHeight="1" x14ac:dyDescent="0.2">
      <c r="A922" t="s">
        <v>645</v>
      </c>
      <c r="B922" t="s">
        <v>145</v>
      </c>
      <c r="C922">
        <v>2580549</v>
      </c>
      <c r="D922" s="37">
        <v>23717647</v>
      </c>
      <c r="E922" s="40"/>
      <c r="F922" s="46" t="str">
        <f t="shared" si="56"/>
        <v>2023–24 DOMI</v>
      </c>
      <c r="G922" s="46" t="str">
        <f t="array" ref="G922">A922&amp;" "&amp;SUM(IF(A922=FinyearEx,IF(C922&lt;=QldEx,1,0),0))</f>
        <v>2023–24 101</v>
      </c>
      <c r="H922" s="46" t="str">
        <f t="array" ref="H922">A922&amp;" "&amp;SUM(IF(A922=FinyearEx,IF(D922&lt;=AustraliaEx,1,0),0))</f>
        <v>2023–24 108</v>
      </c>
      <c r="I922" s="46" t="str">
        <f t="shared" si="57"/>
        <v>DOMI</v>
      </c>
      <c r="J922" s="47">
        <f t="shared" si="58"/>
        <v>2.580549</v>
      </c>
      <c r="K922" s="47">
        <f t="shared" si="59"/>
        <v>23.717646999999999</v>
      </c>
    </row>
    <row r="923" spans="1:11" ht="12" customHeight="1" x14ac:dyDescent="0.2">
      <c r="A923" t="s">
        <v>645</v>
      </c>
      <c r="B923" t="s">
        <v>146</v>
      </c>
      <c r="C923">
        <v>1805422</v>
      </c>
      <c r="D923" s="37">
        <v>44725955</v>
      </c>
      <c r="E923" s="40"/>
      <c r="F923" s="46" t="str">
        <f t="shared" si="56"/>
        <v>2023–24 ECUA</v>
      </c>
      <c r="G923" s="46" t="str">
        <f t="array" ref="G923">A923&amp;" "&amp;SUM(IF(A923=FinyearEx,IF(C923&lt;=QldEx,1,0),0))</f>
        <v>2023–24 113</v>
      </c>
      <c r="H923" s="46" t="str">
        <f t="array" ref="H923">A923&amp;" "&amp;SUM(IF(A923=FinyearEx,IF(D923&lt;=AustraliaEx,1,0),0))</f>
        <v>2023–24 90</v>
      </c>
      <c r="I923" s="46" t="str">
        <f t="shared" si="57"/>
        <v>ECUA</v>
      </c>
      <c r="J923" s="47">
        <f t="shared" si="58"/>
        <v>1.8054220000000001</v>
      </c>
      <c r="K923" s="47">
        <f t="shared" si="59"/>
        <v>44.725954999999999</v>
      </c>
    </row>
    <row r="924" spans="1:11" ht="12" customHeight="1" x14ac:dyDescent="0.2">
      <c r="A924" t="s">
        <v>645</v>
      </c>
      <c r="B924" t="s">
        <v>298</v>
      </c>
      <c r="C924">
        <v>87392</v>
      </c>
      <c r="D924" s="37">
        <v>695107</v>
      </c>
      <c r="E924" s="40"/>
      <c r="F924" s="46" t="str">
        <f t="shared" si="56"/>
        <v>2023–24 EGUI</v>
      </c>
      <c r="G924" s="46" t="str">
        <f t="array" ref="G924">A924&amp;" "&amp;SUM(IF(A924=FinyearEx,IF(C924&lt;=QldEx,1,0),0))</f>
        <v>2023–24 165</v>
      </c>
      <c r="H924" s="46" t="str">
        <f t="array" ref="H924">A924&amp;" "&amp;SUM(IF(A924=FinyearEx,IF(D924&lt;=AustraliaEx,1,0),0))</f>
        <v>2023–24 183</v>
      </c>
      <c r="I924" s="46" t="str">
        <f t="shared" si="57"/>
        <v>EGUI</v>
      </c>
      <c r="J924" s="47">
        <f t="shared" si="58"/>
        <v>8.7391999999999997E-2</v>
      </c>
      <c r="K924" s="47">
        <f t="shared" si="59"/>
        <v>0.69510700000000003</v>
      </c>
    </row>
    <row r="925" spans="1:11" ht="12" customHeight="1" x14ac:dyDescent="0.2">
      <c r="A925" t="s">
        <v>645</v>
      </c>
      <c r="B925" t="s">
        <v>147</v>
      </c>
      <c r="C925">
        <v>52097964</v>
      </c>
      <c r="D925" s="37">
        <v>593843904</v>
      </c>
      <c r="E925" s="40"/>
      <c r="F925" s="46" t="str">
        <f t="shared" si="56"/>
        <v>2023–24 EGYP</v>
      </c>
      <c r="G925" s="46" t="str">
        <f t="array" ref="G925">A925&amp;" "&amp;SUM(IF(A925=FinyearEx,IF(C925&lt;=QldEx,1,0),0))</f>
        <v>2023–24 42</v>
      </c>
      <c r="H925" s="46" t="str">
        <f t="array" ref="H925">A925&amp;" "&amp;SUM(IF(A925=FinyearEx,IF(D925&lt;=AustraliaEx,1,0),0))</f>
        <v>2023–24 40</v>
      </c>
      <c r="I925" s="46" t="str">
        <f t="shared" si="57"/>
        <v>EGYP</v>
      </c>
      <c r="J925" s="47">
        <f t="shared" si="58"/>
        <v>52.097963999999997</v>
      </c>
      <c r="K925" s="47">
        <f t="shared" si="59"/>
        <v>593.84390399999995</v>
      </c>
    </row>
    <row r="926" spans="1:11" ht="12" customHeight="1" x14ac:dyDescent="0.2">
      <c r="A926" t="s">
        <v>645</v>
      </c>
      <c r="B926" t="s">
        <v>149</v>
      </c>
      <c r="C926">
        <v>820332</v>
      </c>
      <c r="D926" s="37">
        <v>5828899</v>
      </c>
      <c r="E926" s="40"/>
      <c r="F926" s="46" t="str">
        <f t="shared" si="56"/>
        <v>2023–24 ESTO</v>
      </c>
      <c r="G926" s="46" t="str">
        <f t="array" ref="G926">A926&amp;" "&amp;SUM(IF(A926=FinyearEx,IF(C926&lt;=QldEx,1,0),0))</f>
        <v>2023–24 129</v>
      </c>
      <c r="H926" s="46" t="str">
        <f t="array" ref="H926">A926&amp;" "&amp;SUM(IF(A926=FinyearEx,IF(D926&lt;=AustraliaEx,1,0),0))</f>
        <v>2023–24 143</v>
      </c>
      <c r="I926" s="46" t="str">
        <f t="shared" si="57"/>
        <v>ESTO</v>
      </c>
      <c r="J926" s="47">
        <f t="shared" si="58"/>
        <v>0.82033199999999995</v>
      </c>
      <c r="K926" s="47">
        <f t="shared" si="59"/>
        <v>5.8288989999999998</v>
      </c>
    </row>
    <row r="927" spans="1:11" ht="12" customHeight="1" x14ac:dyDescent="0.2">
      <c r="A927" t="s">
        <v>645</v>
      </c>
      <c r="B927" t="s">
        <v>150</v>
      </c>
      <c r="C927">
        <v>98365</v>
      </c>
      <c r="D927" s="37">
        <v>1370895</v>
      </c>
      <c r="E927" s="40"/>
      <c r="F927" s="46" t="str">
        <f t="shared" si="56"/>
        <v>2023–24 ETHI</v>
      </c>
      <c r="G927" s="46" t="str">
        <f t="array" ref="G927">A927&amp;" "&amp;SUM(IF(A927=FinyearEx,IF(C927&lt;=QldEx,1,0),0))</f>
        <v>2023–24 164</v>
      </c>
      <c r="H927" s="46" t="str">
        <f t="array" ref="H927">A927&amp;" "&amp;SUM(IF(A927=FinyearEx,IF(D927&lt;=AustraliaEx,1,0),0))</f>
        <v>2023–24 176</v>
      </c>
      <c r="I927" s="46" t="str">
        <f t="shared" si="57"/>
        <v>ETHI</v>
      </c>
      <c r="J927" s="47">
        <f t="shared" si="58"/>
        <v>9.8364999999999994E-2</v>
      </c>
      <c r="K927" s="47">
        <f t="shared" si="59"/>
        <v>1.370895</v>
      </c>
    </row>
    <row r="928" spans="1:11" ht="12" customHeight="1" x14ac:dyDescent="0.2">
      <c r="A928" t="s">
        <v>645</v>
      </c>
      <c r="B928" t="s">
        <v>151</v>
      </c>
      <c r="C928">
        <v>2110503</v>
      </c>
      <c r="D928" s="37">
        <v>71876893</v>
      </c>
      <c r="E928" s="40"/>
      <c r="F928" s="46" t="str">
        <f t="shared" si="56"/>
        <v>2023–24 ETMR</v>
      </c>
      <c r="G928" s="46" t="str">
        <f t="array" ref="G928">A928&amp;" "&amp;SUM(IF(A928=FinyearEx,IF(C928&lt;=QldEx,1,0),0))</f>
        <v>2023–24 107</v>
      </c>
      <c r="H928" s="46" t="str">
        <f t="array" ref="H928">A928&amp;" "&amp;SUM(IF(A928=FinyearEx,IF(D928&lt;=AustraliaEx,1,0),0))</f>
        <v>2023–24 77</v>
      </c>
      <c r="I928" s="46" t="str">
        <f t="shared" si="57"/>
        <v>ETMR</v>
      </c>
      <c r="J928" s="47">
        <f t="shared" si="58"/>
        <v>2.110503</v>
      </c>
      <c r="K928" s="47">
        <f t="shared" si="59"/>
        <v>71.876892999999995</v>
      </c>
    </row>
    <row r="929" spans="1:11" ht="12" customHeight="1" x14ac:dyDescent="0.2">
      <c r="A929" t="s">
        <v>645</v>
      </c>
      <c r="B929" t="s">
        <v>152</v>
      </c>
      <c r="C929">
        <v>142084</v>
      </c>
      <c r="D929" s="37">
        <v>170929097</v>
      </c>
      <c r="E929" s="40"/>
      <c r="F929" s="46" t="str">
        <f t="shared" si="56"/>
        <v>2023–24 FCAM</v>
      </c>
      <c r="G929" s="46" t="str">
        <f t="array" ref="G929">A929&amp;" "&amp;SUM(IF(A929=FinyearEx,IF(C929&lt;=QldEx,1,0),0))</f>
        <v>2023–24 161</v>
      </c>
      <c r="H929" s="46" t="str">
        <f t="array" ref="H929">A929&amp;" "&amp;SUM(IF(A929=FinyearEx,IF(D929&lt;=AustraliaEx,1,0),0))</f>
        <v>2023–24 55</v>
      </c>
      <c r="I929" s="46" t="str">
        <f t="shared" si="57"/>
        <v>FCAM</v>
      </c>
      <c r="J929" s="47">
        <f t="shared" si="58"/>
        <v>0.14208399999999999</v>
      </c>
      <c r="K929" s="47">
        <f t="shared" si="59"/>
        <v>170.92909700000001</v>
      </c>
    </row>
    <row r="930" spans="1:11" ht="12" customHeight="1" x14ac:dyDescent="0.2">
      <c r="A930" t="s">
        <v>645</v>
      </c>
      <c r="B930" t="s">
        <v>153</v>
      </c>
      <c r="C930">
        <v>629962098</v>
      </c>
      <c r="D930" s="37">
        <v>3205969184</v>
      </c>
      <c r="E930" s="40"/>
      <c r="F930" s="46" t="str">
        <f t="shared" si="56"/>
        <v>2023–24 FGMY</v>
      </c>
      <c r="G930" s="46" t="str">
        <f t="array" ref="G930">A930&amp;" "&amp;SUM(IF(A930=FinyearEx,IF(C930&lt;=QldEx,1,0),0))</f>
        <v>2023–24 22</v>
      </c>
      <c r="H930" s="46" t="str">
        <f t="array" ref="H930">A930&amp;" "&amp;SUM(IF(A930=FinyearEx,IF(D930&lt;=AustraliaEx,1,0),0))</f>
        <v>2023–24 20</v>
      </c>
      <c r="I930" s="46" t="str">
        <f t="shared" si="57"/>
        <v>FGMY</v>
      </c>
      <c r="J930" s="47">
        <f t="shared" si="58"/>
        <v>629.96209799999997</v>
      </c>
      <c r="K930" s="47">
        <f t="shared" si="59"/>
        <v>3205.969184</v>
      </c>
    </row>
    <row r="931" spans="1:11" ht="12" customHeight="1" x14ac:dyDescent="0.2">
      <c r="A931" t="s">
        <v>645</v>
      </c>
      <c r="B931" t="s">
        <v>154</v>
      </c>
      <c r="C931">
        <v>77176048</v>
      </c>
      <c r="D931" s="37">
        <v>582372050</v>
      </c>
      <c r="E931" s="40"/>
      <c r="F931" s="46" t="str">
        <f t="shared" si="56"/>
        <v>2023–24 FIJI</v>
      </c>
      <c r="G931" s="46" t="str">
        <f t="array" ref="G931">A931&amp;" "&amp;SUM(IF(A931=FinyearEx,IF(C931&lt;=QldEx,1,0),0))</f>
        <v>2023–24 39</v>
      </c>
      <c r="H931" s="46" t="str">
        <f t="array" ref="H931">A931&amp;" "&amp;SUM(IF(A931=FinyearEx,IF(D931&lt;=AustraliaEx,1,0),0))</f>
        <v>2023–24 41</v>
      </c>
      <c r="I931" s="46" t="str">
        <f t="shared" si="57"/>
        <v>FIJI</v>
      </c>
      <c r="J931" s="47">
        <f t="shared" si="58"/>
        <v>77.176047999999994</v>
      </c>
      <c r="K931" s="47">
        <f t="shared" si="59"/>
        <v>582.37204999999994</v>
      </c>
    </row>
    <row r="932" spans="1:11" ht="12" customHeight="1" x14ac:dyDescent="0.2">
      <c r="A932" t="s">
        <v>645</v>
      </c>
      <c r="B932" t="s">
        <v>155</v>
      </c>
      <c r="C932">
        <v>109174409</v>
      </c>
      <c r="D932" s="37">
        <v>375911203</v>
      </c>
      <c r="E932" s="40"/>
      <c r="F932" s="46" t="str">
        <f t="shared" si="56"/>
        <v>2023–24 FINL</v>
      </c>
      <c r="G932" s="46" t="str">
        <f t="array" ref="G932">A932&amp;" "&amp;SUM(IF(A932=FinyearEx,IF(C932&lt;=QldEx,1,0),0))</f>
        <v>2023–24 34</v>
      </c>
      <c r="H932" s="46" t="str">
        <f t="array" ref="H932">A932&amp;" "&amp;SUM(IF(A932=FinyearEx,IF(D932&lt;=AustraliaEx,1,0),0))</f>
        <v>2023–24 49</v>
      </c>
      <c r="I932" s="46" t="str">
        <f t="shared" si="57"/>
        <v>FINL</v>
      </c>
      <c r="J932" s="47">
        <f t="shared" si="58"/>
        <v>109.174409</v>
      </c>
      <c r="K932" s="47">
        <f t="shared" si="59"/>
        <v>375.911203</v>
      </c>
    </row>
    <row r="933" spans="1:11" ht="12" customHeight="1" x14ac:dyDescent="0.2">
      <c r="A933" t="s">
        <v>645</v>
      </c>
      <c r="B933" t="s">
        <v>156</v>
      </c>
      <c r="C933">
        <v>990618934</v>
      </c>
      <c r="D933" s="37">
        <v>2602281755</v>
      </c>
      <c r="E933" s="40"/>
      <c r="F933" s="46" t="str">
        <f t="shared" si="56"/>
        <v>2023–24 FRAN</v>
      </c>
      <c r="G933" s="46" t="str">
        <f t="array" ref="G933">A933&amp;" "&amp;SUM(IF(A933=FinyearEx,IF(C933&lt;=QldEx,1,0),0))</f>
        <v>2023–24 16</v>
      </c>
      <c r="H933" s="46" t="str">
        <f t="array" ref="H933">A933&amp;" "&amp;SUM(IF(A933=FinyearEx,IF(D933&lt;=AustraliaEx,1,0),0))</f>
        <v>2023–24 22</v>
      </c>
      <c r="I933" s="46" t="str">
        <f t="shared" si="57"/>
        <v>FRAN</v>
      </c>
      <c r="J933" s="47">
        <f t="shared" si="58"/>
        <v>990.61893399999997</v>
      </c>
      <c r="K933" s="47">
        <f t="shared" si="59"/>
        <v>2602.281755</v>
      </c>
    </row>
    <row r="934" spans="1:11" ht="12" customHeight="1" x14ac:dyDescent="0.2">
      <c r="A934" t="s">
        <v>645</v>
      </c>
      <c r="B934" t="s">
        <v>157</v>
      </c>
      <c r="C934">
        <v>318244</v>
      </c>
      <c r="D934" s="37">
        <v>747295</v>
      </c>
      <c r="E934" s="40"/>
      <c r="F934" s="46" t="str">
        <f t="shared" si="56"/>
        <v>2023–24 FWIN</v>
      </c>
      <c r="G934" s="46" t="str">
        <f t="array" ref="G934">A934&amp;" "&amp;SUM(IF(A934=FinyearEx,IF(C934&lt;=QldEx,1,0),0))</f>
        <v>2023–24 146</v>
      </c>
      <c r="H934" s="46" t="str">
        <f t="array" ref="H934">A934&amp;" "&amp;SUM(IF(A934=FinyearEx,IF(D934&lt;=AustraliaEx,1,0),0))</f>
        <v>2023–24 181</v>
      </c>
      <c r="I934" s="46" t="str">
        <f t="shared" si="57"/>
        <v>FWIN</v>
      </c>
      <c r="J934" s="47">
        <f t="shared" si="58"/>
        <v>0.31824400000000003</v>
      </c>
      <c r="K934" s="47">
        <f t="shared" si="59"/>
        <v>0.74729500000000004</v>
      </c>
    </row>
    <row r="935" spans="1:11" ht="12" customHeight="1" x14ac:dyDescent="0.2">
      <c r="A935" t="s">
        <v>645</v>
      </c>
      <c r="B935" t="s">
        <v>158</v>
      </c>
      <c r="C935">
        <v>634590</v>
      </c>
      <c r="D935" s="37">
        <v>20630871</v>
      </c>
      <c r="E935" s="40"/>
      <c r="F935" s="46" t="str">
        <f t="shared" ref="F935:F998" si="60">A935&amp;" "&amp;B935</f>
        <v>2023–24 FYRM</v>
      </c>
      <c r="G935" s="46" t="str">
        <f t="array" ref="G935">A935&amp;" "&amp;SUM(IF(A935=FinyearEx,IF(C935&lt;=QldEx,1,0),0))</f>
        <v>2023–24 137</v>
      </c>
      <c r="H935" s="46" t="str">
        <f t="array" ref="H935">A935&amp;" "&amp;SUM(IF(A935=FinyearEx,IF(D935&lt;=AustraliaEx,1,0),0))</f>
        <v>2023–24 114</v>
      </c>
      <c r="I935" s="46" t="str">
        <f t="shared" ref="I935:I998" si="61">B935</f>
        <v>FYRM</v>
      </c>
      <c r="J935" s="47">
        <f t="shared" ref="J935:J998" si="62">C935/1000000</f>
        <v>0.63458999999999999</v>
      </c>
      <c r="K935" s="47">
        <f t="shared" ref="K935:K998" si="63">D935/1000000</f>
        <v>20.630870999999999</v>
      </c>
    </row>
    <row r="936" spans="1:11" ht="12" customHeight="1" x14ac:dyDescent="0.2">
      <c r="A936" t="s">
        <v>645</v>
      </c>
      <c r="B936" t="s">
        <v>159</v>
      </c>
      <c r="C936">
        <v>225131</v>
      </c>
      <c r="D936" s="37">
        <v>7751410</v>
      </c>
      <c r="E936" s="40"/>
      <c r="F936" s="46" t="str">
        <f t="shared" si="60"/>
        <v>2023–24 GABO</v>
      </c>
      <c r="G936" s="46" t="str">
        <f t="array" ref="G936">A936&amp;" "&amp;SUM(IF(A936=FinyearEx,IF(C936&lt;=QldEx,1,0),0))</f>
        <v>2023–24 151</v>
      </c>
      <c r="H936" s="46" t="str">
        <f t="array" ref="H936">A936&amp;" "&amp;SUM(IF(A936=FinyearEx,IF(D936&lt;=AustraliaEx,1,0),0))</f>
        <v>2023–24 135</v>
      </c>
      <c r="I936" s="46" t="str">
        <f t="shared" si="61"/>
        <v>GABO</v>
      </c>
      <c r="J936" s="47">
        <f t="shared" si="62"/>
        <v>0.225131</v>
      </c>
      <c r="K936" s="47">
        <f t="shared" si="63"/>
        <v>7.7514099999999999</v>
      </c>
    </row>
    <row r="937" spans="1:11" ht="12" customHeight="1" x14ac:dyDescent="0.2">
      <c r="A937" t="s">
        <v>645</v>
      </c>
      <c r="B937" t="s">
        <v>160</v>
      </c>
      <c r="C937">
        <v>0</v>
      </c>
      <c r="D937" s="37">
        <v>179758</v>
      </c>
      <c r="E937" s="40"/>
      <c r="F937" s="46" t="str">
        <f t="shared" si="60"/>
        <v>2023–24 GAMB</v>
      </c>
      <c r="G937" s="46" t="str">
        <f t="array" ref="G937">A937&amp;" "&amp;SUM(IF(A937=FinyearEx,IF(C937&lt;=QldEx,1,0),0))</f>
        <v>2023–24 212</v>
      </c>
      <c r="H937" s="46" t="str">
        <f t="array" ref="H937">A937&amp;" "&amp;SUM(IF(A937=FinyearEx,IF(D937&lt;=AustraliaEx,1,0),0))</f>
        <v>2023–24 198</v>
      </c>
      <c r="I937" s="46" t="str">
        <f t="shared" si="61"/>
        <v>GAMB</v>
      </c>
      <c r="J937" s="47">
        <f t="shared" si="62"/>
        <v>0</v>
      </c>
      <c r="K937" s="47">
        <f t="shared" si="63"/>
        <v>0.179758</v>
      </c>
    </row>
    <row r="938" spans="1:11" ht="12" customHeight="1" x14ac:dyDescent="0.2">
      <c r="A938" t="s">
        <v>645</v>
      </c>
      <c r="B938" t="s">
        <v>161</v>
      </c>
      <c r="C938">
        <v>613276</v>
      </c>
      <c r="D938" s="37">
        <v>18802065</v>
      </c>
      <c r="E938" s="40"/>
      <c r="F938" s="46" t="str">
        <f t="shared" si="60"/>
        <v>2023–24 GERG</v>
      </c>
      <c r="G938" s="46" t="str">
        <f t="array" ref="G938">A938&amp;" "&amp;SUM(IF(A938=FinyearEx,IF(C938&lt;=QldEx,1,0),0))</f>
        <v>2023–24 138</v>
      </c>
      <c r="H938" s="46" t="str">
        <f t="array" ref="H938">A938&amp;" "&amp;SUM(IF(A938=FinyearEx,IF(D938&lt;=AustraliaEx,1,0),0))</f>
        <v>2023–24 117</v>
      </c>
      <c r="I938" s="46" t="str">
        <f t="shared" si="61"/>
        <v>GERG</v>
      </c>
      <c r="J938" s="47">
        <f t="shared" si="62"/>
        <v>0.61327600000000004</v>
      </c>
      <c r="K938" s="47">
        <f t="shared" si="63"/>
        <v>18.802064999999999</v>
      </c>
    </row>
    <row r="939" spans="1:11" ht="12" customHeight="1" x14ac:dyDescent="0.2">
      <c r="A939" t="s">
        <v>645</v>
      </c>
      <c r="B939" t="s">
        <v>162</v>
      </c>
      <c r="C939">
        <v>11026153</v>
      </c>
      <c r="D939" s="37">
        <v>137475809</v>
      </c>
      <c r="E939" s="40"/>
      <c r="F939" s="46" t="str">
        <f t="shared" si="60"/>
        <v>2023–24 GHAN</v>
      </c>
      <c r="G939" s="46" t="str">
        <f t="array" ref="G939">A939&amp;" "&amp;SUM(IF(A939=FinyearEx,IF(C939&lt;=QldEx,1,0),0))</f>
        <v>2023–24 62</v>
      </c>
      <c r="H939" s="46" t="str">
        <f t="array" ref="H939">A939&amp;" "&amp;SUM(IF(A939=FinyearEx,IF(D939&lt;=AustraliaEx,1,0),0))</f>
        <v>2023–24 61</v>
      </c>
      <c r="I939" s="46" t="str">
        <f t="shared" si="61"/>
        <v>GHAN</v>
      </c>
      <c r="J939" s="47">
        <f t="shared" si="62"/>
        <v>11.026153000000001</v>
      </c>
      <c r="K939" s="47">
        <f t="shared" si="63"/>
        <v>137.475809</v>
      </c>
    </row>
    <row r="940" spans="1:11" ht="12" customHeight="1" x14ac:dyDescent="0.2">
      <c r="A940" t="s">
        <v>645</v>
      </c>
      <c r="B940" t="s">
        <v>303</v>
      </c>
      <c r="C940">
        <v>5041</v>
      </c>
      <c r="D940" s="37">
        <v>99024</v>
      </c>
      <c r="E940" s="40"/>
      <c r="F940" s="46" t="str">
        <f t="shared" si="60"/>
        <v>2023–24 GIBR</v>
      </c>
      <c r="G940" s="46" t="str">
        <f t="array" ref="G940">A940&amp;" "&amp;SUM(IF(A940=FinyearEx,IF(C940&lt;=QldEx,1,0),0))</f>
        <v>2023–24 185</v>
      </c>
      <c r="H940" s="46" t="str">
        <f t="array" ref="H940">A940&amp;" "&amp;SUM(IF(A940=FinyearEx,IF(D940&lt;=AustraliaEx,1,0),0))</f>
        <v>2023–24 201</v>
      </c>
      <c r="I940" s="46" t="str">
        <f t="shared" si="61"/>
        <v>GIBR</v>
      </c>
      <c r="J940" s="47">
        <f t="shared" si="62"/>
        <v>5.0410000000000003E-3</v>
      </c>
      <c r="K940" s="47">
        <f t="shared" si="63"/>
        <v>9.9024000000000001E-2</v>
      </c>
    </row>
    <row r="941" spans="1:11" ht="12" customHeight="1" x14ac:dyDescent="0.2">
      <c r="A941" t="s">
        <v>645</v>
      </c>
      <c r="B941" t="s">
        <v>163</v>
      </c>
      <c r="C941">
        <v>3397207</v>
      </c>
      <c r="D941" s="37">
        <v>37161480</v>
      </c>
      <c r="E941" s="40"/>
      <c r="F941" s="46" t="str">
        <f t="shared" si="60"/>
        <v>2023–24 GMLA</v>
      </c>
      <c r="G941" s="46" t="str">
        <f t="array" ref="G941">A941&amp;" "&amp;SUM(IF(A941=FinyearEx,IF(C941&lt;=QldEx,1,0),0))</f>
        <v>2023–24 91</v>
      </c>
      <c r="H941" s="46" t="str">
        <f t="array" ref="H941">A941&amp;" "&amp;SUM(IF(A941=FinyearEx,IF(D941&lt;=AustraliaEx,1,0),0))</f>
        <v>2023–24 92</v>
      </c>
      <c r="I941" s="46" t="str">
        <f t="shared" si="61"/>
        <v>GMLA</v>
      </c>
      <c r="J941" s="47">
        <f t="shared" si="62"/>
        <v>3.3972069999999999</v>
      </c>
      <c r="K941" s="47">
        <f t="shared" si="63"/>
        <v>37.161479999999997</v>
      </c>
    </row>
    <row r="942" spans="1:11" ht="12" customHeight="1" x14ac:dyDescent="0.2">
      <c r="A942" t="s">
        <v>645</v>
      </c>
      <c r="B942" t="s">
        <v>331</v>
      </c>
      <c r="C942">
        <v>0</v>
      </c>
      <c r="D942" s="37">
        <v>639922</v>
      </c>
      <c r="E942" s="40"/>
      <c r="F942" s="46" t="str">
        <f t="shared" si="60"/>
        <v>2023–24 GNDA</v>
      </c>
      <c r="G942" s="46" t="str">
        <f t="array" ref="G942">A942&amp;" "&amp;SUM(IF(A942=FinyearEx,IF(C942&lt;=QldEx,1,0),0))</f>
        <v>2023–24 212</v>
      </c>
      <c r="H942" s="46" t="str">
        <f t="array" ref="H942">A942&amp;" "&amp;SUM(IF(A942=FinyearEx,IF(D942&lt;=AustraliaEx,1,0),0))</f>
        <v>2023–24 184</v>
      </c>
      <c r="I942" s="46" t="str">
        <f t="shared" si="61"/>
        <v>GNDA</v>
      </c>
      <c r="J942" s="47">
        <f t="shared" si="62"/>
        <v>0</v>
      </c>
      <c r="K942" s="47">
        <f t="shared" si="63"/>
        <v>0.63992199999999999</v>
      </c>
    </row>
    <row r="943" spans="1:11" ht="12" customHeight="1" x14ac:dyDescent="0.2">
      <c r="A943" t="s">
        <v>645</v>
      </c>
      <c r="B943" t="s">
        <v>164</v>
      </c>
      <c r="C943">
        <v>9378874</v>
      </c>
      <c r="D943" s="37">
        <v>147969366</v>
      </c>
      <c r="E943" s="40"/>
      <c r="F943" s="46" t="str">
        <f t="shared" si="60"/>
        <v>2023–24 GREE</v>
      </c>
      <c r="G943" s="46" t="str">
        <f t="array" ref="G943">A943&amp;" "&amp;SUM(IF(A943=FinyearEx,IF(C943&lt;=QldEx,1,0),0))</f>
        <v>2023–24 66</v>
      </c>
      <c r="H943" s="46" t="str">
        <f t="array" ref="H943">A943&amp;" "&amp;SUM(IF(A943=FinyearEx,IF(D943&lt;=AustraliaEx,1,0),0))</f>
        <v>2023–24 59</v>
      </c>
      <c r="I943" s="46" t="str">
        <f t="shared" si="61"/>
        <v>GREE</v>
      </c>
      <c r="J943" s="47">
        <f t="shared" si="62"/>
        <v>9.3788739999999997</v>
      </c>
      <c r="K943" s="47">
        <f t="shared" si="63"/>
        <v>147.96936600000001</v>
      </c>
    </row>
    <row r="944" spans="1:11" ht="12" customHeight="1" x14ac:dyDescent="0.2">
      <c r="A944" t="s">
        <v>645</v>
      </c>
      <c r="B944" t="s">
        <v>165</v>
      </c>
      <c r="C944">
        <v>6794498</v>
      </c>
      <c r="D944" s="37">
        <v>19053956</v>
      </c>
      <c r="E944" s="40"/>
      <c r="F944" s="46" t="str">
        <f t="shared" si="60"/>
        <v>2023–24 GUAM</v>
      </c>
      <c r="G944" s="46" t="str">
        <f t="array" ref="G944">A944&amp;" "&amp;SUM(IF(A944=FinyearEx,IF(C944&lt;=QldEx,1,0),0))</f>
        <v>2023–24 75</v>
      </c>
      <c r="H944" s="46" t="str">
        <f t="array" ref="H944">A944&amp;" "&amp;SUM(IF(A944=FinyearEx,IF(D944&lt;=AustraliaEx,1,0),0))</f>
        <v>2023–24 116</v>
      </c>
      <c r="I944" s="46" t="str">
        <f t="shared" si="61"/>
        <v>GUAM</v>
      </c>
      <c r="J944" s="47">
        <f t="shared" si="62"/>
        <v>6.7944979999999999</v>
      </c>
      <c r="K944" s="47">
        <f t="shared" si="63"/>
        <v>19.053955999999999</v>
      </c>
    </row>
    <row r="945" spans="1:11" ht="12" customHeight="1" x14ac:dyDescent="0.2">
      <c r="A945" t="s">
        <v>645</v>
      </c>
      <c r="B945" t="s">
        <v>166</v>
      </c>
      <c r="C945">
        <v>1444476</v>
      </c>
      <c r="D945" s="37">
        <v>24864582</v>
      </c>
      <c r="E945" s="40"/>
      <c r="F945" s="46" t="str">
        <f t="shared" si="60"/>
        <v>2023–24 GUIN</v>
      </c>
      <c r="G945" s="46" t="str">
        <f t="array" ref="G945">A945&amp;" "&amp;SUM(IF(A945=FinyearEx,IF(C945&lt;=QldEx,1,0),0))</f>
        <v>2023–24 116</v>
      </c>
      <c r="H945" s="46" t="str">
        <f t="array" ref="H945">A945&amp;" "&amp;SUM(IF(A945=FinyearEx,IF(D945&lt;=AustraliaEx,1,0),0))</f>
        <v>2023–24 106</v>
      </c>
      <c r="I945" s="46" t="str">
        <f t="shared" si="61"/>
        <v>GUIN</v>
      </c>
      <c r="J945" s="47">
        <f t="shared" si="62"/>
        <v>1.4444760000000001</v>
      </c>
      <c r="K945" s="47">
        <f t="shared" si="63"/>
        <v>24.864581999999999</v>
      </c>
    </row>
    <row r="946" spans="1:11" ht="12" customHeight="1" x14ac:dyDescent="0.2">
      <c r="A946" t="s">
        <v>645</v>
      </c>
      <c r="B946" t="s">
        <v>167</v>
      </c>
      <c r="C946">
        <v>395338</v>
      </c>
      <c r="D946" s="37">
        <v>4032913</v>
      </c>
      <c r="E946" s="40"/>
      <c r="F946" s="46" t="str">
        <f t="shared" si="60"/>
        <v>2023–24 GUYA</v>
      </c>
      <c r="G946" s="46" t="str">
        <f t="array" ref="G946">A946&amp;" "&amp;SUM(IF(A946=FinyearEx,IF(C946&lt;=QldEx,1,0),0))</f>
        <v>2023–24 143</v>
      </c>
      <c r="H946" s="46" t="str">
        <f t="array" ref="H946">A946&amp;" "&amp;SUM(IF(A946=FinyearEx,IF(D946&lt;=AustraliaEx,1,0),0))</f>
        <v>2023–24 148</v>
      </c>
      <c r="I946" s="46" t="str">
        <f t="shared" si="61"/>
        <v>GUYA</v>
      </c>
      <c r="J946" s="47">
        <f t="shared" si="62"/>
        <v>0.39533800000000002</v>
      </c>
      <c r="K946" s="47">
        <f t="shared" si="63"/>
        <v>4.0329129999999997</v>
      </c>
    </row>
    <row r="947" spans="1:11" ht="12" customHeight="1" x14ac:dyDescent="0.2">
      <c r="A947" t="s">
        <v>645</v>
      </c>
      <c r="B947" t="s">
        <v>169</v>
      </c>
      <c r="C947">
        <v>85822</v>
      </c>
      <c r="D947" s="37">
        <v>2056603</v>
      </c>
      <c r="E947" s="40"/>
      <c r="F947" s="46" t="str">
        <f t="shared" si="60"/>
        <v>2023–24 HDRS</v>
      </c>
      <c r="G947" s="46" t="str">
        <f t="array" ref="G947">A947&amp;" "&amp;SUM(IF(A947=FinyearEx,IF(C947&lt;=QldEx,1,0),0))</f>
        <v>2023–24 166</v>
      </c>
      <c r="H947" s="46" t="str">
        <f t="array" ref="H947">A947&amp;" "&amp;SUM(IF(A947=FinyearEx,IF(D947&lt;=AustraliaEx,1,0),0))</f>
        <v>2023–24 167</v>
      </c>
      <c r="I947" s="46" t="str">
        <f t="shared" si="61"/>
        <v>HDRS</v>
      </c>
      <c r="J947" s="47">
        <f t="shared" si="62"/>
        <v>8.5821999999999996E-2</v>
      </c>
      <c r="K947" s="47">
        <f t="shared" si="63"/>
        <v>2.056603</v>
      </c>
    </row>
    <row r="948" spans="1:11" ht="12" customHeight="1" x14ac:dyDescent="0.2">
      <c r="A948" t="s">
        <v>645</v>
      </c>
      <c r="B948" t="s">
        <v>170</v>
      </c>
      <c r="C948">
        <v>26047147</v>
      </c>
      <c r="D948" s="37">
        <v>62024002</v>
      </c>
      <c r="E948" s="40"/>
      <c r="F948" s="46" t="str">
        <f t="shared" si="60"/>
        <v>2023–24 HGRY</v>
      </c>
      <c r="G948" s="46" t="str">
        <f t="array" ref="G948">A948&amp;" "&amp;SUM(IF(A948=FinyearEx,IF(C948&lt;=QldEx,1,0),0))</f>
        <v>2023–24 49</v>
      </c>
      <c r="H948" s="46" t="str">
        <f t="array" ref="H948">A948&amp;" "&amp;SUM(IF(A948=FinyearEx,IF(D948&lt;=AustraliaEx,1,0),0))</f>
        <v>2023–24 82</v>
      </c>
      <c r="I948" s="46" t="str">
        <f t="shared" si="61"/>
        <v>HGRY</v>
      </c>
      <c r="J948" s="47">
        <f t="shared" si="62"/>
        <v>26.047146999999999</v>
      </c>
      <c r="K948" s="47">
        <f t="shared" si="63"/>
        <v>62.024002000000003</v>
      </c>
    </row>
    <row r="949" spans="1:11" ht="12" customHeight="1" x14ac:dyDescent="0.2">
      <c r="A949" t="s">
        <v>645</v>
      </c>
      <c r="B949" t="s">
        <v>171</v>
      </c>
      <c r="C949">
        <v>340156197</v>
      </c>
      <c r="D949" s="37">
        <v>14184069297</v>
      </c>
      <c r="E949" s="40"/>
      <c r="F949" s="46" t="str">
        <f t="shared" si="60"/>
        <v>2023–24 HONG</v>
      </c>
      <c r="G949" s="46" t="str">
        <f t="array" ref="G949">A949&amp;" "&amp;SUM(IF(A949=FinyearEx,IF(C949&lt;=QldEx,1,0),0))</f>
        <v>2023–24 27</v>
      </c>
      <c r="H949" s="46" t="str">
        <f t="array" ref="H949">A949&amp;" "&amp;SUM(IF(A949=FinyearEx,IF(D949&lt;=AustraliaEx,1,0),0))</f>
        <v>2023–24 8</v>
      </c>
      <c r="I949" s="46" t="str">
        <f t="shared" si="61"/>
        <v>HONG</v>
      </c>
      <c r="J949" s="47">
        <f t="shared" si="62"/>
        <v>340.15619700000002</v>
      </c>
      <c r="K949" s="47">
        <f t="shared" si="63"/>
        <v>14184.069297</v>
      </c>
    </row>
    <row r="950" spans="1:11" ht="12" customHeight="1" x14ac:dyDescent="0.2">
      <c r="A950" t="s">
        <v>645</v>
      </c>
      <c r="B950" t="s">
        <v>172</v>
      </c>
      <c r="C950">
        <v>174066</v>
      </c>
      <c r="D950" s="37">
        <v>307229067</v>
      </c>
      <c r="E950" s="40"/>
      <c r="F950" s="46" t="str">
        <f t="shared" si="60"/>
        <v>2023–24 ICEL</v>
      </c>
      <c r="G950" s="46" t="str">
        <f t="array" ref="G950">A950&amp;" "&amp;SUM(IF(A950=FinyearEx,IF(C950&lt;=QldEx,1,0),0))</f>
        <v>2023–24 158</v>
      </c>
      <c r="H950" s="46" t="str">
        <f t="array" ref="H950">A950&amp;" "&amp;SUM(IF(A950=FinyearEx,IF(D950&lt;=AustraliaEx,1,0),0))</f>
        <v>2023–24 50</v>
      </c>
      <c r="I950" s="46" t="str">
        <f t="shared" si="61"/>
        <v>ICEL</v>
      </c>
      <c r="J950" s="47">
        <f t="shared" si="62"/>
        <v>0.174066</v>
      </c>
      <c r="K950" s="47">
        <f t="shared" si="63"/>
        <v>307.22906699999999</v>
      </c>
    </row>
    <row r="951" spans="1:11" ht="12" customHeight="1" x14ac:dyDescent="0.2">
      <c r="A951" t="s">
        <v>645</v>
      </c>
      <c r="B951" t="s">
        <v>173</v>
      </c>
      <c r="C951">
        <v>3192798446</v>
      </c>
      <c r="D951" s="37">
        <v>11967788034</v>
      </c>
      <c r="E951" s="40"/>
      <c r="F951" s="46" t="str">
        <f t="shared" si="60"/>
        <v>2023–24 INDO</v>
      </c>
      <c r="G951" s="46" t="str">
        <f t="array" ref="G951">A951&amp;" "&amp;SUM(IF(A951=FinyearEx,IF(C951&lt;=QldEx,1,0),0))</f>
        <v>2023–24 9</v>
      </c>
      <c r="H951" s="46" t="str">
        <f t="array" ref="H951">A951&amp;" "&amp;SUM(IF(A951=FinyearEx,IF(D951&lt;=AustraliaEx,1,0),0))</f>
        <v>2023–24 10</v>
      </c>
      <c r="I951" s="46" t="str">
        <f t="shared" si="61"/>
        <v>INDO</v>
      </c>
      <c r="J951" s="47">
        <f t="shared" si="62"/>
        <v>3192.7984459999998</v>
      </c>
      <c r="K951" s="47">
        <f t="shared" si="63"/>
        <v>11967.788033999999</v>
      </c>
    </row>
    <row r="952" spans="1:11" ht="12" customHeight="1" x14ac:dyDescent="0.2">
      <c r="A952" t="s">
        <v>645</v>
      </c>
      <c r="B952" t="s">
        <v>174</v>
      </c>
      <c r="C952">
        <v>16214101282</v>
      </c>
      <c r="D952" s="37">
        <v>23683536418</v>
      </c>
      <c r="E952" s="40"/>
      <c r="F952" s="46" t="str">
        <f t="shared" si="60"/>
        <v>2023–24 INIA</v>
      </c>
      <c r="G952" s="46" t="str">
        <f t="array" ref="G952">A952&amp;" "&amp;SUM(IF(A952=FinyearEx,IF(C952&lt;=QldEx,1,0),0))</f>
        <v>2023–24 3</v>
      </c>
      <c r="H952" s="46" t="str">
        <f t="array" ref="H952">A952&amp;" "&amp;SUM(IF(A952=FinyearEx,IF(D952&lt;=AustraliaEx,1,0),0))</f>
        <v>2023–24 4</v>
      </c>
      <c r="I952" s="46" t="str">
        <f t="shared" si="61"/>
        <v>INIA</v>
      </c>
      <c r="J952" s="47">
        <f t="shared" si="62"/>
        <v>16214.101282</v>
      </c>
      <c r="K952" s="47">
        <f t="shared" si="63"/>
        <v>23683.536418</v>
      </c>
    </row>
    <row r="953" spans="1:11" ht="12" customHeight="1" x14ac:dyDescent="0.2">
      <c r="A953" t="s">
        <v>645</v>
      </c>
      <c r="B953" t="s">
        <v>175</v>
      </c>
      <c r="C953">
        <v>3272774</v>
      </c>
      <c r="D953" s="37">
        <v>123685571</v>
      </c>
      <c r="E953" s="40"/>
      <c r="F953" s="46" t="str">
        <f t="shared" si="60"/>
        <v>2023–24 IRAQ</v>
      </c>
      <c r="G953" s="46" t="str">
        <f t="array" ref="G953">A953&amp;" "&amp;SUM(IF(A953=FinyearEx,IF(C953&lt;=QldEx,1,0),0))</f>
        <v>2023–24 95</v>
      </c>
      <c r="H953" s="46" t="str">
        <f t="array" ref="H953">A953&amp;" "&amp;SUM(IF(A953=FinyearEx,IF(D953&lt;=AustraliaEx,1,0),0))</f>
        <v>2023–24 63</v>
      </c>
      <c r="I953" s="46" t="str">
        <f t="shared" si="61"/>
        <v>IRAQ</v>
      </c>
      <c r="J953" s="47">
        <f t="shared" si="62"/>
        <v>3.2727740000000001</v>
      </c>
      <c r="K953" s="47">
        <f t="shared" si="63"/>
        <v>123.685571</v>
      </c>
    </row>
    <row r="954" spans="1:11" ht="12" customHeight="1" x14ac:dyDescent="0.2">
      <c r="A954" t="s">
        <v>645</v>
      </c>
      <c r="B954" t="s">
        <v>176</v>
      </c>
      <c r="C954">
        <v>11615980</v>
      </c>
      <c r="D954" s="37">
        <v>93760559</v>
      </c>
      <c r="E954" s="40"/>
      <c r="F954" s="46" t="str">
        <f t="shared" si="60"/>
        <v>2023–24 IRE</v>
      </c>
      <c r="G954" s="46" t="str">
        <f t="array" ref="G954">A954&amp;" "&amp;SUM(IF(A954=FinyearEx,IF(C954&lt;=QldEx,1,0),0))</f>
        <v>2023–24 61</v>
      </c>
      <c r="H954" s="46" t="str">
        <f t="array" ref="H954">A954&amp;" "&amp;SUM(IF(A954=FinyearEx,IF(D954&lt;=AustraliaEx,1,0),0))</f>
        <v>2023–24 73</v>
      </c>
      <c r="I954" s="46" t="str">
        <f t="shared" si="61"/>
        <v>IRE</v>
      </c>
      <c r="J954" s="47">
        <f t="shared" si="62"/>
        <v>11.61598</v>
      </c>
      <c r="K954" s="47">
        <f t="shared" si="63"/>
        <v>93.760559000000001</v>
      </c>
    </row>
    <row r="955" spans="1:11" ht="12" customHeight="1" x14ac:dyDescent="0.2">
      <c r="A955" t="s">
        <v>645</v>
      </c>
      <c r="B955" t="s">
        <v>177</v>
      </c>
      <c r="C955">
        <v>27452917</v>
      </c>
      <c r="D955" s="37">
        <v>273241986</v>
      </c>
      <c r="E955" s="40"/>
      <c r="F955" s="46" t="str">
        <f t="shared" si="60"/>
        <v>2023–24 ISRA</v>
      </c>
      <c r="G955" s="46" t="str">
        <f t="array" ref="G955">A955&amp;" "&amp;SUM(IF(A955=FinyearEx,IF(C955&lt;=QldEx,1,0),0))</f>
        <v>2023–24 48</v>
      </c>
      <c r="H955" s="46" t="str">
        <f t="array" ref="H955">A955&amp;" "&amp;SUM(IF(A955=FinyearEx,IF(D955&lt;=AustraliaEx,1,0),0))</f>
        <v>2023–24 51</v>
      </c>
      <c r="I955" s="46" t="str">
        <f t="shared" si="61"/>
        <v>ISRA</v>
      </c>
      <c r="J955" s="47">
        <f t="shared" si="62"/>
        <v>27.452916999999999</v>
      </c>
      <c r="K955" s="47">
        <f t="shared" si="63"/>
        <v>273.241986</v>
      </c>
    </row>
    <row r="956" spans="1:11" ht="12" customHeight="1" x14ac:dyDescent="0.2">
      <c r="A956" t="s">
        <v>645</v>
      </c>
      <c r="B956" t="s">
        <v>178</v>
      </c>
      <c r="C956">
        <v>50883900</v>
      </c>
      <c r="D956" s="37">
        <v>738067457</v>
      </c>
      <c r="E956" s="40"/>
      <c r="F956" s="46" t="str">
        <f t="shared" si="60"/>
        <v>2023–24 ITAL</v>
      </c>
      <c r="G956" s="46" t="str">
        <f t="array" ref="G956">A956&amp;" "&amp;SUM(IF(A956=FinyearEx,IF(C956&lt;=QldEx,1,0),0))</f>
        <v>2023–24 43</v>
      </c>
      <c r="H956" s="46" t="str">
        <f t="array" ref="H956">A956&amp;" "&amp;SUM(IF(A956=FinyearEx,IF(D956&lt;=AustraliaEx,1,0),0))</f>
        <v>2023–24 37</v>
      </c>
      <c r="I956" s="46" t="str">
        <f t="shared" si="61"/>
        <v>ITAL</v>
      </c>
      <c r="J956" s="47">
        <f t="shared" si="62"/>
        <v>50.883899999999997</v>
      </c>
      <c r="K956" s="47">
        <f t="shared" si="63"/>
        <v>738.06745699999999</v>
      </c>
    </row>
    <row r="957" spans="1:11" ht="12" customHeight="1" x14ac:dyDescent="0.2">
      <c r="A957" t="s">
        <v>645</v>
      </c>
      <c r="B957" t="s">
        <v>179</v>
      </c>
      <c r="C957">
        <v>3973495</v>
      </c>
      <c r="D957" s="37">
        <v>67226584</v>
      </c>
      <c r="E957" s="40"/>
      <c r="F957" s="46" t="str">
        <f t="shared" si="60"/>
        <v>2023–24 IVOR</v>
      </c>
      <c r="G957" s="46" t="str">
        <f t="array" ref="G957">A957&amp;" "&amp;SUM(IF(A957=FinyearEx,IF(C957&lt;=QldEx,1,0),0))</f>
        <v>2023–24 88</v>
      </c>
      <c r="H957" s="46" t="str">
        <f t="array" ref="H957">A957&amp;" "&amp;SUM(IF(A957=FinyearEx,IF(D957&lt;=AustraliaEx,1,0),0))</f>
        <v>2023–24 80</v>
      </c>
      <c r="I957" s="46" t="str">
        <f t="shared" si="61"/>
        <v>IVOR</v>
      </c>
      <c r="J957" s="47">
        <f t="shared" si="62"/>
        <v>3.9734950000000002</v>
      </c>
      <c r="K957" s="47">
        <f t="shared" si="63"/>
        <v>67.226584000000003</v>
      </c>
    </row>
    <row r="958" spans="1:11" ht="12" customHeight="1" x14ac:dyDescent="0.2">
      <c r="A958" t="s">
        <v>645</v>
      </c>
      <c r="B958" t="s">
        <v>180</v>
      </c>
      <c r="C958">
        <v>17056763130</v>
      </c>
      <c r="D958" s="37">
        <v>75338946669</v>
      </c>
      <c r="E958" s="40"/>
      <c r="F958" s="46" t="str">
        <f t="shared" si="60"/>
        <v>2023–24 JAP</v>
      </c>
      <c r="G958" s="46" t="str">
        <f t="array" ref="G958">A958&amp;" "&amp;SUM(IF(A958=FinyearEx,IF(C958&lt;=QldEx,1,0),0))</f>
        <v>2023–24 2</v>
      </c>
      <c r="H958" s="46" t="str">
        <f t="array" ref="H958">A958&amp;" "&amp;SUM(IF(A958=FinyearEx,IF(D958&lt;=AustraliaEx,1,0),0))</f>
        <v>2023–24 2</v>
      </c>
      <c r="I958" s="46" t="str">
        <f t="shared" si="61"/>
        <v>JAP</v>
      </c>
      <c r="J958" s="47">
        <f t="shared" si="62"/>
        <v>17056.763129999999</v>
      </c>
      <c r="K958" s="47">
        <f t="shared" si="63"/>
        <v>75338.946668999997</v>
      </c>
    </row>
    <row r="959" spans="1:11" ht="12" customHeight="1" x14ac:dyDescent="0.2">
      <c r="A959" t="s">
        <v>645</v>
      </c>
      <c r="B959" t="s">
        <v>181</v>
      </c>
      <c r="C959">
        <v>3188154</v>
      </c>
      <c r="D959" s="37">
        <v>52946679</v>
      </c>
      <c r="E959" s="40"/>
      <c r="F959" s="46" t="str">
        <f t="shared" si="60"/>
        <v>2023–24 JMCA</v>
      </c>
      <c r="G959" s="46" t="str">
        <f t="array" ref="G959">A959&amp;" "&amp;SUM(IF(A959=FinyearEx,IF(C959&lt;=QldEx,1,0),0))</f>
        <v>2023–24 96</v>
      </c>
      <c r="H959" s="46" t="str">
        <f t="array" ref="H959">A959&amp;" "&amp;SUM(IF(A959=FinyearEx,IF(D959&lt;=AustraliaEx,1,0),0))</f>
        <v>2023–24 86</v>
      </c>
      <c r="I959" s="46" t="str">
        <f t="shared" si="61"/>
        <v>JMCA</v>
      </c>
      <c r="J959" s="47">
        <f t="shared" si="62"/>
        <v>3.1881539999999999</v>
      </c>
      <c r="K959" s="47">
        <f t="shared" si="63"/>
        <v>52.946679000000003</v>
      </c>
    </row>
    <row r="960" spans="1:11" ht="12" customHeight="1" x14ac:dyDescent="0.2">
      <c r="A960" t="s">
        <v>645</v>
      </c>
      <c r="B960" t="s">
        <v>182</v>
      </c>
      <c r="C960">
        <v>15897558</v>
      </c>
      <c r="D960" s="37">
        <v>180875549</v>
      </c>
      <c r="E960" s="40"/>
      <c r="F960" s="46" t="str">
        <f t="shared" si="60"/>
        <v>2023–24 JORD</v>
      </c>
      <c r="G960" s="46" t="str">
        <f t="array" ref="G960">A960&amp;" "&amp;SUM(IF(A960=FinyearEx,IF(C960&lt;=QldEx,1,0),0))</f>
        <v>2023–24 56</v>
      </c>
      <c r="H960" s="46" t="str">
        <f t="array" ref="H960">A960&amp;" "&amp;SUM(IF(A960=FinyearEx,IF(D960&lt;=AustraliaEx,1,0),0))</f>
        <v>2023–24 54</v>
      </c>
      <c r="I960" s="46" t="str">
        <f t="shared" si="61"/>
        <v>JORD</v>
      </c>
      <c r="J960" s="47">
        <f t="shared" si="62"/>
        <v>15.897558</v>
      </c>
      <c r="K960" s="47">
        <f t="shared" si="63"/>
        <v>180.87554900000001</v>
      </c>
    </row>
    <row r="961" spans="1:11" ht="12" customHeight="1" x14ac:dyDescent="0.2">
      <c r="A961" t="s">
        <v>645</v>
      </c>
      <c r="B961" t="s">
        <v>183</v>
      </c>
      <c r="C961">
        <v>7843734</v>
      </c>
      <c r="D961" s="37">
        <v>35048117</v>
      </c>
      <c r="E961" s="40"/>
      <c r="F961" s="46" t="str">
        <f t="shared" si="60"/>
        <v>2023–24 KAZA</v>
      </c>
      <c r="G961" s="46" t="str">
        <f t="array" ref="G961">A961&amp;" "&amp;SUM(IF(A961=FinyearEx,IF(C961&lt;=QldEx,1,0),0))</f>
        <v>2023–24 72</v>
      </c>
      <c r="H961" s="46" t="str">
        <f t="array" ref="H961">A961&amp;" "&amp;SUM(IF(A961=FinyearEx,IF(D961&lt;=AustraliaEx,1,0),0))</f>
        <v>2023–24 96</v>
      </c>
      <c r="I961" s="46" t="str">
        <f t="shared" si="61"/>
        <v>KAZA</v>
      </c>
      <c r="J961" s="47">
        <f t="shared" si="62"/>
        <v>7.8437340000000004</v>
      </c>
      <c r="K961" s="47">
        <f t="shared" si="63"/>
        <v>35.048116999999998</v>
      </c>
    </row>
    <row r="962" spans="1:11" ht="12" customHeight="1" x14ac:dyDescent="0.2">
      <c r="A962" t="s">
        <v>645</v>
      </c>
      <c r="B962" t="s">
        <v>184</v>
      </c>
      <c r="C962">
        <v>6137082</v>
      </c>
      <c r="D962" s="37">
        <v>162147985</v>
      </c>
      <c r="E962" s="40"/>
      <c r="F962" s="46" t="str">
        <f t="shared" si="60"/>
        <v>2023–24 KENY</v>
      </c>
      <c r="G962" s="46" t="str">
        <f t="array" ref="G962">A962&amp;" "&amp;SUM(IF(A962=FinyearEx,IF(C962&lt;=QldEx,1,0),0))</f>
        <v>2023–24 77</v>
      </c>
      <c r="H962" s="46" t="str">
        <f t="array" ref="H962">A962&amp;" "&amp;SUM(IF(A962=FinyearEx,IF(D962&lt;=AustraliaEx,1,0),0))</f>
        <v>2023–24 58</v>
      </c>
      <c r="I962" s="46" t="str">
        <f t="shared" si="61"/>
        <v>KENY</v>
      </c>
      <c r="J962" s="47">
        <f t="shared" si="62"/>
        <v>6.1370820000000004</v>
      </c>
      <c r="K962" s="47">
        <f t="shared" si="63"/>
        <v>162.14798500000001</v>
      </c>
    </row>
    <row r="963" spans="1:11" ht="12" customHeight="1" x14ac:dyDescent="0.2">
      <c r="A963" t="s">
        <v>645</v>
      </c>
      <c r="B963" t="s">
        <v>185</v>
      </c>
      <c r="C963">
        <v>9059918</v>
      </c>
      <c r="D963" s="37">
        <v>36815082</v>
      </c>
      <c r="E963" s="40"/>
      <c r="F963" s="46" t="str">
        <f t="shared" si="60"/>
        <v>2023–24 KIRI</v>
      </c>
      <c r="G963" s="46" t="str">
        <f t="array" ref="G963">A963&amp;" "&amp;SUM(IF(A963=FinyearEx,IF(C963&lt;=QldEx,1,0),0))</f>
        <v>2023–24 67</v>
      </c>
      <c r="H963" s="46" t="str">
        <f t="array" ref="H963">A963&amp;" "&amp;SUM(IF(A963=FinyearEx,IF(D963&lt;=AustraliaEx,1,0),0))</f>
        <v>2023–24 93</v>
      </c>
      <c r="I963" s="46" t="str">
        <f t="shared" si="61"/>
        <v>KIRI</v>
      </c>
      <c r="J963" s="47">
        <f t="shared" si="62"/>
        <v>9.0599179999999997</v>
      </c>
      <c r="K963" s="47">
        <f t="shared" si="63"/>
        <v>36.815081999999997</v>
      </c>
    </row>
    <row r="964" spans="1:11" ht="12" customHeight="1" x14ac:dyDescent="0.2">
      <c r="A964" t="s">
        <v>645</v>
      </c>
      <c r="B964" t="s">
        <v>186</v>
      </c>
      <c r="C964">
        <v>23342134</v>
      </c>
      <c r="D964" s="37">
        <v>437895250</v>
      </c>
      <c r="E964" s="40"/>
      <c r="F964" s="46" t="str">
        <f t="shared" si="60"/>
        <v>2023–24 KUWA</v>
      </c>
      <c r="G964" s="46" t="str">
        <f t="array" ref="G964">A964&amp;" "&amp;SUM(IF(A964=FinyearEx,IF(C964&lt;=QldEx,1,0),0))</f>
        <v>2023–24 50</v>
      </c>
      <c r="H964" s="46" t="str">
        <f t="array" ref="H964">A964&amp;" "&amp;SUM(IF(A964=FinyearEx,IF(D964&lt;=AustraliaEx,1,0),0))</f>
        <v>2023–24 48</v>
      </c>
      <c r="I964" s="46" t="str">
        <f t="shared" si="61"/>
        <v>KUWA</v>
      </c>
      <c r="J964" s="47">
        <f t="shared" si="62"/>
        <v>23.342134000000001</v>
      </c>
      <c r="K964" s="47">
        <f t="shared" si="63"/>
        <v>437.89524999999998</v>
      </c>
    </row>
    <row r="965" spans="1:11" ht="12" customHeight="1" x14ac:dyDescent="0.2">
      <c r="A965" t="s">
        <v>645</v>
      </c>
      <c r="B965" t="s">
        <v>187</v>
      </c>
      <c r="C965">
        <v>145707</v>
      </c>
      <c r="D965" s="37">
        <v>2256902</v>
      </c>
      <c r="E965" s="40"/>
      <c r="F965" s="46" t="str">
        <f t="shared" si="60"/>
        <v>2023–24 KYRG</v>
      </c>
      <c r="G965" s="46" t="str">
        <f t="array" ref="G965">A965&amp;" "&amp;SUM(IF(A965=FinyearEx,IF(C965&lt;=QldEx,1,0),0))</f>
        <v>2023–24 160</v>
      </c>
      <c r="H965" s="46" t="str">
        <f t="array" ref="H965">A965&amp;" "&amp;SUM(IF(A965=FinyearEx,IF(D965&lt;=AustraliaEx,1,0),0))</f>
        <v>2023–24 165</v>
      </c>
      <c r="I965" s="46" t="str">
        <f t="shared" si="61"/>
        <v>KYRG</v>
      </c>
      <c r="J965" s="47">
        <f t="shared" si="62"/>
        <v>0.145707</v>
      </c>
      <c r="K965" s="47">
        <f t="shared" si="63"/>
        <v>2.2569020000000002</v>
      </c>
    </row>
    <row r="966" spans="1:11" ht="12" customHeight="1" x14ac:dyDescent="0.2">
      <c r="A966" t="s">
        <v>645</v>
      </c>
      <c r="B966" t="s">
        <v>188</v>
      </c>
      <c r="C966">
        <v>2653133</v>
      </c>
      <c r="D966" s="37">
        <v>28591767</v>
      </c>
      <c r="E966" s="40"/>
      <c r="F966" s="46" t="str">
        <f t="shared" si="60"/>
        <v>2023–24 LAOS</v>
      </c>
      <c r="G966" s="46" t="str">
        <f t="array" ref="G966">A966&amp;" "&amp;SUM(IF(A966=FinyearEx,IF(C966&lt;=QldEx,1,0),0))</f>
        <v>2023–24 100</v>
      </c>
      <c r="H966" s="46" t="str">
        <f t="array" ref="H966">A966&amp;" "&amp;SUM(IF(A966=FinyearEx,IF(D966&lt;=AustraliaEx,1,0),0))</f>
        <v>2023–24 103</v>
      </c>
      <c r="I966" s="46" t="str">
        <f t="shared" si="61"/>
        <v>LAOS</v>
      </c>
      <c r="J966" s="47">
        <f t="shared" si="62"/>
        <v>2.653133</v>
      </c>
      <c r="K966" s="47">
        <f t="shared" si="63"/>
        <v>28.591767000000001</v>
      </c>
    </row>
    <row r="967" spans="1:11" ht="12" customHeight="1" x14ac:dyDescent="0.2">
      <c r="A967" t="s">
        <v>645</v>
      </c>
      <c r="B967" t="s">
        <v>189</v>
      </c>
      <c r="C967">
        <v>2548902</v>
      </c>
      <c r="D967" s="37">
        <v>32002844</v>
      </c>
      <c r="E967" s="40"/>
      <c r="F967" s="46" t="str">
        <f t="shared" si="60"/>
        <v>2023–24 LATV</v>
      </c>
      <c r="G967" s="46" t="str">
        <f t="array" ref="G967">A967&amp;" "&amp;SUM(IF(A967=FinyearEx,IF(C967&lt;=QldEx,1,0),0))</f>
        <v>2023–24 102</v>
      </c>
      <c r="H967" s="46" t="str">
        <f t="array" ref="H967">A967&amp;" "&amp;SUM(IF(A967=FinyearEx,IF(D967&lt;=AustraliaEx,1,0),0))</f>
        <v>2023–24 99</v>
      </c>
      <c r="I967" s="46" t="str">
        <f t="shared" si="61"/>
        <v>LATV</v>
      </c>
      <c r="J967" s="47">
        <f t="shared" si="62"/>
        <v>2.548902</v>
      </c>
      <c r="K967" s="47">
        <f t="shared" si="63"/>
        <v>32.002844000000003</v>
      </c>
    </row>
    <row r="968" spans="1:11" ht="12" customHeight="1" x14ac:dyDescent="0.2">
      <c r="A968" t="s">
        <v>645</v>
      </c>
      <c r="B968" t="s">
        <v>190</v>
      </c>
      <c r="C968">
        <v>950748</v>
      </c>
      <c r="D968" s="37">
        <v>9353024</v>
      </c>
      <c r="E968" s="40"/>
      <c r="F968" s="46" t="str">
        <f t="shared" si="60"/>
        <v>2023–24 LBYA</v>
      </c>
      <c r="G968" s="46" t="str">
        <f t="array" ref="G968">A968&amp;" "&amp;SUM(IF(A968=FinyearEx,IF(C968&lt;=QldEx,1,0),0))</f>
        <v>2023–24 126</v>
      </c>
      <c r="H968" s="46" t="str">
        <f t="array" ref="H968">A968&amp;" "&amp;SUM(IF(A968=FinyearEx,IF(D968&lt;=AustraliaEx,1,0),0))</f>
        <v>2023–24 132</v>
      </c>
      <c r="I968" s="46" t="str">
        <f t="shared" si="61"/>
        <v>LBYA</v>
      </c>
      <c r="J968" s="47">
        <f t="shared" si="62"/>
        <v>0.95074800000000004</v>
      </c>
      <c r="K968" s="47">
        <f t="shared" si="63"/>
        <v>9.3530239999999996</v>
      </c>
    </row>
    <row r="969" spans="1:11" ht="12" customHeight="1" x14ac:dyDescent="0.2">
      <c r="A969" t="s">
        <v>645</v>
      </c>
      <c r="B969" t="s">
        <v>191</v>
      </c>
      <c r="C969">
        <v>4541894</v>
      </c>
      <c r="D969" s="37">
        <v>31198539</v>
      </c>
      <c r="E969" s="40"/>
      <c r="F969" s="46" t="str">
        <f t="shared" si="60"/>
        <v>2023–24 LEBA</v>
      </c>
      <c r="G969" s="46" t="str">
        <f t="array" ref="G969">A969&amp;" "&amp;SUM(IF(A969=FinyearEx,IF(C969&lt;=QldEx,1,0),0))</f>
        <v>2023–24 85</v>
      </c>
      <c r="H969" s="46" t="str">
        <f t="array" ref="H969">A969&amp;" "&amp;SUM(IF(A969=FinyearEx,IF(D969&lt;=AustraliaEx,1,0),0))</f>
        <v>2023–24 101</v>
      </c>
      <c r="I969" s="46" t="str">
        <f t="shared" si="61"/>
        <v>LEBA</v>
      </c>
      <c r="J969" s="47">
        <f t="shared" si="62"/>
        <v>4.5418940000000001</v>
      </c>
      <c r="K969" s="47">
        <f t="shared" si="63"/>
        <v>31.198539</v>
      </c>
    </row>
    <row r="970" spans="1:11" ht="12" customHeight="1" x14ac:dyDescent="0.2">
      <c r="A970" t="s">
        <v>645</v>
      </c>
      <c r="B970" t="s">
        <v>192</v>
      </c>
      <c r="C970">
        <v>22394</v>
      </c>
      <c r="D970" s="37">
        <v>32575</v>
      </c>
      <c r="E970" s="40"/>
      <c r="F970" s="46" t="str">
        <f t="shared" si="60"/>
        <v>2023–24 LESO</v>
      </c>
      <c r="G970" s="46" t="str">
        <f t="array" ref="G970">A970&amp;" "&amp;SUM(IF(A970=FinyearEx,IF(C970&lt;=QldEx,1,0),0))</f>
        <v>2023–24 177</v>
      </c>
      <c r="H970" s="46" t="str">
        <f t="array" ref="H970">A970&amp;" "&amp;SUM(IF(A970=FinyearEx,IF(D970&lt;=AustraliaEx,1,0),0))</f>
        <v>2023–24 208</v>
      </c>
      <c r="I970" s="46" t="str">
        <f t="shared" si="61"/>
        <v>LESO</v>
      </c>
      <c r="J970" s="47">
        <f t="shared" si="62"/>
        <v>2.2394000000000001E-2</v>
      </c>
      <c r="K970" s="47">
        <f t="shared" si="63"/>
        <v>3.2575E-2</v>
      </c>
    </row>
    <row r="971" spans="1:11" ht="12" customHeight="1" x14ac:dyDescent="0.2">
      <c r="A971" t="s">
        <v>645</v>
      </c>
      <c r="B971" t="s">
        <v>193</v>
      </c>
      <c r="C971">
        <v>441000</v>
      </c>
      <c r="D971" s="37">
        <v>12401573</v>
      </c>
      <c r="E971" s="40"/>
      <c r="F971" s="46" t="str">
        <f t="shared" si="60"/>
        <v>2023–24 LIBE</v>
      </c>
      <c r="G971" s="46" t="str">
        <f t="array" ref="G971">A971&amp;" "&amp;SUM(IF(A971=FinyearEx,IF(C971&lt;=QldEx,1,0),0))</f>
        <v>2023–24 141</v>
      </c>
      <c r="H971" s="46" t="str">
        <f t="array" ref="H971">A971&amp;" "&amp;SUM(IF(A971=FinyearEx,IF(D971&lt;=AustraliaEx,1,0),0))</f>
        <v>2023–24 123</v>
      </c>
      <c r="I971" s="46" t="str">
        <f t="shared" si="61"/>
        <v>LIBE</v>
      </c>
      <c r="J971" s="47">
        <f t="shared" si="62"/>
        <v>0.441</v>
      </c>
      <c r="K971" s="47">
        <f t="shared" si="63"/>
        <v>12.401573000000001</v>
      </c>
    </row>
    <row r="972" spans="1:11" ht="12" customHeight="1" x14ac:dyDescent="0.2">
      <c r="A972" t="s">
        <v>645</v>
      </c>
      <c r="B972" t="s">
        <v>194</v>
      </c>
      <c r="C972">
        <v>1880053</v>
      </c>
      <c r="D972" s="37">
        <v>9935140</v>
      </c>
      <c r="E972" s="40"/>
      <c r="F972" s="46" t="str">
        <f t="shared" si="60"/>
        <v>2023–24 LITH</v>
      </c>
      <c r="G972" s="46" t="str">
        <f t="array" ref="G972">A972&amp;" "&amp;SUM(IF(A972=FinyearEx,IF(C972&lt;=QldEx,1,0),0))</f>
        <v>2023–24 112</v>
      </c>
      <c r="H972" s="46" t="str">
        <f t="array" ref="H972">A972&amp;" "&amp;SUM(IF(A972=FinyearEx,IF(D972&lt;=AustraliaEx,1,0),0))</f>
        <v>2023–24 128</v>
      </c>
      <c r="I972" s="46" t="str">
        <f t="shared" si="61"/>
        <v>LITH</v>
      </c>
      <c r="J972" s="47">
        <f t="shared" si="62"/>
        <v>1.880053</v>
      </c>
      <c r="K972" s="47">
        <f t="shared" si="63"/>
        <v>9.9351400000000005</v>
      </c>
    </row>
    <row r="973" spans="1:11" ht="12" customHeight="1" x14ac:dyDescent="0.2">
      <c r="A973" t="s">
        <v>645</v>
      </c>
      <c r="B973" t="s">
        <v>195</v>
      </c>
      <c r="C973">
        <v>416787</v>
      </c>
      <c r="D973" s="37">
        <v>3389858</v>
      </c>
      <c r="E973" s="40"/>
      <c r="F973" s="46" t="str">
        <f t="shared" si="60"/>
        <v>2023–24 LUX</v>
      </c>
      <c r="G973" s="46" t="str">
        <f t="array" ref="G973">A973&amp;" "&amp;SUM(IF(A973=FinyearEx,IF(C973&lt;=QldEx,1,0),0))</f>
        <v>2023–24 142</v>
      </c>
      <c r="H973" s="46" t="str">
        <f t="array" ref="H973">A973&amp;" "&amp;SUM(IF(A973=FinyearEx,IF(D973&lt;=AustraliaEx,1,0),0))</f>
        <v>2023–24 153</v>
      </c>
      <c r="I973" s="46" t="str">
        <f t="shared" si="61"/>
        <v>LUX</v>
      </c>
      <c r="J973" s="47">
        <f t="shared" si="62"/>
        <v>0.41678700000000002</v>
      </c>
      <c r="K973" s="47">
        <f t="shared" si="63"/>
        <v>3.3898579999999998</v>
      </c>
    </row>
    <row r="974" spans="1:11" ht="12" customHeight="1" x14ac:dyDescent="0.2">
      <c r="A974" t="s">
        <v>645</v>
      </c>
      <c r="B974" t="s">
        <v>196</v>
      </c>
      <c r="C974">
        <v>2852108</v>
      </c>
      <c r="D974" s="37">
        <v>122060273</v>
      </c>
      <c r="E974" s="40"/>
      <c r="F974" s="46" t="str">
        <f t="shared" si="60"/>
        <v>2023–24 MACA</v>
      </c>
      <c r="G974" s="46" t="str">
        <f t="array" ref="G974">A974&amp;" "&amp;SUM(IF(A974=FinyearEx,IF(C974&lt;=QldEx,1,0),0))</f>
        <v>2023–24 98</v>
      </c>
      <c r="H974" s="46" t="str">
        <f t="array" ref="H974">A974&amp;" "&amp;SUM(IF(A974=FinyearEx,IF(D974&lt;=AustraliaEx,1,0),0))</f>
        <v>2023–24 64</v>
      </c>
      <c r="I974" s="46" t="str">
        <f t="shared" si="61"/>
        <v>MACA</v>
      </c>
      <c r="J974" s="47">
        <f t="shared" si="62"/>
        <v>2.8521079999999999</v>
      </c>
      <c r="K974" s="47">
        <f t="shared" si="63"/>
        <v>122.060273</v>
      </c>
    </row>
    <row r="975" spans="1:11" ht="12" customHeight="1" x14ac:dyDescent="0.2">
      <c r="A975" t="s">
        <v>645</v>
      </c>
      <c r="B975" t="s">
        <v>197</v>
      </c>
      <c r="C975">
        <v>745238</v>
      </c>
      <c r="D975" s="37">
        <v>8897633</v>
      </c>
      <c r="E975" s="40"/>
      <c r="F975" s="46" t="str">
        <f t="shared" si="60"/>
        <v>2023–24 MALI</v>
      </c>
      <c r="G975" s="46" t="str">
        <f t="array" ref="G975">A975&amp;" "&amp;SUM(IF(A975=FinyearEx,IF(C975&lt;=QldEx,1,0),0))</f>
        <v>2023–24 132</v>
      </c>
      <c r="H975" s="46" t="str">
        <f t="array" ref="H975">A975&amp;" "&amp;SUM(IF(A975=FinyearEx,IF(D975&lt;=AustraliaEx,1,0),0))</f>
        <v>2023–24 133</v>
      </c>
      <c r="I975" s="46" t="str">
        <f t="shared" si="61"/>
        <v>MALI</v>
      </c>
      <c r="J975" s="47">
        <f t="shared" si="62"/>
        <v>0.74523799999999996</v>
      </c>
      <c r="K975" s="47">
        <f t="shared" si="63"/>
        <v>8.8976330000000008</v>
      </c>
    </row>
    <row r="976" spans="1:11" ht="12" customHeight="1" x14ac:dyDescent="0.2">
      <c r="A976" t="s">
        <v>645</v>
      </c>
      <c r="B976" t="s">
        <v>198</v>
      </c>
      <c r="C976">
        <v>1536658</v>
      </c>
      <c r="D976" s="37">
        <v>6436999</v>
      </c>
      <c r="E976" s="40"/>
      <c r="F976" s="46" t="str">
        <f t="shared" si="60"/>
        <v>2023–24 MARS</v>
      </c>
      <c r="G976" s="46" t="str">
        <f t="array" ref="G976">A976&amp;" "&amp;SUM(IF(A976=FinyearEx,IF(C976&lt;=QldEx,1,0),0))</f>
        <v>2023–24 115</v>
      </c>
      <c r="H976" s="46" t="str">
        <f t="array" ref="H976">A976&amp;" "&amp;SUM(IF(A976=FinyearEx,IF(D976&lt;=AustraliaEx,1,0),0))</f>
        <v>2023–24 141</v>
      </c>
      <c r="I976" s="46" t="str">
        <f t="shared" si="61"/>
        <v>MARS</v>
      </c>
      <c r="J976" s="47">
        <f t="shared" si="62"/>
        <v>1.5366580000000001</v>
      </c>
      <c r="K976" s="47">
        <f t="shared" si="63"/>
        <v>6.4369990000000001</v>
      </c>
    </row>
    <row r="977" spans="1:11" ht="12" customHeight="1" x14ac:dyDescent="0.2">
      <c r="A977" t="s">
        <v>645</v>
      </c>
      <c r="B977" t="s">
        <v>199</v>
      </c>
      <c r="C977">
        <v>549728</v>
      </c>
      <c r="D977" s="37">
        <v>20804163</v>
      </c>
      <c r="E977" s="40"/>
      <c r="F977" s="46" t="str">
        <f t="shared" si="60"/>
        <v>2023–24 MASY</v>
      </c>
      <c r="G977" s="46" t="str">
        <f t="array" ref="G977">A977&amp;" "&amp;SUM(IF(A977=FinyearEx,IF(C977&lt;=QldEx,1,0),0))</f>
        <v>2023–24 140</v>
      </c>
      <c r="H977" s="46" t="str">
        <f t="array" ref="H977">A977&amp;" "&amp;SUM(IF(A977=FinyearEx,IF(D977&lt;=AustraliaEx,1,0),0))</f>
        <v>2023–24 113</v>
      </c>
      <c r="I977" s="46" t="str">
        <f t="shared" si="61"/>
        <v>MASY</v>
      </c>
      <c r="J977" s="47">
        <f t="shared" si="62"/>
        <v>0.54972799999999999</v>
      </c>
      <c r="K977" s="47">
        <f t="shared" si="63"/>
        <v>20.804162999999999</v>
      </c>
    </row>
    <row r="978" spans="1:11" ht="12" customHeight="1" x14ac:dyDescent="0.2">
      <c r="A978" t="s">
        <v>645</v>
      </c>
      <c r="B978" t="s">
        <v>200</v>
      </c>
      <c r="C978">
        <v>7651868</v>
      </c>
      <c r="D978" s="37">
        <v>110497981</v>
      </c>
      <c r="E978" s="40"/>
      <c r="F978" s="46" t="str">
        <f t="shared" si="60"/>
        <v>2023–24 MAUS</v>
      </c>
      <c r="G978" s="46" t="str">
        <f t="array" ref="G978">A978&amp;" "&amp;SUM(IF(A978=FinyearEx,IF(C978&lt;=QldEx,1,0),0))</f>
        <v>2023–24 73</v>
      </c>
      <c r="H978" s="46" t="str">
        <f t="array" ref="H978">A978&amp;" "&amp;SUM(IF(A978=FinyearEx,IF(D978&lt;=AustraliaEx,1,0),0))</f>
        <v>2023–24 68</v>
      </c>
      <c r="I978" s="46" t="str">
        <f t="shared" si="61"/>
        <v>MAUS</v>
      </c>
      <c r="J978" s="47">
        <f t="shared" si="62"/>
        <v>7.6518680000000003</v>
      </c>
      <c r="K978" s="47">
        <f t="shared" si="63"/>
        <v>110.497981</v>
      </c>
    </row>
    <row r="979" spans="1:11" ht="12" customHeight="1" x14ac:dyDescent="0.2">
      <c r="A979" t="s">
        <v>645</v>
      </c>
      <c r="B979" t="s">
        <v>201</v>
      </c>
      <c r="C979">
        <v>26263</v>
      </c>
      <c r="D979" s="37">
        <v>34387</v>
      </c>
      <c r="E979" s="40"/>
      <c r="F979" s="46" t="str">
        <f t="shared" si="60"/>
        <v>2023–24 MDOV</v>
      </c>
      <c r="G979" s="46" t="str">
        <f t="array" ref="G979">A979&amp;" "&amp;SUM(IF(A979=FinyearEx,IF(C979&lt;=QldEx,1,0),0))</f>
        <v>2023–24 174</v>
      </c>
      <c r="H979" s="46" t="str">
        <f t="array" ref="H979">A979&amp;" "&amp;SUM(IF(A979=FinyearEx,IF(D979&lt;=AustraliaEx,1,0),0))</f>
        <v>2023–24 207</v>
      </c>
      <c r="I979" s="46" t="str">
        <f t="shared" si="61"/>
        <v>MDOV</v>
      </c>
      <c r="J979" s="47">
        <f t="shared" si="62"/>
        <v>2.6263000000000002E-2</v>
      </c>
      <c r="K979" s="47">
        <f t="shared" si="63"/>
        <v>3.4387000000000001E-2</v>
      </c>
    </row>
    <row r="980" spans="1:11" ht="12" customHeight="1" x14ac:dyDescent="0.2">
      <c r="A980" t="s">
        <v>645</v>
      </c>
      <c r="B980" t="s">
        <v>202</v>
      </c>
      <c r="C980">
        <v>53240263</v>
      </c>
      <c r="D980" s="37">
        <v>1017967891</v>
      </c>
      <c r="E980" s="40"/>
      <c r="F980" s="46" t="str">
        <f t="shared" si="60"/>
        <v>2023–24 MEXI</v>
      </c>
      <c r="G980" s="46" t="str">
        <f t="array" ref="G980">A980&amp;" "&amp;SUM(IF(A980=FinyearEx,IF(C980&lt;=QldEx,1,0),0))</f>
        <v>2023–24 41</v>
      </c>
      <c r="H980" s="46" t="str">
        <f t="array" ref="H980">A980&amp;" "&amp;SUM(IF(A980=FinyearEx,IF(D980&lt;=AustraliaEx,1,0),0))</f>
        <v>2023–24 31</v>
      </c>
      <c r="I980" s="46" t="str">
        <f t="shared" si="61"/>
        <v>MEXI</v>
      </c>
      <c r="J980" s="47">
        <f t="shared" si="62"/>
        <v>53.240262999999999</v>
      </c>
      <c r="K980" s="47">
        <f t="shared" si="63"/>
        <v>1017.967891</v>
      </c>
    </row>
    <row r="981" spans="1:11" ht="12" customHeight="1" x14ac:dyDescent="0.2">
      <c r="A981" t="s">
        <v>645</v>
      </c>
      <c r="B981" t="s">
        <v>203</v>
      </c>
      <c r="C981">
        <v>3403425</v>
      </c>
      <c r="D981" s="37">
        <v>9406637</v>
      </c>
      <c r="E981" s="40"/>
      <c r="F981" s="46" t="str">
        <f t="shared" si="60"/>
        <v>2023–24 MICR</v>
      </c>
      <c r="G981" s="46" t="str">
        <f t="array" ref="G981">A981&amp;" "&amp;SUM(IF(A981=FinyearEx,IF(C981&lt;=QldEx,1,0),0))</f>
        <v>2023–24 90</v>
      </c>
      <c r="H981" s="46" t="str">
        <f t="array" ref="H981">A981&amp;" "&amp;SUM(IF(A981=FinyearEx,IF(D981&lt;=AustraliaEx,1,0),0))</f>
        <v>2023–24 131</v>
      </c>
      <c r="I981" s="46" t="str">
        <f t="shared" si="61"/>
        <v>MICR</v>
      </c>
      <c r="J981" s="47">
        <f t="shared" si="62"/>
        <v>3.4034249999999999</v>
      </c>
      <c r="K981" s="47">
        <f t="shared" si="63"/>
        <v>9.4066369999999999</v>
      </c>
    </row>
    <row r="982" spans="1:11" ht="12" customHeight="1" x14ac:dyDescent="0.2">
      <c r="A982" t="s">
        <v>645</v>
      </c>
      <c r="B982" t="s">
        <v>204</v>
      </c>
      <c r="C982">
        <v>3597648740</v>
      </c>
      <c r="D982" s="37">
        <v>10445065370</v>
      </c>
      <c r="E982" s="40"/>
      <c r="F982" s="46" t="str">
        <f t="shared" si="60"/>
        <v>2023–24 MLAY</v>
      </c>
      <c r="G982" s="46" t="str">
        <f t="array" ref="G982">A982&amp;" "&amp;SUM(IF(A982=FinyearEx,IF(C982&lt;=QldEx,1,0),0))</f>
        <v>2023–24 7</v>
      </c>
      <c r="H982" s="46" t="str">
        <f t="array" ref="H982">A982&amp;" "&amp;SUM(IF(A982=FinyearEx,IF(D982&lt;=AustraliaEx,1,0),0))</f>
        <v>2023–24 12</v>
      </c>
      <c r="I982" s="46" t="str">
        <f t="shared" si="61"/>
        <v>MLAY</v>
      </c>
      <c r="J982" s="47">
        <f t="shared" si="62"/>
        <v>3597.6487400000001</v>
      </c>
      <c r="K982" s="47">
        <f t="shared" si="63"/>
        <v>10445.06537</v>
      </c>
    </row>
    <row r="983" spans="1:11" ht="12" customHeight="1" x14ac:dyDescent="0.2">
      <c r="A983" t="s">
        <v>645</v>
      </c>
      <c r="B983" t="s">
        <v>205</v>
      </c>
      <c r="C983">
        <v>13089721</v>
      </c>
      <c r="D983" s="37">
        <v>74896498</v>
      </c>
      <c r="E983" s="40"/>
      <c r="F983" s="46" t="str">
        <f t="shared" si="60"/>
        <v>2023–24 MLDV</v>
      </c>
      <c r="G983" s="46" t="str">
        <f t="array" ref="G983">A983&amp;" "&amp;SUM(IF(A983=FinyearEx,IF(C983&lt;=QldEx,1,0),0))</f>
        <v>2023–24 58</v>
      </c>
      <c r="H983" s="46" t="str">
        <f t="array" ref="H983">A983&amp;" "&amp;SUM(IF(A983=FinyearEx,IF(D983&lt;=AustraliaEx,1,0),0))</f>
        <v>2023–24 76</v>
      </c>
      <c r="I983" s="46" t="str">
        <f t="shared" si="61"/>
        <v>MLDV</v>
      </c>
      <c r="J983" s="47">
        <f t="shared" si="62"/>
        <v>13.089721000000001</v>
      </c>
      <c r="K983" s="47">
        <f t="shared" si="63"/>
        <v>74.896497999999994</v>
      </c>
    </row>
    <row r="984" spans="1:11" ht="12" customHeight="1" x14ac:dyDescent="0.2">
      <c r="A984" t="s">
        <v>645</v>
      </c>
      <c r="B984" t="s">
        <v>206</v>
      </c>
      <c r="C984">
        <v>80335</v>
      </c>
      <c r="D984" s="37">
        <v>6621747</v>
      </c>
      <c r="E984" s="40"/>
      <c r="F984" s="46" t="str">
        <f t="shared" si="60"/>
        <v>2023–24 MLTA</v>
      </c>
      <c r="G984" s="46" t="str">
        <f t="array" ref="G984">A984&amp;" "&amp;SUM(IF(A984=FinyearEx,IF(C984&lt;=QldEx,1,0),0))</f>
        <v>2023–24 167</v>
      </c>
      <c r="H984" s="46" t="str">
        <f t="array" ref="H984">A984&amp;" "&amp;SUM(IF(A984=FinyearEx,IF(D984&lt;=AustraliaEx,1,0),0))</f>
        <v>2023–24 140</v>
      </c>
      <c r="I984" s="46" t="str">
        <f t="shared" si="61"/>
        <v>MLTA</v>
      </c>
      <c r="J984" s="47">
        <f t="shared" si="62"/>
        <v>8.0335000000000004E-2</v>
      </c>
      <c r="K984" s="47">
        <f t="shared" si="63"/>
        <v>6.621747</v>
      </c>
    </row>
    <row r="985" spans="1:11" ht="12" customHeight="1" x14ac:dyDescent="0.2">
      <c r="A985" t="s">
        <v>645</v>
      </c>
      <c r="B985" t="s">
        <v>207</v>
      </c>
      <c r="C985">
        <v>15307</v>
      </c>
      <c r="D985" s="37">
        <v>13183324</v>
      </c>
      <c r="E985" s="40"/>
      <c r="F985" s="46" t="str">
        <f t="shared" si="60"/>
        <v>2023–24 MLWI</v>
      </c>
      <c r="G985" s="46" t="str">
        <f t="array" ref="G985">A985&amp;" "&amp;SUM(IF(A985=FinyearEx,IF(C985&lt;=QldEx,1,0),0))</f>
        <v>2023–24 180</v>
      </c>
      <c r="H985" s="46" t="str">
        <f t="array" ref="H985">A985&amp;" "&amp;SUM(IF(A985=FinyearEx,IF(D985&lt;=AustraliaEx,1,0),0))</f>
        <v>2023–24 121</v>
      </c>
      <c r="I985" s="46" t="str">
        <f t="shared" si="61"/>
        <v>MLWI</v>
      </c>
      <c r="J985" s="47">
        <f t="shared" si="62"/>
        <v>1.5306999999999999E-2</v>
      </c>
      <c r="K985" s="47">
        <f t="shared" si="63"/>
        <v>13.183324000000001</v>
      </c>
    </row>
    <row r="986" spans="1:11" ht="12" customHeight="1" x14ac:dyDescent="0.2">
      <c r="A986" t="s">
        <v>645</v>
      </c>
      <c r="B986" t="s">
        <v>208</v>
      </c>
      <c r="C986">
        <v>8378499</v>
      </c>
      <c r="D986" s="37">
        <v>51175158</v>
      </c>
      <c r="E986" s="40"/>
      <c r="F986" s="46" t="str">
        <f t="shared" si="60"/>
        <v>2023–24 MNGL</v>
      </c>
      <c r="G986" s="46" t="str">
        <f t="array" ref="G986">A986&amp;" "&amp;SUM(IF(A986=FinyearEx,IF(C986&lt;=QldEx,1,0),0))</f>
        <v>2023–24 70</v>
      </c>
      <c r="H986" s="46" t="str">
        <f t="array" ref="H986">A986&amp;" "&amp;SUM(IF(A986=FinyearEx,IF(D986&lt;=AustraliaEx,1,0),0))</f>
        <v>2023–24 87</v>
      </c>
      <c r="I986" s="46" t="str">
        <f t="shared" si="61"/>
        <v>MNGL</v>
      </c>
      <c r="J986" s="47">
        <f t="shared" si="62"/>
        <v>8.3784989999999997</v>
      </c>
      <c r="K986" s="47">
        <f t="shared" si="63"/>
        <v>51.175158000000003</v>
      </c>
    </row>
    <row r="987" spans="1:11" ht="12" customHeight="1" x14ac:dyDescent="0.2">
      <c r="A987" t="s">
        <v>645</v>
      </c>
      <c r="B987" t="s">
        <v>209</v>
      </c>
      <c r="C987">
        <v>770169</v>
      </c>
      <c r="D987" s="37">
        <v>21364838</v>
      </c>
      <c r="E987" s="40"/>
      <c r="F987" s="46" t="str">
        <f t="shared" si="60"/>
        <v>2023–24 MORO</v>
      </c>
      <c r="G987" s="46" t="str">
        <f t="array" ref="G987">A987&amp;" "&amp;SUM(IF(A987=FinyearEx,IF(C987&lt;=QldEx,1,0),0))</f>
        <v>2023–24 131</v>
      </c>
      <c r="H987" s="46" t="str">
        <f t="array" ref="H987">A987&amp;" "&amp;SUM(IF(A987=FinyearEx,IF(D987&lt;=AustraliaEx,1,0),0))</f>
        <v>2023–24 111</v>
      </c>
      <c r="I987" s="46" t="str">
        <f t="shared" si="61"/>
        <v>MORO</v>
      </c>
      <c r="J987" s="47">
        <f t="shared" si="62"/>
        <v>0.77016899999999999</v>
      </c>
      <c r="K987" s="47">
        <f t="shared" si="63"/>
        <v>21.364837999999999</v>
      </c>
    </row>
    <row r="988" spans="1:11" ht="12" customHeight="1" x14ac:dyDescent="0.2">
      <c r="A988" t="s">
        <v>645</v>
      </c>
      <c r="B988" t="s">
        <v>210</v>
      </c>
      <c r="C988">
        <v>4585268</v>
      </c>
      <c r="D988" s="37">
        <v>521435911</v>
      </c>
      <c r="E988" s="40"/>
      <c r="F988" s="46" t="str">
        <f t="shared" si="60"/>
        <v>2023–24 MOZA</v>
      </c>
      <c r="G988" s="46" t="str">
        <f t="array" ref="G988">A988&amp;" "&amp;SUM(IF(A988=FinyearEx,IF(C988&lt;=QldEx,1,0),0))</f>
        <v>2023–24 84</v>
      </c>
      <c r="H988" s="46" t="str">
        <f t="array" ref="H988">A988&amp;" "&amp;SUM(IF(A988=FinyearEx,IF(D988&lt;=AustraliaEx,1,0),0))</f>
        <v>2023–24 43</v>
      </c>
      <c r="I988" s="46" t="str">
        <f t="shared" si="61"/>
        <v>MOZA</v>
      </c>
      <c r="J988" s="47">
        <f t="shared" si="62"/>
        <v>4.5852680000000001</v>
      </c>
      <c r="K988" s="47">
        <f t="shared" si="63"/>
        <v>521.43591100000003</v>
      </c>
    </row>
    <row r="989" spans="1:11" ht="12" customHeight="1" x14ac:dyDescent="0.2">
      <c r="A989" t="s">
        <v>645</v>
      </c>
      <c r="B989" t="s">
        <v>211</v>
      </c>
      <c r="C989">
        <v>23097</v>
      </c>
      <c r="D989" s="37">
        <v>1795307</v>
      </c>
      <c r="E989" s="40"/>
      <c r="F989" s="46" t="str">
        <f t="shared" si="60"/>
        <v>2023–24 MRNS</v>
      </c>
      <c r="G989" s="46" t="str">
        <f t="array" ref="G989">A989&amp;" "&amp;SUM(IF(A989=FinyearEx,IF(C989&lt;=QldEx,1,0),0))</f>
        <v>2023–24 176</v>
      </c>
      <c r="H989" s="46" t="str">
        <f t="array" ref="H989">A989&amp;" "&amp;SUM(IF(A989=FinyearEx,IF(D989&lt;=AustraliaEx,1,0),0))</f>
        <v>2023–24 169</v>
      </c>
      <c r="I989" s="46" t="str">
        <f t="shared" si="61"/>
        <v>MRNS</v>
      </c>
      <c r="J989" s="47">
        <f t="shared" si="62"/>
        <v>2.3096999999999999E-2</v>
      </c>
      <c r="K989" s="47">
        <f t="shared" si="63"/>
        <v>1.795307</v>
      </c>
    </row>
    <row r="990" spans="1:11" ht="12" customHeight="1" x14ac:dyDescent="0.2">
      <c r="A990" t="s">
        <v>645</v>
      </c>
      <c r="B990" t="s">
        <v>212</v>
      </c>
      <c r="C990">
        <v>1555052</v>
      </c>
      <c r="D990" s="37">
        <v>7051149</v>
      </c>
      <c r="E990" s="40"/>
      <c r="F990" s="46" t="str">
        <f t="shared" si="60"/>
        <v>2023–24 MRTN</v>
      </c>
      <c r="G990" s="46" t="str">
        <f t="array" ref="G990">A990&amp;" "&amp;SUM(IF(A990=FinyearEx,IF(C990&lt;=QldEx,1,0),0))</f>
        <v>2023–24 114</v>
      </c>
      <c r="H990" s="46" t="str">
        <f t="array" ref="H990">A990&amp;" "&amp;SUM(IF(A990=FinyearEx,IF(D990&lt;=AustraliaEx,1,0),0))</f>
        <v>2023–24 139</v>
      </c>
      <c r="I990" s="46" t="str">
        <f t="shared" si="61"/>
        <v>MRTN</v>
      </c>
      <c r="J990" s="47">
        <f t="shared" si="62"/>
        <v>1.5550520000000001</v>
      </c>
      <c r="K990" s="47">
        <f t="shared" si="63"/>
        <v>7.0511489999999997</v>
      </c>
    </row>
    <row r="991" spans="1:11" ht="12" customHeight="1" x14ac:dyDescent="0.2">
      <c r="A991" t="s">
        <v>645</v>
      </c>
      <c r="B991" t="s">
        <v>316</v>
      </c>
      <c r="C991">
        <v>0</v>
      </c>
      <c r="D991" s="37">
        <v>32301962</v>
      </c>
      <c r="E991" s="40"/>
      <c r="F991" s="46" t="str">
        <f t="shared" si="60"/>
        <v>2023–24 MTEN</v>
      </c>
      <c r="G991" s="46" t="str">
        <f t="array" ref="G991">A991&amp;" "&amp;SUM(IF(A991=FinyearEx,IF(C991&lt;=QldEx,1,0),0))</f>
        <v>2023–24 212</v>
      </c>
      <c r="H991" s="46" t="str">
        <f t="array" ref="H991">A991&amp;" "&amp;SUM(IF(A991=FinyearEx,IF(D991&lt;=AustraliaEx,1,0),0))</f>
        <v>2023–24 98</v>
      </c>
      <c r="I991" s="46" t="str">
        <f t="shared" si="61"/>
        <v>MTEN</v>
      </c>
      <c r="J991" s="47">
        <f t="shared" si="62"/>
        <v>0</v>
      </c>
      <c r="K991" s="47">
        <f t="shared" si="63"/>
        <v>32.301962000000003</v>
      </c>
    </row>
    <row r="992" spans="1:11" ht="12" customHeight="1" x14ac:dyDescent="0.2">
      <c r="A992" t="s">
        <v>645</v>
      </c>
      <c r="B992" t="s">
        <v>213</v>
      </c>
      <c r="C992">
        <v>2454096</v>
      </c>
      <c r="D992" s="37">
        <v>25038029</v>
      </c>
      <c r="E992" s="40"/>
      <c r="F992" s="46" t="str">
        <f t="shared" si="60"/>
        <v>2023–24 NAMI</v>
      </c>
      <c r="G992" s="46" t="str">
        <f t="array" ref="G992">A992&amp;" "&amp;SUM(IF(A992=FinyearEx,IF(C992&lt;=QldEx,1,0),0))</f>
        <v>2023–24 103</v>
      </c>
      <c r="H992" s="46" t="str">
        <f t="array" ref="H992">A992&amp;" "&amp;SUM(IF(A992=FinyearEx,IF(D992&lt;=AustraliaEx,1,0),0))</f>
        <v>2023–24 105</v>
      </c>
      <c r="I992" s="46" t="str">
        <f t="shared" si="61"/>
        <v>NAMI</v>
      </c>
      <c r="J992" s="47">
        <f t="shared" si="62"/>
        <v>2.4540959999999998</v>
      </c>
      <c r="K992" s="47">
        <f t="shared" si="63"/>
        <v>25.038029000000002</v>
      </c>
    </row>
    <row r="993" spans="1:11" ht="12" customHeight="1" x14ac:dyDescent="0.2">
      <c r="A993" t="s">
        <v>645</v>
      </c>
      <c r="B993" t="s">
        <v>214</v>
      </c>
      <c r="C993">
        <v>36047042</v>
      </c>
      <c r="D993" s="37">
        <v>50725392</v>
      </c>
      <c r="E993" s="40"/>
      <c r="F993" s="46" t="str">
        <f t="shared" si="60"/>
        <v>2023–24 NAUR</v>
      </c>
      <c r="G993" s="46" t="str">
        <f t="array" ref="G993">A993&amp;" "&amp;SUM(IF(A993=FinyearEx,IF(C993&lt;=QldEx,1,0),0))</f>
        <v>2023–24 46</v>
      </c>
      <c r="H993" s="46" t="str">
        <f t="array" ref="H993">A993&amp;" "&amp;SUM(IF(A993=FinyearEx,IF(D993&lt;=AustraliaEx,1,0),0))</f>
        <v>2023–24 88</v>
      </c>
      <c r="I993" s="46" t="str">
        <f t="shared" si="61"/>
        <v>NAUR</v>
      </c>
      <c r="J993" s="47">
        <f t="shared" si="62"/>
        <v>36.047041999999998</v>
      </c>
      <c r="K993" s="47">
        <f t="shared" si="63"/>
        <v>50.725391999999999</v>
      </c>
    </row>
    <row r="994" spans="1:11" ht="12" customHeight="1" x14ac:dyDescent="0.2">
      <c r="A994" t="s">
        <v>645</v>
      </c>
      <c r="B994" t="s">
        <v>215</v>
      </c>
      <c r="C994">
        <v>83189481</v>
      </c>
      <c r="D994" s="37">
        <v>454830818</v>
      </c>
      <c r="E994" s="40"/>
      <c r="F994" s="46" t="str">
        <f t="shared" si="60"/>
        <v>2023–24 NCAL</v>
      </c>
      <c r="G994" s="46" t="str">
        <f t="array" ref="G994">A994&amp;" "&amp;SUM(IF(A994=FinyearEx,IF(C994&lt;=QldEx,1,0),0))</f>
        <v>2023–24 38</v>
      </c>
      <c r="H994" s="46" t="str">
        <f t="array" ref="H994">A994&amp;" "&amp;SUM(IF(A994=FinyearEx,IF(D994&lt;=AustraliaEx,1,0),0))</f>
        <v>2023–24 46</v>
      </c>
      <c r="I994" s="46" t="str">
        <f t="shared" si="61"/>
        <v>NCAL</v>
      </c>
      <c r="J994" s="47">
        <f t="shared" si="62"/>
        <v>83.189481000000001</v>
      </c>
      <c r="K994" s="47">
        <f t="shared" si="63"/>
        <v>454.83081800000002</v>
      </c>
    </row>
    <row r="995" spans="1:11" ht="12" customHeight="1" x14ac:dyDescent="0.2">
      <c r="A995" t="s">
        <v>645</v>
      </c>
      <c r="B995" t="s">
        <v>304</v>
      </c>
      <c r="C995">
        <v>0</v>
      </c>
      <c r="D995" s="37">
        <v>9522129314</v>
      </c>
      <c r="E995" s="40"/>
      <c r="F995" s="46" t="str">
        <f t="shared" si="60"/>
        <v>2023–24 NCD</v>
      </c>
      <c r="G995" s="46" t="str">
        <f t="array" ref="G995">A995&amp;" "&amp;SUM(IF(A995=FinyearEx,IF(C995&lt;=QldEx,1,0),0))</f>
        <v>2023–24 212</v>
      </c>
      <c r="H995" s="46" t="str">
        <f t="array" ref="H995">A995&amp;" "&amp;SUM(IF(A995=FinyearEx,IF(D995&lt;=AustraliaEx,1,0),0))</f>
        <v>2023–24 13</v>
      </c>
      <c r="I995" s="46" t="str">
        <f t="shared" si="61"/>
        <v>NCD</v>
      </c>
      <c r="J995" s="47">
        <f t="shared" si="62"/>
        <v>0</v>
      </c>
      <c r="K995" s="47">
        <f t="shared" si="63"/>
        <v>9522.1293139999998</v>
      </c>
    </row>
    <row r="996" spans="1:11" ht="12" customHeight="1" x14ac:dyDescent="0.2">
      <c r="A996" t="s">
        <v>645</v>
      </c>
      <c r="B996" t="s">
        <v>216</v>
      </c>
      <c r="C996">
        <v>12279582</v>
      </c>
      <c r="D996" s="37">
        <v>136815584</v>
      </c>
      <c r="E996" s="40"/>
      <c r="F996" s="46" t="str">
        <f t="shared" si="60"/>
        <v>2023–24 NEPA</v>
      </c>
      <c r="G996" s="46" t="str">
        <f t="array" ref="G996">A996&amp;" "&amp;SUM(IF(A996=FinyearEx,IF(C996&lt;=QldEx,1,0),0))</f>
        <v>2023–24 60</v>
      </c>
      <c r="H996" s="46" t="str">
        <f t="array" ref="H996">A996&amp;" "&amp;SUM(IF(A996=FinyearEx,IF(D996&lt;=AustraliaEx,1,0),0))</f>
        <v>2023–24 62</v>
      </c>
      <c r="I996" s="46" t="str">
        <f t="shared" si="61"/>
        <v>NEPA</v>
      </c>
      <c r="J996" s="47">
        <f t="shared" si="62"/>
        <v>12.279582</v>
      </c>
      <c r="K996" s="47">
        <f t="shared" si="63"/>
        <v>136.815584</v>
      </c>
    </row>
    <row r="997" spans="1:11" ht="12" customHeight="1" x14ac:dyDescent="0.2">
      <c r="A997" t="s">
        <v>645</v>
      </c>
      <c r="B997" t="s">
        <v>217</v>
      </c>
      <c r="C997">
        <v>3230503361</v>
      </c>
      <c r="D997" s="37">
        <v>5274384091</v>
      </c>
      <c r="E997" s="40"/>
      <c r="F997" s="46" t="str">
        <f t="shared" si="60"/>
        <v>2023–24 NETH</v>
      </c>
      <c r="G997" s="46" t="str">
        <f t="array" ref="G997">A997&amp;" "&amp;SUM(IF(A997=FinyearEx,IF(C997&lt;=QldEx,1,0),0))</f>
        <v>2023–24 8</v>
      </c>
      <c r="H997" s="46" t="str">
        <f t="array" ref="H997">A997&amp;" "&amp;SUM(IF(A997=FinyearEx,IF(D997&lt;=AustraliaEx,1,0),0))</f>
        <v>2023–24 16</v>
      </c>
      <c r="I997" s="46" t="str">
        <f t="shared" si="61"/>
        <v>NETH</v>
      </c>
      <c r="J997" s="47">
        <f t="shared" si="62"/>
        <v>3230.503361</v>
      </c>
      <c r="K997" s="47">
        <f t="shared" si="63"/>
        <v>5274.3840909999999</v>
      </c>
    </row>
    <row r="998" spans="1:11" ht="12" customHeight="1" x14ac:dyDescent="0.2">
      <c r="A998" t="s">
        <v>645</v>
      </c>
      <c r="B998" t="s">
        <v>218</v>
      </c>
      <c r="C998">
        <v>4498986</v>
      </c>
      <c r="D998" s="37">
        <v>31648878</v>
      </c>
      <c r="E998" s="40"/>
      <c r="F998" s="46" t="str">
        <f t="shared" si="60"/>
        <v>2023–24 NGRA</v>
      </c>
      <c r="G998" s="46" t="str">
        <f t="array" ref="G998">A998&amp;" "&amp;SUM(IF(A998=FinyearEx,IF(C998&lt;=QldEx,1,0),0))</f>
        <v>2023–24 86</v>
      </c>
      <c r="H998" s="46" t="str">
        <f t="array" ref="H998">A998&amp;" "&amp;SUM(IF(A998=FinyearEx,IF(D998&lt;=AustraliaEx,1,0),0))</f>
        <v>2023–24 100</v>
      </c>
      <c r="I998" s="46" t="str">
        <f t="shared" si="61"/>
        <v>NGRA</v>
      </c>
      <c r="J998" s="47">
        <f t="shared" si="62"/>
        <v>4.4989860000000004</v>
      </c>
      <c r="K998" s="47">
        <f t="shared" si="63"/>
        <v>31.648878</v>
      </c>
    </row>
    <row r="999" spans="1:11" ht="12" customHeight="1" x14ac:dyDescent="0.2">
      <c r="A999" t="s">
        <v>645</v>
      </c>
      <c r="B999" t="s">
        <v>219</v>
      </c>
      <c r="C999">
        <v>17598</v>
      </c>
      <c r="D999" s="37">
        <v>439899</v>
      </c>
      <c r="E999" s="40"/>
      <c r="F999" s="46" t="str">
        <f t="shared" ref="F999:F1062" si="64">A999&amp;" "&amp;B999</f>
        <v>2023–24 NICA</v>
      </c>
      <c r="G999" s="46" t="str">
        <f t="array" ref="G999">A999&amp;" "&amp;SUM(IF(A999=FinyearEx,IF(C999&lt;=QldEx,1,0),0))</f>
        <v>2023–24 178</v>
      </c>
      <c r="H999" s="46" t="str">
        <f t="array" ref="H999">A999&amp;" "&amp;SUM(IF(A999=FinyearEx,IF(D999&lt;=AustraliaEx,1,0),0))</f>
        <v>2023–24 190</v>
      </c>
      <c r="I999" s="46" t="str">
        <f t="shared" ref="I999:I1062" si="65">B999</f>
        <v>NICA</v>
      </c>
      <c r="J999" s="47">
        <f t="shared" ref="J999:J1062" si="66">C999/1000000</f>
        <v>1.7597999999999999E-2</v>
      </c>
      <c r="K999" s="47">
        <f t="shared" ref="K999:K1062" si="67">D999/1000000</f>
        <v>0.43989899999999998</v>
      </c>
    </row>
    <row r="1000" spans="1:11" ht="12" customHeight="1" x14ac:dyDescent="0.2">
      <c r="A1000" t="s">
        <v>645</v>
      </c>
      <c r="B1000" t="s">
        <v>220</v>
      </c>
      <c r="C1000">
        <v>0</v>
      </c>
      <c r="D1000" s="37">
        <v>600446</v>
      </c>
      <c r="E1000" s="40"/>
      <c r="F1000" s="46" t="str">
        <f t="shared" si="64"/>
        <v>2023–24 NIGE</v>
      </c>
      <c r="G1000" s="46" t="str">
        <f t="array" ref="G1000">A1000&amp;" "&amp;SUM(IF(A1000=FinyearEx,IF(C1000&lt;=QldEx,1,0),0))</f>
        <v>2023–24 212</v>
      </c>
      <c r="H1000" s="46" t="str">
        <f t="array" ref="H1000">A1000&amp;" "&amp;SUM(IF(A1000=FinyearEx,IF(D1000&lt;=AustraliaEx,1,0),0))</f>
        <v>2023–24 185</v>
      </c>
      <c r="I1000" s="46" t="str">
        <f t="shared" si="65"/>
        <v>NIGE</v>
      </c>
      <c r="J1000" s="47">
        <f t="shared" si="66"/>
        <v>0</v>
      </c>
      <c r="K1000" s="47">
        <f t="shared" si="67"/>
        <v>0.60044600000000004</v>
      </c>
    </row>
    <row r="1001" spans="1:11" ht="12" customHeight="1" x14ac:dyDescent="0.2">
      <c r="A1001" t="s">
        <v>645</v>
      </c>
      <c r="B1001" t="s">
        <v>221</v>
      </c>
      <c r="C1001">
        <v>9059</v>
      </c>
      <c r="D1001" s="37">
        <v>309831</v>
      </c>
      <c r="E1001" s="40"/>
      <c r="F1001" s="46" t="str">
        <f t="shared" si="64"/>
        <v>2023–24 NIUE</v>
      </c>
      <c r="G1001" s="46" t="str">
        <f t="array" ref="G1001">A1001&amp;" "&amp;SUM(IF(A1001=FinyearEx,IF(C1001&lt;=QldEx,1,0),0))</f>
        <v>2023–24 183</v>
      </c>
      <c r="H1001" s="46" t="str">
        <f t="array" ref="H1001">A1001&amp;" "&amp;SUM(IF(A1001=FinyearEx,IF(D1001&lt;=AustraliaEx,1,0),0))</f>
        <v>2023–24 193</v>
      </c>
      <c r="I1001" s="46" t="str">
        <f t="shared" si="65"/>
        <v>NIUE</v>
      </c>
      <c r="J1001" s="47">
        <f t="shared" si="66"/>
        <v>9.0589999999999993E-3</v>
      </c>
      <c r="K1001" s="47">
        <f t="shared" si="67"/>
        <v>0.30983100000000002</v>
      </c>
    </row>
    <row r="1002" spans="1:11" ht="12" customHeight="1" x14ac:dyDescent="0.2">
      <c r="A1002" t="s">
        <v>645</v>
      </c>
      <c r="B1002" t="s">
        <v>222</v>
      </c>
      <c r="C1002">
        <v>18700329</v>
      </c>
      <c r="D1002" s="37">
        <v>35814932</v>
      </c>
      <c r="E1002" s="40"/>
      <c r="F1002" s="46" t="str">
        <f t="shared" si="64"/>
        <v>2023–24 NORF</v>
      </c>
      <c r="G1002" s="46" t="str">
        <f t="array" ref="G1002">A1002&amp;" "&amp;SUM(IF(A1002=FinyearEx,IF(C1002&lt;=QldEx,1,0),0))</f>
        <v>2023–24 54</v>
      </c>
      <c r="H1002" s="46" t="str">
        <f t="array" ref="H1002">A1002&amp;" "&amp;SUM(IF(A1002=FinyearEx,IF(D1002&lt;=AustraliaEx,1,0),0))</f>
        <v>2023–24 94</v>
      </c>
      <c r="I1002" s="46" t="str">
        <f t="shared" si="65"/>
        <v>NORF</v>
      </c>
      <c r="J1002" s="47">
        <f t="shared" si="66"/>
        <v>18.700329</v>
      </c>
      <c r="K1002" s="47">
        <f t="shared" si="67"/>
        <v>35.814931999999999</v>
      </c>
    </row>
    <row r="1003" spans="1:11" ht="12" customHeight="1" x14ac:dyDescent="0.2">
      <c r="A1003" t="s">
        <v>645</v>
      </c>
      <c r="B1003" t="s">
        <v>223</v>
      </c>
      <c r="C1003">
        <v>12888040</v>
      </c>
      <c r="D1003" s="37">
        <v>146295696</v>
      </c>
      <c r="E1003" s="40"/>
      <c r="F1003" s="46" t="str">
        <f t="shared" si="64"/>
        <v>2023–24 NWAY</v>
      </c>
      <c r="G1003" s="46" t="str">
        <f t="array" ref="G1003">A1003&amp;" "&amp;SUM(IF(A1003=FinyearEx,IF(C1003&lt;=QldEx,1,0),0))</f>
        <v>2023–24 59</v>
      </c>
      <c r="H1003" s="46" t="str">
        <f t="array" ref="H1003">A1003&amp;" "&amp;SUM(IF(A1003=FinyearEx,IF(D1003&lt;=AustraliaEx,1,0),0))</f>
        <v>2023–24 60</v>
      </c>
      <c r="I1003" s="46" t="str">
        <f t="shared" si="65"/>
        <v>NWAY</v>
      </c>
      <c r="J1003" s="47">
        <f t="shared" si="66"/>
        <v>12.88804</v>
      </c>
      <c r="K1003" s="47">
        <f t="shared" si="67"/>
        <v>146.29569599999999</v>
      </c>
    </row>
    <row r="1004" spans="1:11" ht="12" customHeight="1" x14ac:dyDescent="0.2">
      <c r="A1004" t="s">
        <v>645</v>
      </c>
      <c r="B1004" t="s">
        <v>224</v>
      </c>
      <c r="C1004">
        <v>1264129244</v>
      </c>
      <c r="D1004" s="37">
        <v>12371647924</v>
      </c>
      <c r="E1004" s="40"/>
      <c r="F1004" s="46" t="str">
        <f t="shared" si="64"/>
        <v>2023–24 NZ</v>
      </c>
      <c r="G1004" s="46" t="str">
        <f t="array" ref="G1004">A1004&amp;" "&amp;SUM(IF(A1004=FinyearEx,IF(C1004&lt;=QldEx,1,0),0))</f>
        <v>2023–24 14</v>
      </c>
      <c r="H1004" s="46" t="str">
        <f t="array" ref="H1004">A1004&amp;" "&amp;SUM(IF(A1004=FinyearEx,IF(D1004&lt;=AustraliaEx,1,0),0))</f>
        <v>2023–24 9</v>
      </c>
      <c r="I1004" s="46" t="str">
        <f t="shared" si="65"/>
        <v>NZ</v>
      </c>
      <c r="J1004" s="47">
        <f t="shared" si="66"/>
        <v>1264.129244</v>
      </c>
      <c r="K1004" s="47">
        <f t="shared" si="67"/>
        <v>12371.647924000001</v>
      </c>
    </row>
    <row r="1005" spans="1:11" ht="12" customHeight="1" x14ac:dyDescent="0.2">
      <c r="A1005" t="s">
        <v>645</v>
      </c>
      <c r="B1005" t="s">
        <v>225</v>
      </c>
      <c r="C1005">
        <v>65822334</v>
      </c>
      <c r="D1005" s="37">
        <v>647157025</v>
      </c>
      <c r="E1005" s="40"/>
      <c r="F1005" s="46" t="str">
        <f t="shared" si="64"/>
        <v>2023–24 OMAN</v>
      </c>
      <c r="G1005" s="46" t="str">
        <f t="array" ref="G1005">A1005&amp;" "&amp;SUM(IF(A1005=FinyearEx,IF(C1005&lt;=QldEx,1,0),0))</f>
        <v>2023–24 40</v>
      </c>
      <c r="H1005" s="46" t="str">
        <f t="array" ref="H1005">A1005&amp;" "&amp;SUM(IF(A1005=FinyearEx,IF(D1005&lt;=AustraliaEx,1,0),0))</f>
        <v>2023–24 39</v>
      </c>
      <c r="I1005" s="46" t="str">
        <f t="shared" si="65"/>
        <v>OMAN</v>
      </c>
      <c r="J1005" s="47">
        <f t="shared" si="66"/>
        <v>65.822333999999998</v>
      </c>
      <c r="K1005" s="47">
        <f t="shared" si="67"/>
        <v>647.15702499999998</v>
      </c>
    </row>
    <row r="1006" spans="1:11" ht="12" customHeight="1" x14ac:dyDescent="0.2">
      <c r="A1006" t="s">
        <v>645</v>
      </c>
      <c r="B1006" t="s">
        <v>226</v>
      </c>
      <c r="C1006">
        <v>185851949</v>
      </c>
      <c r="D1006" s="37">
        <v>996526041</v>
      </c>
      <c r="E1006" s="40"/>
      <c r="F1006" s="46" t="str">
        <f t="shared" si="64"/>
        <v>2023–24 PAKI</v>
      </c>
      <c r="G1006" s="46" t="str">
        <f t="array" ref="G1006">A1006&amp;" "&amp;SUM(IF(A1006=FinyearEx,IF(C1006&lt;=QldEx,1,0),0))</f>
        <v>2023–24 31</v>
      </c>
      <c r="H1006" s="46" t="str">
        <f t="array" ref="H1006">A1006&amp;" "&amp;SUM(IF(A1006=FinyearEx,IF(D1006&lt;=AustraliaEx,1,0),0))</f>
        <v>2023–24 33</v>
      </c>
      <c r="I1006" s="46" t="str">
        <f t="shared" si="65"/>
        <v>PAKI</v>
      </c>
      <c r="J1006" s="47">
        <f t="shared" si="66"/>
        <v>185.85194899999999</v>
      </c>
      <c r="K1006" s="47">
        <f t="shared" si="67"/>
        <v>996.52604099999996</v>
      </c>
    </row>
    <row r="1007" spans="1:11" ht="12" customHeight="1" x14ac:dyDescent="0.2">
      <c r="A1007" t="s">
        <v>645</v>
      </c>
      <c r="B1007" t="s">
        <v>227</v>
      </c>
      <c r="C1007">
        <v>735281</v>
      </c>
      <c r="D1007" s="37">
        <v>2600452</v>
      </c>
      <c r="E1007" s="40"/>
      <c r="F1007" s="46" t="str">
        <f t="shared" si="64"/>
        <v>2023–24 PALU</v>
      </c>
      <c r="G1007" s="46" t="str">
        <f t="array" ref="G1007">A1007&amp;" "&amp;SUM(IF(A1007=FinyearEx,IF(C1007&lt;=QldEx,1,0),0))</f>
        <v>2023–24 133</v>
      </c>
      <c r="H1007" s="46" t="str">
        <f t="array" ref="H1007">A1007&amp;" "&amp;SUM(IF(A1007=FinyearEx,IF(D1007&lt;=AustraliaEx,1,0),0))</f>
        <v>2023–24 159</v>
      </c>
      <c r="I1007" s="46" t="str">
        <f t="shared" si="65"/>
        <v>PALU</v>
      </c>
      <c r="J1007" s="47">
        <f t="shared" si="66"/>
        <v>0.73528099999999996</v>
      </c>
      <c r="K1007" s="47">
        <f t="shared" si="67"/>
        <v>2.6004520000000002</v>
      </c>
    </row>
    <row r="1008" spans="1:11" ht="12" customHeight="1" x14ac:dyDescent="0.2">
      <c r="A1008" t="s">
        <v>645</v>
      </c>
      <c r="B1008" t="s">
        <v>228</v>
      </c>
      <c r="C1008">
        <v>17755756</v>
      </c>
      <c r="D1008" s="37">
        <v>168411546</v>
      </c>
      <c r="E1008" s="40"/>
      <c r="F1008" s="46" t="str">
        <f t="shared" si="64"/>
        <v>2023–24 PERU</v>
      </c>
      <c r="G1008" s="46" t="str">
        <f t="array" ref="G1008">A1008&amp;" "&amp;SUM(IF(A1008=FinyearEx,IF(C1008&lt;=QldEx,1,0),0))</f>
        <v>2023–24 55</v>
      </c>
      <c r="H1008" s="46" t="str">
        <f t="array" ref="H1008">A1008&amp;" "&amp;SUM(IF(A1008=FinyearEx,IF(D1008&lt;=AustraliaEx,1,0),0))</f>
        <v>2023–24 56</v>
      </c>
      <c r="I1008" s="46" t="str">
        <f t="shared" si="65"/>
        <v>PERU</v>
      </c>
      <c r="J1008" s="47">
        <f t="shared" si="66"/>
        <v>17.755756000000002</v>
      </c>
      <c r="K1008" s="47">
        <f t="shared" si="67"/>
        <v>168.41154599999999</v>
      </c>
    </row>
    <row r="1009" spans="1:11" ht="12" customHeight="1" x14ac:dyDescent="0.2">
      <c r="A1009" t="s">
        <v>645</v>
      </c>
      <c r="B1009" t="s">
        <v>229</v>
      </c>
      <c r="C1009">
        <v>434250882</v>
      </c>
      <c r="D1009" s="37">
        <v>4152739246</v>
      </c>
      <c r="E1009" s="40"/>
      <c r="F1009" s="46" t="str">
        <f t="shared" si="64"/>
        <v>2023–24 PHIL</v>
      </c>
      <c r="G1009" s="46" t="str">
        <f t="array" ref="G1009">A1009&amp;" "&amp;SUM(IF(A1009=FinyearEx,IF(C1009&lt;=QldEx,1,0),0))</f>
        <v>2023–24 24</v>
      </c>
      <c r="H1009" s="46" t="str">
        <f t="array" ref="H1009">A1009&amp;" "&amp;SUM(IF(A1009=FinyearEx,IF(D1009&lt;=AustraliaEx,1,0),0))</f>
        <v>2023–24 18</v>
      </c>
      <c r="I1009" s="46" t="str">
        <f t="shared" si="65"/>
        <v>PHIL</v>
      </c>
      <c r="J1009" s="47">
        <f t="shared" si="66"/>
        <v>434.25088199999999</v>
      </c>
      <c r="K1009" s="47">
        <f t="shared" si="67"/>
        <v>4152.7392460000001</v>
      </c>
    </row>
    <row r="1010" spans="1:11" ht="12" customHeight="1" x14ac:dyDescent="0.2">
      <c r="A1010" t="s">
        <v>645</v>
      </c>
      <c r="B1010" t="s">
        <v>231</v>
      </c>
      <c r="C1010">
        <v>5781488</v>
      </c>
      <c r="D1010" s="37">
        <v>69823623</v>
      </c>
      <c r="E1010" s="40"/>
      <c r="F1010" s="46" t="str">
        <f t="shared" si="64"/>
        <v>2023–24 PLYN</v>
      </c>
      <c r="G1010" s="46" t="str">
        <f t="array" ref="G1010">A1010&amp;" "&amp;SUM(IF(A1010=FinyearEx,IF(C1010&lt;=QldEx,1,0),0))</f>
        <v>2023–24 80</v>
      </c>
      <c r="H1010" s="46" t="str">
        <f t="array" ref="H1010">A1010&amp;" "&amp;SUM(IF(A1010=FinyearEx,IF(D1010&lt;=AustraliaEx,1,0),0))</f>
        <v>2023–24 78</v>
      </c>
      <c r="I1010" s="46" t="str">
        <f t="shared" si="65"/>
        <v>PLYN</v>
      </c>
      <c r="J1010" s="47">
        <f t="shared" si="66"/>
        <v>5.7814880000000004</v>
      </c>
      <c r="K1010" s="47">
        <f t="shared" si="67"/>
        <v>69.823622999999998</v>
      </c>
    </row>
    <row r="1011" spans="1:11" ht="12" customHeight="1" x14ac:dyDescent="0.2">
      <c r="A1011" t="s">
        <v>645</v>
      </c>
      <c r="B1011" t="s">
        <v>232</v>
      </c>
      <c r="C1011">
        <v>1238381694</v>
      </c>
      <c r="D1011" s="37">
        <v>2457764865</v>
      </c>
      <c r="E1011" s="40"/>
      <c r="F1011" s="46" t="str">
        <f t="shared" si="64"/>
        <v>2023–24 PNG</v>
      </c>
      <c r="G1011" s="46" t="str">
        <f t="array" ref="G1011">A1011&amp;" "&amp;SUM(IF(A1011=FinyearEx,IF(C1011&lt;=QldEx,1,0),0))</f>
        <v>2023–24 15</v>
      </c>
      <c r="H1011" s="46" t="str">
        <f t="array" ref="H1011">A1011&amp;" "&amp;SUM(IF(A1011=FinyearEx,IF(D1011&lt;=AustraliaEx,1,0),0))</f>
        <v>2023–24 23</v>
      </c>
      <c r="I1011" s="46" t="str">
        <f t="shared" si="65"/>
        <v>PNG</v>
      </c>
      <c r="J1011" s="47">
        <f t="shared" si="66"/>
        <v>1238.3816939999999</v>
      </c>
      <c r="K1011" s="47">
        <f t="shared" si="67"/>
        <v>2457.7648650000001</v>
      </c>
    </row>
    <row r="1012" spans="1:11" ht="12" customHeight="1" x14ac:dyDescent="0.2">
      <c r="A1012" t="s">
        <v>645</v>
      </c>
      <c r="B1012" t="s">
        <v>233</v>
      </c>
      <c r="C1012">
        <v>6618182</v>
      </c>
      <c r="D1012" s="37">
        <v>80250486</v>
      </c>
      <c r="E1012" s="40"/>
      <c r="F1012" s="46" t="str">
        <f t="shared" si="64"/>
        <v>2023–24 PNMA</v>
      </c>
      <c r="G1012" s="46" t="str">
        <f t="array" ref="G1012">A1012&amp;" "&amp;SUM(IF(A1012=FinyearEx,IF(C1012&lt;=QldEx,1,0),0))</f>
        <v>2023–24 76</v>
      </c>
      <c r="H1012" s="46" t="str">
        <f t="array" ref="H1012">A1012&amp;" "&amp;SUM(IF(A1012=FinyearEx,IF(D1012&lt;=AustraliaEx,1,0),0))</f>
        <v>2023–24 75</v>
      </c>
      <c r="I1012" s="46" t="str">
        <f t="shared" si="65"/>
        <v>PNMA</v>
      </c>
      <c r="J1012" s="47">
        <f t="shared" si="66"/>
        <v>6.618182</v>
      </c>
      <c r="K1012" s="47">
        <f t="shared" si="67"/>
        <v>80.250485999999995</v>
      </c>
    </row>
    <row r="1013" spans="1:11" ht="12" customHeight="1" x14ac:dyDescent="0.2">
      <c r="A1013" t="s">
        <v>645</v>
      </c>
      <c r="B1013" t="s">
        <v>234</v>
      </c>
      <c r="C1013">
        <v>344915329</v>
      </c>
      <c r="D1013" s="37">
        <v>562332081</v>
      </c>
      <c r="E1013" s="40"/>
      <c r="F1013" s="46" t="str">
        <f t="shared" si="64"/>
        <v>2023–24 POLA</v>
      </c>
      <c r="G1013" s="46" t="str">
        <f t="array" ref="G1013">A1013&amp;" "&amp;SUM(IF(A1013=FinyearEx,IF(C1013&lt;=QldEx,1,0),0))</f>
        <v>2023–24 26</v>
      </c>
      <c r="H1013" s="46" t="str">
        <f t="array" ref="H1013">A1013&amp;" "&amp;SUM(IF(A1013=FinyearEx,IF(D1013&lt;=AustraliaEx,1,0),0))</f>
        <v>2023–24 42</v>
      </c>
      <c r="I1013" s="46" t="str">
        <f t="shared" si="65"/>
        <v>POLA</v>
      </c>
      <c r="J1013" s="47">
        <f t="shared" si="66"/>
        <v>344.91532899999999</v>
      </c>
      <c r="K1013" s="47">
        <f t="shared" si="67"/>
        <v>562.33208100000002</v>
      </c>
    </row>
    <row r="1014" spans="1:11" ht="12" customHeight="1" x14ac:dyDescent="0.2">
      <c r="A1014" t="s">
        <v>645</v>
      </c>
      <c r="B1014" t="s">
        <v>235</v>
      </c>
      <c r="C1014">
        <v>1152947</v>
      </c>
      <c r="D1014" s="37">
        <v>23983682</v>
      </c>
      <c r="E1014" s="40"/>
      <c r="F1014" s="46" t="str">
        <f t="shared" si="64"/>
        <v>2023–24 PORT</v>
      </c>
      <c r="G1014" s="46" t="str">
        <f t="array" ref="G1014">A1014&amp;" "&amp;SUM(IF(A1014=FinyearEx,IF(C1014&lt;=QldEx,1,0),0))</f>
        <v>2023–24 119</v>
      </c>
      <c r="H1014" s="46" t="str">
        <f t="array" ref="H1014">A1014&amp;" "&amp;SUM(IF(A1014=FinyearEx,IF(D1014&lt;=AustraliaEx,1,0),0))</f>
        <v>2023–24 107</v>
      </c>
      <c r="I1014" s="46" t="str">
        <f t="shared" si="65"/>
        <v>PORT</v>
      </c>
      <c r="J1014" s="47">
        <f t="shared" si="66"/>
        <v>1.1529469999999999</v>
      </c>
      <c r="K1014" s="47">
        <f t="shared" si="67"/>
        <v>23.983682000000002</v>
      </c>
    </row>
    <row r="1015" spans="1:11" ht="12" customHeight="1" x14ac:dyDescent="0.2">
      <c r="A1015" t="s">
        <v>645</v>
      </c>
      <c r="B1015" t="s">
        <v>236</v>
      </c>
      <c r="C1015">
        <v>255383</v>
      </c>
      <c r="D1015" s="37">
        <v>941252</v>
      </c>
      <c r="E1015" s="40"/>
      <c r="F1015" s="46" t="str">
        <f t="shared" si="64"/>
        <v>2023–24 PRGY</v>
      </c>
      <c r="G1015" s="46" t="str">
        <f t="array" ref="G1015">A1015&amp;" "&amp;SUM(IF(A1015=FinyearEx,IF(C1015&lt;=QldEx,1,0),0))</f>
        <v>2023–24 149</v>
      </c>
      <c r="H1015" s="46" t="str">
        <f t="array" ref="H1015">A1015&amp;" "&amp;SUM(IF(A1015=FinyearEx,IF(D1015&lt;=AustraliaEx,1,0),0))</f>
        <v>2023–24 180</v>
      </c>
      <c r="I1015" s="46" t="str">
        <f t="shared" si="65"/>
        <v>PRGY</v>
      </c>
      <c r="J1015" s="47">
        <f t="shared" si="66"/>
        <v>0.25538300000000003</v>
      </c>
      <c r="K1015" s="47">
        <f t="shared" si="67"/>
        <v>0.94125199999999998</v>
      </c>
    </row>
    <row r="1016" spans="1:11" ht="12" customHeight="1" x14ac:dyDescent="0.2">
      <c r="A1016" t="s">
        <v>645</v>
      </c>
      <c r="B1016" t="s">
        <v>237</v>
      </c>
      <c r="C1016">
        <v>25915</v>
      </c>
      <c r="D1016" s="37">
        <v>198691050</v>
      </c>
      <c r="E1016" s="40"/>
      <c r="F1016" s="46" t="str">
        <f t="shared" si="64"/>
        <v>2023–24 PSIA</v>
      </c>
      <c r="G1016" s="46" t="str">
        <f t="array" ref="G1016">A1016&amp;" "&amp;SUM(IF(A1016=FinyearEx,IF(C1016&lt;=QldEx,1,0),0))</f>
        <v>2023–24 175</v>
      </c>
      <c r="H1016" s="46" t="str">
        <f t="array" ref="H1016">A1016&amp;" "&amp;SUM(IF(A1016=FinyearEx,IF(D1016&lt;=AustraliaEx,1,0),0))</f>
        <v>2023–24 53</v>
      </c>
      <c r="I1016" s="46" t="str">
        <f t="shared" si="65"/>
        <v>PSIA</v>
      </c>
      <c r="J1016" s="47">
        <f t="shared" si="66"/>
        <v>2.5915000000000001E-2</v>
      </c>
      <c r="K1016" s="47">
        <f t="shared" si="67"/>
        <v>198.69104999999999</v>
      </c>
    </row>
    <row r="1017" spans="1:11" ht="12" customHeight="1" x14ac:dyDescent="0.2">
      <c r="A1017" t="s">
        <v>645</v>
      </c>
      <c r="B1017" t="s">
        <v>238</v>
      </c>
      <c r="C1017">
        <v>109070087</v>
      </c>
      <c r="D1017" s="37">
        <v>941121074</v>
      </c>
      <c r="E1017" s="40"/>
      <c r="F1017" s="46" t="str">
        <f t="shared" si="64"/>
        <v>2023–24 QATA</v>
      </c>
      <c r="G1017" s="46" t="str">
        <f t="array" ref="G1017">A1017&amp;" "&amp;SUM(IF(A1017=FinyearEx,IF(C1017&lt;=QldEx,1,0),0))</f>
        <v>2023–24 35</v>
      </c>
      <c r="H1017" s="46" t="str">
        <f t="array" ref="H1017">A1017&amp;" "&amp;SUM(IF(A1017=FinyearEx,IF(D1017&lt;=AustraliaEx,1,0),0))</f>
        <v>2023–24 34</v>
      </c>
      <c r="I1017" s="46" t="str">
        <f t="shared" si="65"/>
        <v>QATA</v>
      </c>
      <c r="J1017" s="47">
        <f t="shared" si="66"/>
        <v>109.070087</v>
      </c>
      <c r="K1017" s="47">
        <f t="shared" si="67"/>
        <v>941.12107400000002</v>
      </c>
    </row>
    <row r="1018" spans="1:11" ht="12" customHeight="1" x14ac:dyDescent="0.2">
      <c r="A1018" t="s">
        <v>645</v>
      </c>
      <c r="B1018" t="s">
        <v>239</v>
      </c>
      <c r="C1018">
        <v>9718212</v>
      </c>
      <c r="D1018" s="37">
        <v>12740446</v>
      </c>
      <c r="E1018" s="40"/>
      <c r="F1018" s="46" t="str">
        <f t="shared" si="64"/>
        <v>2023–24 REUN</v>
      </c>
      <c r="G1018" s="46" t="str">
        <f t="array" ref="G1018">A1018&amp;" "&amp;SUM(IF(A1018=FinyearEx,IF(C1018&lt;=QldEx,1,0),0))</f>
        <v>2023–24 63</v>
      </c>
      <c r="H1018" s="46" t="str">
        <f t="array" ref="H1018">A1018&amp;" "&amp;SUM(IF(A1018=FinyearEx,IF(D1018&lt;=AustraliaEx,1,0),0))</f>
        <v>2023–24 122</v>
      </c>
      <c r="I1018" s="46" t="str">
        <f t="shared" si="65"/>
        <v>REUN</v>
      </c>
      <c r="J1018" s="47">
        <f t="shared" si="66"/>
        <v>9.7182119999999994</v>
      </c>
      <c r="K1018" s="47">
        <f t="shared" si="67"/>
        <v>12.740446</v>
      </c>
    </row>
    <row r="1019" spans="1:11" ht="12" customHeight="1" x14ac:dyDescent="0.2">
      <c r="A1019" t="s">
        <v>645</v>
      </c>
      <c r="B1019" t="s">
        <v>240</v>
      </c>
      <c r="C1019">
        <v>2075092</v>
      </c>
      <c r="D1019" s="37">
        <v>11996318</v>
      </c>
      <c r="E1019" s="40"/>
      <c r="F1019" s="46" t="str">
        <f t="shared" si="64"/>
        <v>2023–24 RICO</v>
      </c>
      <c r="G1019" s="46" t="str">
        <f t="array" ref="G1019">A1019&amp;" "&amp;SUM(IF(A1019=FinyearEx,IF(C1019&lt;=QldEx,1,0),0))</f>
        <v>2023–24 108</v>
      </c>
      <c r="H1019" s="46" t="str">
        <f t="array" ref="H1019">A1019&amp;" "&amp;SUM(IF(A1019=FinyearEx,IF(D1019&lt;=AustraliaEx,1,0),0))</f>
        <v>2023–24 124</v>
      </c>
      <c r="I1019" s="46" t="str">
        <f t="shared" si="65"/>
        <v>RICO</v>
      </c>
      <c r="J1019" s="47">
        <f t="shared" si="66"/>
        <v>2.0750920000000002</v>
      </c>
      <c r="K1019" s="47">
        <f t="shared" si="67"/>
        <v>11.996318</v>
      </c>
    </row>
    <row r="1020" spans="1:11" ht="12" customHeight="1" x14ac:dyDescent="0.2">
      <c r="A1020" t="s">
        <v>645</v>
      </c>
      <c r="B1020" t="s">
        <v>241</v>
      </c>
      <c r="C1020">
        <v>14184182897</v>
      </c>
      <c r="D1020" s="37">
        <v>38690992670</v>
      </c>
      <c r="E1020" s="40"/>
      <c r="F1020" s="46" t="str">
        <f t="shared" si="64"/>
        <v>2023–24 RKOR</v>
      </c>
      <c r="G1020" s="46" t="str">
        <f t="array" ref="G1020">A1020&amp;" "&amp;SUM(IF(A1020=FinyearEx,IF(C1020&lt;=QldEx,1,0),0))</f>
        <v>2023–24 4</v>
      </c>
      <c r="H1020" s="46" t="str">
        <f t="array" ref="H1020">A1020&amp;" "&amp;SUM(IF(A1020=FinyearEx,IF(D1020&lt;=AustraliaEx,1,0),0))</f>
        <v>2023–24 3</v>
      </c>
      <c r="I1020" s="46" t="str">
        <f t="shared" si="65"/>
        <v>RKOR</v>
      </c>
      <c r="J1020" s="47">
        <f t="shared" si="66"/>
        <v>14184.182897000001</v>
      </c>
      <c r="K1020" s="47">
        <f t="shared" si="67"/>
        <v>38690.99267</v>
      </c>
    </row>
    <row r="1021" spans="1:11" ht="12" customHeight="1" x14ac:dyDescent="0.2">
      <c r="A1021" t="s">
        <v>645</v>
      </c>
      <c r="B1021" t="s">
        <v>242</v>
      </c>
      <c r="C1021">
        <v>3378877</v>
      </c>
      <c r="D1021" s="37">
        <v>20452096</v>
      </c>
      <c r="E1021" s="40"/>
      <c r="F1021" s="46" t="str">
        <f t="shared" si="64"/>
        <v>2023–24 ROUM</v>
      </c>
      <c r="G1021" s="46" t="str">
        <f t="array" ref="G1021">A1021&amp;" "&amp;SUM(IF(A1021=FinyearEx,IF(C1021&lt;=QldEx,1,0),0))</f>
        <v>2023–24 92</v>
      </c>
      <c r="H1021" s="46" t="str">
        <f t="array" ref="H1021">A1021&amp;" "&amp;SUM(IF(A1021=FinyearEx,IF(D1021&lt;=AustraliaEx,1,0),0))</f>
        <v>2023–24 115</v>
      </c>
      <c r="I1021" s="46" t="str">
        <f t="shared" si="65"/>
        <v>ROUM</v>
      </c>
      <c r="J1021" s="47">
        <f t="shared" si="66"/>
        <v>3.3788770000000001</v>
      </c>
      <c r="K1021" s="47">
        <f t="shared" si="67"/>
        <v>20.452096000000001</v>
      </c>
    </row>
    <row r="1022" spans="1:11" ht="12" customHeight="1" x14ac:dyDescent="0.2">
      <c r="A1022" t="s">
        <v>645</v>
      </c>
      <c r="B1022" t="s">
        <v>243</v>
      </c>
      <c r="C1022">
        <v>105443</v>
      </c>
      <c r="D1022" s="37">
        <v>3528063</v>
      </c>
      <c r="E1022" s="40"/>
      <c r="F1022" s="46" t="str">
        <f t="shared" si="64"/>
        <v>2023–24 RUSS</v>
      </c>
      <c r="G1022" s="46" t="str">
        <f t="array" ref="G1022">A1022&amp;" "&amp;SUM(IF(A1022=FinyearEx,IF(C1022&lt;=QldEx,1,0),0))</f>
        <v>2023–24 163</v>
      </c>
      <c r="H1022" s="46" t="str">
        <f t="array" ref="H1022">A1022&amp;" "&amp;SUM(IF(A1022=FinyearEx,IF(D1022&lt;=AustraliaEx,1,0),0))</f>
        <v>2023–24 151</v>
      </c>
      <c r="I1022" s="46" t="str">
        <f t="shared" si="65"/>
        <v>RUSS</v>
      </c>
      <c r="J1022" s="47">
        <f t="shared" si="66"/>
        <v>0.105443</v>
      </c>
      <c r="K1022" s="47">
        <f t="shared" si="67"/>
        <v>3.5280629999999999</v>
      </c>
    </row>
    <row r="1023" spans="1:11" ht="12" customHeight="1" x14ac:dyDescent="0.2">
      <c r="A1023" t="s">
        <v>645</v>
      </c>
      <c r="B1023" t="s">
        <v>305</v>
      </c>
      <c r="C1023">
        <v>3739</v>
      </c>
      <c r="D1023" s="37">
        <v>371696</v>
      </c>
      <c r="E1023" s="40"/>
      <c r="F1023" s="46" t="str">
        <f t="shared" si="64"/>
        <v>2023–24 RWAN</v>
      </c>
      <c r="G1023" s="46" t="str">
        <f t="array" ref="G1023">A1023&amp;" "&amp;SUM(IF(A1023=FinyearEx,IF(C1023&lt;=QldEx,1,0),0))</f>
        <v>2023–24 186</v>
      </c>
      <c r="H1023" s="46" t="str">
        <f t="array" ref="H1023">A1023&amp;" "&amp;SUM(IF(A1023=FinyearEx,IF(D1023&lt;=AustraliaEx,1,0),0))</f>
        <v>2023–24 191</v>
      </c>
      <c r="I1023" s="46" t="str">
        <f t="shared" si="65"/>
        <v>RWAN</v>
      </c>
      <c r="J1023" s="47">
        <f t="shared" si="66"/>
        <v>3.7390000000000001E-3</v>
      </c>
      <c r="K1023" s="47">
        <f t="shared" si="67"/>
        <v>0.37169600000000003</v>
      </c>
    </row>
    <row r="1024" spans="1:11" ht="12" customHeight="1" x14ac:dyDescent="0.2">
      <c r="A1024" t="s">
        <v>645</v>
      </c>
      <c r="B1024" t="s">
        <v>244</v>
      </c>
      <c r="C1024">
        <v>321285256</v>
      </c>
      <c r="D1024" s="37">
        <v>1620231211</v>
      </c>
      <c r="E1024" s="40"/>
      <c r="F1024" s="46" t="str">
        <f t="shared" si="64"/>
        <v>2023–24 SAFR</v>
      </c>
      <c r="G1024" s="46" t="str">
        <f t="array" ref="G1024">A1024&amp;" "&amp;SUM(IF(A1024=FinyearEx,IF(C1024&lt;=QldEx,1,0),0))</f>
        <v>2023–24 29</v>
      </c>
      <c r="H1024" s="46" t="str">
        <f t="array" ref="H1024">A1024&amp;" "&amp;SUM(IF(A1024=FinyearEx,IF(D1024&lt;=AustraliaEx,1,0),0))</f>
        <v>2023–24 29</v>
      </c>
      <c r="I1024" s="46" t="str">
        <f t="shared" si="65"/>
        <v>SAFR</v>
      </c>
      <c r="J1024" s="47">
        <f t="shared" si="66"/>
        <v>321.285256</v>
      </c>
      <c r="K1024" s="47">
        <f t="shared" si="67"/>
        <v>1620.231211</v>
      </c>
    </row>
    <row r="1025" spans="1:11" ht="12" customHeight="1" x14ac:dyDescent="0.2">
      <c r="A1025" t="s">
        <v>645</v>
      </c>
      <c r="B1025" t="s">
        <v>245</v>
      </c>
      <c r="C1025">
        <v>3413924</v>
      </c>
      <c r="D1025" s="37">
        <v>4924081</v>
      </c>
      <c r="E1025" s="40"/>
      <c r="F1025" s="46" t="str">
        <f t="shared" si="64"/>
        <v>2023–24 SALV</v>
      </c>
      <c r="G1025" s="46" t="str">
        <f t="array" ref="G1025">A1025&amp;" "&amp;SUM(IF(A1025=FinyearEx,IF(C1025&lt;=QldEx,1,0),0))</f>
        <v>2023–24 89</v>
      </c>
      <c r="H1025" s="46" t="str">
        <f t="array" ref="H1025">A1025&amp;" "&amp;SUM(IF(A1025=FinyearEx,IF(D1025&lt;=AustraliaEx,1,0),0))</f>
        <v>2023–24 147</v>
      </c>
      <c r="I1025" s="46" t="str">
        <f t="shared" si="65"/>
        <v>SALV</v>
      </c>
      <c r="J1025" s="47">
        <f t="shared" si="66"/>
        <v>3.4139240000000002</v>
      </c>
      <c r="K1025" s="47">
        <f t="shared" si="67"/>
        <v>4.9240810000000002</v>
      </c>
    </row>
    <row r="1026" spans="1:11" ht="12" customHeight="1" x14ac:dyDescent="0.2">
      <c r="A1026" t="s">
        <v>645</v>
      </c>
      <c r="B1026" t="s">
        <v>246</v>
      </c>
      <c r="C1026">
        <v>1139667</v>
      </c>
      <c r="D1026" s="37">
        <v>13511170</v>
      </c>
      <c r="E1026" s="40"/>
      <c r="F1026" s="46" t="str">
        <f t="shared" si="64"/>
        <v>2023–24 SAMO</v>
      </c>
      <c r="G1026" s="46" t="str">
        <f t="array" ref="G1026">A1026&amp;" "&amp;SUM(IF(A1026=FinyearEx,IF(C1026&lt;=QldEx,1,0),0))</f>
        <v>2023–24 120</v>
      </c>
      <c r="H1026" s="46" t="str">
        <f t="array" ref="H1026">A1026&amp;" "&amp;SUM(IF(A1026=FinyearEx,IF(D1026&lt;=AustraliaEx,1,0),0))</f>
        <v>2023–24 120</v>
      </c>
      <c r="I1026" s="46" t="str">
        <f t="shared" si="65"/>
        <v>SAMO</v>
      </c>
      <c r="J1026" s="47">
        <f t="shared" si="66"/>
        <v>1.139667</v>
      </c>
      <c r="K1026" s="47">
        <f t="shared" si="67"/>
        <v>13.51117</v>
      </c>
    </row>
    <row r="1027" spans="1:11" ht="12" customHeight="1" x14ac:dyDescent="0.2">
      <c r="A1027" t="s">
        <v>645</v>
      </c>
      <c r="B1027" t="s">
        <v>247</v>
      </c>
      <c r="C1027">
        <v>171248557</v>
      </c>
      <c r="D1027" s="37">
        <v>1015929521</v>
      </c>
      <c r="E1027" s="40"/>
      <c r="F1027" s="46" t="str">
        <f t="shared" si="64"/>
        <v>2023–24 SAUD</v>
      </c>
      <c r="G1027" s="46" t="str">
        <f t="array" ref="G1027">A1027&amp;" "&amp;SUM(IF(A1027=FinyearEx,IF(C1027&lt;=QldEx,1,0),0))</f>
        <v>2023–24 32</v>
      </c>
      <c r="H1027" s="46" t="str">
        <f t="array" ref="H1027">A1027&amp;" "&amp;SUM(IF(A1027=FinyearEx,IF(D1027&lt;=AustraliaEx,1,0),0))</f>
        <v>2023–24 32</v>
      </c>
      <c r="I1027" s="46" t="str">
        <f t="shared" si="65"/>
        <v>SAUD</v>
      </c>
      <c r="J1027" s="47">
        <f t="shared" si="66"/>
        <v>171.24855700000001</v>
      </c>
      <c r="K1027" s="47">
        <f t="shared" si="67"/>
        <v>1015.929521</v>
      </c>
    </row>
    <row r="1028" spans="1:11" ht="12" customHeight="1" x14ac:dyDescent="0.2">
      <c r="A1028" t="s">
        <v>645</v>
      </c>
      <c r="B1028" t="s">
        <v>248</v>
      </c>
      <c r="C1028">
        <v>7200765</v>
      </c>
      <c r="D1028" s="37">
        <v>55197328</v>
      </c>
      <c r="E1028" s="40"/>
      <c r="F1028" s="46" t="str">
        <f t="shared" si="64"/>
        <v>2023–24 SENE</v>
      </c>
      <c r="G1028" s="46" t="str">
        <f t="array" ref="G1028">A1028&amp;" "&amp;SUM(IF(A1028=FinyearEx,IF(C1028&lt;=QldEx,1,0),0))</f>
        <v>2023–24 74</v>
      </c>
      <c r="H1028" s="46" t="str">
        <f t="array" ref="H1028">A1028&amp;" "&amp;SUM(IF(A1028=FinyearEx,IF(D1028&lt;=AustraliaEx,1,0),0))</f>
        <v>2023–24 85</v>
      </c>
      <c r="I1028" s="46" t="str">
        <f t="shared" si="65"/>
        <v>SENE</v>
      </c>
      <c r="J1028" s="47">
        <f t="shared" si="66"/>
        <v>7.2007649999999996</v>
      </c>
      <c r="K1028" s="47">
        <f t="shared" si="67"/>
        <v>55.197327999999999</v>
      </c>
    </row>
    <row r="1029" spans="1:11" ht="12" customHeight="1" x14ac:dyDescent="0.2">
      <c r="A1029" t="s">
        <v>645</v>
      </c>
      <c r="B1029" t="s">
        <v>249</v>
      </c>
      <c r="C1029">
        <v>68698</v>
      </c>
      <c r="D1029" s="37">
        <v>2703416</v>
      </c>
      <c r="E1029" s="40"/>
      <c r="F1029" s="46" t="str">
        <f t="shared" si="64"/>
        <v>2023–24 SERB</v>
      </c>
      <c r="G1029" s="46" t="str">
        <f t="array" ref="G1029">A1029&amp;" "&amp;SUM(IF(A1029=FinyearEx,IF(C1029&lt;=QldEx,1,0),0))</f>
        <v>2023–24 170</v>
      </c>
      <c r="H1029" s="46" t="str">
        <f t="array" ref="H1029">A1029&amp;" "&amp;SUM(IF(A1029=FinyearEx,IF(D1029&lt;=AustraliaEx,1,0),0))</f>
        <v>2023–24 157</v>
      </c>
      <c r="I1029" s="46" t="str">
        <f t="shared" si="65"/>
        <v>SERB</v>
      </c>
      <c r="J1029" s="47">
        <f t="shared" si="66"/>
        <v>6.8697999999999995E-2</v>
      </c>
      <c r="K1029" s="47">
        <f t="shared" si="67"/>
        <v>2.7034159999999998</v>
      </c>
    </row>
    <row r="1030" spans="1:11" ht="12" customHeight="1" x14ac:dyDescent="0.2">
      <c r="A1030" t="s">
        <v>645</v>
      </c>
      <c r="B1030" t="s">
        <v>250</v>
      </c>
      <c r="C1030">
        <v>1025138</v>
      </c>
      <c r="D1030" s="37">
        <v>4998970</v>
      </c>
      <c r="E1030" s="40"/>
      <c r="F1030" s="46" t="str">
        <f t="shared" si="64"/>
        <v>2023–24 SEYC</v>
      </c>
      <c r="G1030" s="46" t="str">
        <f t="array" ref="G1030">A1030&amp;" "&amp;SUM(IF(A1030=FinyearEx,IF(C1030&lt;=QldEx,1,0),0))</f>
        <v>2023–24 123</v>
      </c>
      <c r="H1030" s="46" t="str">
        <f t="array" ref="H1030">A1030&amp;" "&amp;SUM(IF(A1030=FinyearEx,IF(D1030&lt;=AustraliaEx,1,0),0))</f>
        <v>2023–24 145</v>
      </c>
      <c r="I1030" s="46" t="str">
        <f t="shared" si="65"/>
        <v>SEYC</v>
      </c>
      <c r="J1030" s="47">
        <f t="shared" si="66"/>
        <v>1.0251380000000001</v>
      </c>
      <c r="K1030" s="47">
        <f t="shared" si="67"/>
        <v>4.9989699999999999</v>
      </c>
    </row>
    <row r="1031" spans="1:11" ht="12" customHeight="1" x14ac:dyDescent="0.2">
      <c r="A1031" t="s">
        <v>645</v>
      </c>
      <c r="B1031" t="s">
        <v>251</v>
      </c>
      <c r="C1031">
        <v>9415251</v>
      </c>
      <c r="D1031" s="37">
        <v>3612036009</v>
      </c>
      <c r="E1031" s="40"/>
      <c r="F1031" s="46" t="str">
        <f t="shared" si="64"/>
        <v>2023–24 SHIP</v>
      </c>
      <c r="G1031" s="46" t="str">
        <f t="array" ref="G1031">A1031&amp;" "&amp;SUM(IF(A1031=FinyearEx,IF(C1031&lt;=QldEx,1,0),0))</f>
        <v>2023–24 65</v>
      </c>
      <c r="H1031" s="46" t="str">
        <f t="array" ref="H1031">A1031&amp;" "&amp;SUM(IF(A1031=FinyearEx,IF(D1031&lt;=AustraliaEx,1,0),0))</f>
        <v>2023–24 19</v>
      </c>
      <c r="I1031" s="46" t="str">
        <f t="shared" si="65"/>
        <v>SHIP</v>
      </c>
      <c r="J1031" s="47">
        <f t="shared" si="66"/>
        <v>9.4152509999999996</v>
      </c>
      <c r="K1031" s="47">
        <f t="shared" si="67"/>
        <v>3612.0360089999999</v>
      </c>
    </row>
    <row r="1032" spans="1:11" ht="12" customHeight="1" x14ac:dyDescent="0.2">
      <c r="A1032" t="s">
        <v>645</v>
      </c>
      <c r="B1032" t="s">
        <v>252</v>
      </c>
      <c r="C1032">
        <v>2275235604</v>
      </c>
      <c r="D1032" s="37">
        <v>17717413683</v>
      </c>
      <c r="E1032" s="40"/>
      <c r="F1032" s="46" t="str">
        <f t="shared" si="64"/>
        <v>2023–24 SING</v>
      </c>
      <c r="G1032" s="46" t="str">
        <f t="array" ref="G1032">A1032&amp;" "&amp;SUM(IF(A1032=FinyearEx,IF(C1032&lt;=QldEx,1,0),0))</f>
        <v>2023–24 11</v>
      </c>
      <c r="H1032" s="46" t="str">
        <f t="array" ref="H1032">A1032&amp;" "&amp;SUM(IF(A1032=FinyearEx,IF(D1032&lt;=AustraliaEx,1,0),0))</f>
        <v>2023–24 7</v>
      </c>
      <c r="I1032" s="46" t="str">
        <f t="shared" si="65"/>
        <v>SING</v>
      </c>
      <c r="J1032" s="47">
        <f t="shared" si="66"/>
        <v>2275.235604</v>
      </c>
      <c r="K1032" s="47">
        <f t="shared" si="67"/>
        <v>17717.413682999999</v>
      </c>
    </row>
    <row r="1033" spans="1:11" ht="12" customHeight="1" x14ac:dyDescent="0.2">
      <c r="A1033" t="s">
        <v>645</v>
      </c>
      <c r="B1033" t="s">
        <v>253</v>
      </c>
      <c r="C1033">
        <v>5028353</v>
      </c>
      <c r="D1033" s="37">
        <v>7314232</v>
      </c>
      <c r="E1033" s="40"/>
      <c r="F1033" s="46" t="str">
        <f t="shared" si="64"/>
        <v>2023–24 SLEO</v>
      </c>
      <c r="G1033" s="46" t="str">
        <f t="array" ref="G1033">A1033&amp;" "&amp;SUM(IF(A1033=FinyearEx,IF(C1033&lt;=QldEx,1,0),0))</f>
        <v>2023–24 81</v>
      </c>
      <c r="H1033" s="46" t="str">
        <f t="array" ref="H1033">A1033&amp;" "&amp;SUM(IF(A1033=FinyearEx,IF(D1033&lt;=AustraliaEx,1,0),0))</f>
        <v>2023–24 138</v>
      </c>
      <c r="I1033" s="46" t="str">
        <f t="shared" si="65"/>
        <v>SLEO</v>
      </c>
      <c r="J1033" s="47">
        <f t="shared" si="66"/>
        <v>5.0283530000000001</v>
      </c>
      <c r="K1033" s="47">
        <f t="shared" si="67"/>
        <v>7.3142319999999996</v>
      </c>
    </row>
    <row r="1034" spans="1:11" ht="12" customHeight="1" x14ac:dyDescent="0.2">
      <c r="A1034" t="s">
        <v>645</v>
      </c>
      <c r="B1034" t="s">
        <v>254</v>
      </c>
      <c r="C1034">
        <v>50614551</v>
      </c>
      <c r="D1034" s="37">
        <v>82808535</v>
      </c>
      <c r="E1034" s="40"/>
      <c r="F1034" s="46" t="str">
        <f t="shared" si="64"/>
        <v>2023–24 SLOV</v>
      </c>
      <c r="G1034" s="46" t="str">
        <f t="array" ref="G1034">A1034&amp;" "&amp;SUM(IF(A1034=FinyearEx,IF(C1034&lt;=QldEx,1,0),0))</f>
        <v>2023–24 44</v>
      </c>
      <c r="H1034" s="46" t="str">
        <f t="array" ref="H1034">A1034&amp;" "&amp;SUM(IF(A1034=FinyearEx,IF(D1034&lt;=AustraliaEx,1,0),0))</f>
        <v>2023–24 74</v>
      </c>
      <c r="I1034" s="46" t="str">
        <f t="shared" si="65"/>
        <v>SLOV</v>
      </c>
      <c r="J1034" s="47">
        <f t="shared" si="66"/>
        <v>50.614550999999999</v>
      </c>
      <c r="K1034" s="47">
        <f t="shared" si="67"/>
        <v>82.808535000000006</v>
      </c>
    </row>
    <row r="1035" spans="1:11" ht="12" customHeight="1" x14ac:dyDescent="0.2">
      <c r="A1035" t="s">
        <v>645</v>
      </c>
      <c r="B1035" t="s">
        <v>255</v>
      </c>
      <c r="C1035">
        <v>48808967</v>
      </c>
      <c r="D1035" s="37">
        <v>114171259</v>
      </c>
      <c r="E1035" s="40"/>
      <c r="F1035" s="46" t="str">
        <f t="shared" si="64"/>
        <v>2023–24 SOLO</v>
      </c>
      <c r="G1035" s="46" t="str">
        <f t="array" ref="G1035">A1035&amp;" "&amp;SUM(IF(A1035=FinyearEx,IF(C1035&lt;=QldEx,1,0),0))</f>
        <v>2023–24 45</v>
      </c>
      <c r="H1035" s="46" t="str">
        <f t="array" ref="H1035">A1035&amp;" "&amp;SUM(IF(A1035=FinyearEx,IF(D1035&lt;=AustraliaEx,1,0),0))</f>
        <v>2023–24 65</v>
      </c>
      <c r="I1035" s="46" t="str">
        <f t="shared" si="65"/>
        <v>SOLO</v>
      </c>
      <c r="J1035" s="47">
        <f t="shared" si="66"/>
        <v>48.808967000000003</v>
      </c>
      <c r="K1035" s="47">
        <f t="shared" si="67"/>
        <v>114.17125900000001</v>
      </c>
    </row>
    <row r="1036" spans="1:11" ht="12" customHeight="1" x14ac:dyDescent="0.2">
      <c r="A1036" t="s">
        <v>645</v>
      </c>
      <c r="B1036" t="s">
        <v>256</v>
      </c>
      <c r="C1036">
        <v>15311</v>
      </c>
      <c r="D1036" s="37">
        <v>1366182</v>
      </c>
      <c r="E1036" s="40"/>
      <c r="F1036" s="46" t="str">
        <f t="shared" si="64"/>
        <v>2023–24 SOML</v>
      </c>
      <c r="G1036" s="46" t="str">
        <f t="array" ref="G1036">A1036&amp;" "&amp;SUM(IF(A1036=FinyearEx,IF(C1036&lt;=QldEx,1,0),0))</f>
        <v>2023–24 179</v>
      </c>
      <c r="H1036" s="46" t="str">
        <f t="array" ref="H1036">A1036&amp;" "&amp;SUM(IF(A1036=FinyearEx,IF(D1036&lt;=AustraliaEx,1,0),0))</f>
        <v>2023–24 177</v>
      </c>
      <c r="I1036" s="46" t="str">
        <f t="shared" si="65"/>
        <v>SOML</v>
      </c>
      <c r="J1036" s="47">
        <f t="shared" si="66"/>
        <v>1.5311E-2</v>
      </c>
      <c r="K1036" s="47">
        <f t="shared" si="67"/>
        <v>1.366182</v>
      </c>
    </row>
    <row r="1037" spans="1:11" ht="12" customHeight="1" x14ac:dyDescent="0.2">
      <c r="A1037" t="s">
        <v>645</v>
      </c>
      <c r="B1037" t="s">
        <v>257</v>
      </c>
      <c r="C1037">
        <v>371855394</v>
      </c>
      <c r="D1037" s="37">
        <v>761556960</v>
      </c>
      <c r="E1037" s="40"/>
      <c r="F1037" s="46" t="str">
        <f t="shared" si="64"/>
        <v>2023–24 SPAI</v>
      </c>
      <c r="G1037" s="46" t="str">
        <f t="array" ref="G1037">A1037&amp;" "&amp;SUM(IF(A1037=FinyearEx,IF(C1037&lt;=QldEx,1,0),0))</f>
        <v>2023–24 25</v>
      </c>
      <c r="H1037" s="46" t="str">
        <f t="array" ref="H1037">A1037&amp;" "&amp;SUM(IF(A1037=FinyearEx,IF(D1037&lt;=AustraliaEx,1,0),0))</f>
        <v>2023–24 36</v>
      </c>
      <c r="I1037" s="46" t="str">
        <f t="shared" si="65"/>
        <v>SPAI</v>
      </c>
      <c r="J1037" s="47">
        <f t="shared" si="66"/>
        <v>371.85539399999999</v>
      </c>
      <c r="K1037" s="47">
        <f t="shared" si="67"/>
        <v>761.55696</v>
      </c>
    </row>
    <row r="1038" spans="1:11" ht="12" customHeight="1" x14ac:dyDescent="0.2">
      <c r="A1038" t="s">
        <v>645</v>
      </c>
      <c r="B1038" t="s">
        <v>258</v>
      </c>
      <c r="C1038">
        <v>4027331</v>
      </c>
      <c r="D1038" s="37">
        <v>256209047</v>
      </c>
      <c r="E1038" s="40"/>
      <c r="F1038" s="46" t="str">
        <f t="shared" si="64"/>
        <v>2023–24 SRIL</v>
      </c>
      <c r="G1038" s="46" t="str">
        <f t="array" ref="G1038">A1038&amp;" "&amp;SUM(IF(A1038=FinyearEx,IF(C1038&lt;=QldEx,1,0),0))</f>
        <v>2023–24 87</v>
      </c>
      <c r="H1038" s="46" t="str">
        <f t="array" ref="H1038">A1038&amp;" "&amp;SUM(IF(A1038=FinyearEx,IF(D1038&lt;=AustraliaEx,1,0),0))</f>
        <v>2023–24 52</v>
      </c>
      <c r="I1038" s="46" t="str">
        <f t="shared" si="65"/>
        <v>SRIL</v>
      </c>
      <c r="J1038" s="47">
        <f t="shared" si="66"/>
        <v>4.0273310000000002</v>
      </c>
      <c r="K1038" s="47">
        <f t="shared" si="67"/>
        <v>256.209047</v>
      </c>
    </row>
    <row r="1039" spans="1:11" ht="12" customHeight="1" x14ac:dyDescent="0.2">
      <c r="A1039" t="s">
        <v>645</v>
      </c>
      <c r="B1039" t="s">
        <v>259</v>
      </c>
      <c r="C1039">
        <v>196966</v>
      </c>
      <c r="D1039" s="37">
        <v>2843283</v>
      </c>
      <c r="E1039" s="40"/>
      <c r="F1039" s="46" t="str">
        <f t="shared" si="64"/>
        <v>2023–24 SRNM</v>
      </c>
      <c r="G1039" s="46" t="str">
        <f t="array" ref="G1039">A1039&amp;" "&amp;SUM(IF(A1039=FinyearEx,IF(C1039&lt;=QldEx,1,0),0))</f>
        <v>2023–24 156</v>
      </c>
      <c r="H1039" s="46" t="str">
        <f t="array" ref="H1039">A1039&amp;" "&amp;SUM(IF(A1039=FinyearEx,IF(D1039&lt;=AustraliaEx,1,0),0))</f>
        <v>2023–24 155</v>
      </c>
      <c r="I1039" s="46" t="str">
        <f t="shared" si="65"/>
        <v>SRNM</v>
      </c>
      <c r="J1039" s="47">
        <f t="shared" si="66"/>
        <v>0.196966</v>
      </c>
      <c r="K1039" s="47">
        <f t="shared" si="67"/>
        <v>2.843283</v>
      </c>
    </row>
    <row r="1040" spans="1:11" ht="12" customHeight="1" x14ac:dyDescent="0.2">
      <c r="A1040" t="s">
        <v>645</v>
      </c>
      <c r="B1040" t="s">
        <v>306</v>
      </c>
      <c r="C1040">
        <v>0</v>
      </c>
      <c r="D1040" s="37">
        <v>708754</v>
      </c>
      <c r="E1040" s="40"/>
      <c r="F1040" s="46" t="str">
        <f t="shared" si="64"/>
        <v>2023–24 SSUD</v>
      </c>
      <c r="G1040" s="46" t="str">
        <f t="array" ref="G1040">A1040&amp;" "&amp;SUM(IF(A1040=FinyearEx,IF(C1040&lt;=QldEx,1,0),0))</f>
        <v>2023–24 212</v>
      </c>
      <c r="H1040" s="46" t="str">
        <f t="array" ref="H1040">A1040&amp;" "&amp;SUM(IF(A1040=FinyearEx,IF(D1040&lt;=AustraliaEx,1,0),0))</f>
        <v>2023–24 182</v>
      </c>
      <c r="I1040" s="46" t="str">
        <f t="shared" si="65"/>
        <v>SSUD</v>
      </c>
      <c r="J1040" s="47">
        <f t="shared" si="66"/>
        <v>0</v>
      </c>
      <c r="K1040" s="47">
        <f t="shared" si="67"/>
        <v>0.708754</v>
      </c>
    </row>
    <row r="1041" spans="1:11" ht="12" customHeight="1" x14ac:dyDescent="0.2">
      <c r="A1041" t="s">
        <v>645</v>
      </c>
      <c r="B1041" t="s">
        <v>260</v>
      </c>
      <c r="C1041">
        <v>0</v>
      </c>
      <c r="D1041" s="37">
        <v>446887</v>
      </c>
      <c r="E1041" s="40"/>
      <c r="F1041" s="46" t="str">
        <f t="shared" si="64"/>
        <v>2023–24 STCN</v>
      </c>
      <c r="G1041" s="46" t="str">
        <f t="array" ref="G1041">A1041&amp;" "&amp;SUM(IF(A1041=FinyearEx,IF(C1041&lt;=QldEx,1,0),0))</f>
        <v>2023–24 212</v>
      </c>
      <c r="H1041" s="46" t="str">
        <f t="array" ref="H1041">A1041&amp;" "&amp;SUM(IF(A1041=FinyearEx,IF(D1041&lt;=AustraliaEx,1,0),0))</f>
        <v>2023–24 189</v>
      </c>
      <c r="I1041" s="46" t="str">
        <f t="shared" si="65"/>
        <v>STCN</v>
      </c>
      <c r="J1041" s="47">
        <f t="shared" si="66"/>
        <v>0</v>
      </c>
      <c r="K1041" s="47">
        <f t="shared" si="67"/>
        <v>0.44688699999999998</v>
      </c>
    </row>
    <row r="1042" spans="1:11" ht="12" customHeight="1" x14ac:dyDescent="0.2">
      <c r="A1042" t="s">
        <v>645</v>
      </c>
      <c r="B1042" t="s">
        <v>262</v>
      </c>
      <c r="C1042">
        <v>113489</v>
      </c>
      <c r="D1042" s="37">
        <v>2817853</v>
      </c>
      <c r="E1042" s="40"/>
      <c r="F1042" s="46" t="str">
        <f t="shared" si="64"/>
        <v>2023–24 STLU</v>
      </c>
      <c r="G1042" s="46" t="str">
        <f t="array" ref="G1042">A1042&amp;" "&amp;SUM(IF(A1042=FinyearEx,IF(C1042&lt;=QldEx,1,0),0))</f>
        <v>2023–24 162</v>
      </c>
      <c r="H1042" s="46" t="str">
        <f t="array" ref="H1042">A1042&amp;" "&amp;SUM(IF(A1042=FinyearEx,IF(D1042&lt;=AustraliaEx,1,0),0))</f>
        <v>2023–24 156</v>
      </c>
      <c r="I1042" s="46" t="str">
        <f t="shared" si="65"/>
        <v>STLU</v>
      </c>
      <c r="J1042" s="47">
        <f t="shared" si="66"/>
        <v>0.11348900000000001</v>
      </c>
      <c r="K1042" s="47">
        <f t="shared" si="67"/>
        <v>2.8178529999999999</v>
      </c>
    </row>
    <row r="1043" spans="1:11" ht="12" customHeight="1" x14ac:dyDescent="0.2">
      <c r="A1043" t="s">
        <v>645</v>
      </c>
      <c r="B1043" t="s">
        <v>317</v>
      </c>
      <c r="C1043">
        <v>0</v>
      </c>
      <c r="D1043" s="37">
        <v>1624495</v>
      </c>
      <c r="E1043" s="40"/>
      <c r="F1043" s="46" t="str">
        <f t="shared" si="64"/>
        <v>2023–24 STVI</v>
      </c>
      <c r="G1043" s="46" t="str">
        <f t="array" ref="G1043">A1043&amp;" "&amp;SUM(IF(A1043=FinyearEx,IF(C1043&lt;=QldEx,1,0),0))</f>
        <v>2023–24 212</v>
      </c>
      <c r="H1043" s="46" t="str">
        <f t="array" ref="H1043">A1043&amp;" "&amp;SUM(IF(A1043=FinyearEx,IF(D1043&lt;=AustraliaEx,1,0),0))</f>
        <v>2023–24 173</v>
      </c>
      <c r="I1043" s="46" t="str">
        <f t="shared" si="65"/>
        <v>STVI</v>
      </c>
      <c r="J1043" s="47">
        <f t="shared" si="66"/>
        <v>0</v>
      </c>
      <c r="K1043" s="47">
        <f t="shared" si="67"/>
        <v>1.624495</v>
      </c>
    </row>
    <row r="1044" spans="1:11" ht="12" customHeight="1" x14ac:dyDescent="0.2">
      <c r="A1044" t="s">
        <v>645</v>
      </c>
      <c r="B1044" t="s">
        <v>263</v>
      </c>
      <c r="C1044">
        <v>993603</v>
      </c>
      <c r="D1044" s="37">
        <v>2104896</v>
      </c>
      <c r="E1044" s="40"/>
      <c r="F1044" s="46" t="str">
        <f t="shared" si="64"/>
        <v>2023–24 SUDN</v>
      </c>
      <c r="G1044" s="46" t="str">
        <f t="array" ref="G1044">A1044&amp;" "&amp;SUM(IF(A1044=FinyearEx,IF(C1044&lt;=QldEx,1,0),0))</f>
        <v>2023–24 124</v>
      </c>
      <c r="H1044" s="46" t="str">
        <f t="array" ref="H1044">A1044&amp;" "&amp;SUM(IF(A1044=FinyearEx,IF(D1044&lt;=AustraliaEx,1,0),0))</f>
        <v>2023–24 166</v>
      </c>
      <c r="I1044" s="46" t="str">
        <f t="shared" si="65"/>
        <v>SUDN</v>
      </c>
      <c r="J1044" s="47">
        <f t="shared" si="66"/>
        <v>0.99360300000000001</v>
      </c>
      <c r="K1044" s="47">
        <f t="shared" si="67"/>
        <v>2.1048960000000001</v>
      </c>
    </row>
    <row r="1045" spans="1:11" ht="12" customHeight="1" x14ac:dyDescent="0.2">
      <c r="A1045" t="s">
        <v>645</v>
      </c>
      <c r="B1045" t="s">
        <v>264</v>
      </c>
      <c r="C1045">
        <v>201869</v>
      </c>
      <c r="D1045" s="37">
        <v>7560264</v>
      </c>
      <c r="E1045" s="40"/>
      <c r="F1045" s="46" t="str">
        <f t="shared" si="64"/>
        <v>2023–24 SVAK</v>
      </c>
      <c r="G1045" s="46" t="str">
        <f t="array" ref="G1045">A1045&amp;" "&amp;SUM(IF(A1045=FinyearEx,IF(C1045&lt;=QldEx,1,0),0))</f>
        <v>2023–24 154</v>
      </c>
      <c r="H1045" s="46" t="str">
        <f t="array" ref="H1045">A1045&amp;" "&amp;SUM(IF(A1045=FinyearEx,IF(D1045&lt;=AustraliaEx,1,0),0))</f>
        <v>2023–24 137</v>
      </c>
      <c r="I1045" s="46" t="str">
        <f t="shared" si="65"/>
        <v>SVAK</v>
      </c>
      <c r="J1045" s="47">
        <f t="shared" si="66"/>
        <v>0.20186899999999999</v>
      </c>
      <c r="K1045" s="47">
        <f t="shared" si="67"/>
        <v>7.5602640000000001</v>
      </c>
    </row>
    <row r="1046" spans="1:11" ht="12" customHeight="1" x14ac:dyDescent="0.2">
      <c r="A1046" t="s">
        <v>645</v>
      </c>
      <c r="B1046" t="s">
        <v>265</v>
      </c>
      <c r="C1046">
        <v>296500844</v>
      </c>
      <c r="D1046" s="37">
        <v>466642519</v>
      </c>
      <c r="E1046" s="40"/>
      <c r="F1046" s="46" t="str">
        <f t="shared" si="64"/>
        <v>2023–24 SWED</v>
      </c>
      <c r="G1046" s="46" t="str">
        <f t="array" ref="G1046">A1046&amp;" "&amp;SUM(IF(A1046=FinyearEx,IF(C1046&lt;=QldEx,1,0),0))</f>
        <v>2023–24 30</v>
      </c>
      <c r="H1046" s="46" t="str">
        <f t="array" ref="H1046">A1046&amp;" "&amp;SUM(IF(A1046=FinyearEx,IF(D1046&lt;=AustraliaEx,1,0),0))</f>
        <v>2023–24 45</v>
      </c>
      <c r="I1046" s="46" t="str">
        <f t="shared" si="65"/>
        <v>SWED</v>
      </c>
      <c r="J1046" s="47">
        <f t="shared" si="66"/>
        <v>296.50084399999997</v>
      </c>
      <c r="K1046" s="47">
        <f t="shared" si="67"/>
        <v>466.64251899999999</v>
      </c>
    </row>
    <row r="1047" spans="1:11" ht="12" customHeight="1" x14ac:dyDescent="0.2">
      <c r="A1047" t="s">
        <v>645</v>
      </c>
      <c r="B1047" t="s">
        <v>266</v>
      </c>
      <c r="C1047">
        <v>21511933</v>
      </c>
      <c r="D1047" s="37">
        <v>2272413766</v>
      </c>
      <c r="E1047" s="40"/>
      <c r="F1047" s="46" t="str">
        <f t="shared" si="64"/>
        <v>2023–24 SWIT</v>
      </c>
      <c r="G1047" s="46" t="str">
        <f t="array" ref="G1047">A1047&amp;" "&amp;SUM(IF(A1047=FinyearEx,IF(C1047&lt;=QldEx,1,0),0))</f>
        <v>2023–24 51</v>
      </c>
      <c r="H1047" s="46" t="str">
        <f t="array" ref="H1047">A1047&amp;" "&amp;SUM(IF(A1047=FinyearEx,IF(D1047&lt;=AustraliaEx,1,0),0))</f>
        <v>2023–24 24</v>
      </c>
      <c r="I1047" s="46" t="str">
        <f t="shared" si="65"/>
        <v>SWIT</v>
      </c>
      <c r="J1047" s="47">
        <f t="shared" si="66"/>
        <v>21.511932999999999</v>
      </c>
      <c r="K1047" s="47">
        <f t="shared" si="67"/>
        <v>2272.4137660000001</v>
      </c>
    </row>
    <row r="1048" spans="1:11" ht="12" customHeight="1" x14ac:dyDescent="0.2">
      <c r="A1048" t="s">
        <v>645</v>
      </c>
      <c r="B1048" t="s">
        <v>267</v>
      </c>
      <c r="C1048">
        <v>0</v>
      </c>
      <c r="D1048" s="37">
        <v>197231</v>
      </c>
      <c r="E1048" s="40"/>
      <c r="F1048" s="46" t="str">
        <f t="shared" si="64"/>
        <v>2023–24 SWZI</v>
      </c>
      <c r="G1048" s="46" t="str">
        <f t="array" ref="G1048">A1048&amp;" "&amp;SUM(IF(A1048=FinyearEx,IF(C1048&lt;=QldEx,1,0),0))</f>
        <v>2023–24 212</v>
      </c>
      <c r="H1048" s="46" t="str">
        <f t="array" ref="H1048">A1048&amp;" "&amp;SUM(IF(A1048=FinyearEx,IF(D1048&lt;=AustraliaEx,1,0),0))</f>
        <v>2023–24 197</v>
      </c>
      <c r="I1048" s="46" t="str">
        <f t="shared" si="65"/>
        <v>SWZI</v>
      </c>
      <c r="J1048" s="47">
        <f t="shared" si="66"/>
        <v>0</v>
      </c>
      <c r="K1048" s="47">
        <f t="shared" si="67"/>
        <v>0.19723099999999999</v>
      </c>
    </row>
    <row r="1049" spans="1:11" ht="12" customHeight="1" x14ac:dyDescent="0.2">
      <c r="A1049" t="s">
        <v>645</v>
      </c>
      <c r="B1049" t="s">
        <v>269</v>
      </c>
      <c r="C1049">
        <v>3909910882</v>
      </c>
      <c r="D1049" s="37">
        <v>18921563983</v>
      </c>
      <c r="E1049" s="40"/>
      <c r="F1049" s="46" t="str">
        <f t="shared" si="64"/>
        <v>2023–24 TAIW</v>
      </c>
      <c r="G1049" s="46" t="str">
        <f t="array" ref="G1049">A1049&amp;" "&amp;SUM(IF(A1049=FinyearEx,IF(C1049&lt;=QldEx,1,0),0))</f>
        <v>2023–24 6</v>
      </c>
      <c r="H1049" s="46" t="str">
        <f t="array" ref="H1049">A1049&amp;" "&amp;SUM(IF(A1049=FinyearEx,IF(D1049&lt;=AustraliaEx,1,0),0))</f>
        <v>2023–24 6</v>
      </c>
      <c r="I1049" s="46" t="str">
        <f t="shared" si="65"/>
        <v>TAIW</v>
      </c>
      <c r="J1049" s="47">
        <f t="shared" si="66"/>
        <v>3909.9108820000001</v>
      </c>
      <c r="K1049" s="47">
        <f t="shared" si="67"/>
        <v>18921.563983</v>
      </c>
    </row>
    <row r="1050" spans="1:11" ht="12" customHeight="1" x14ac:dyDescent="0.2">
      <c r="A1050" t="s">
        <v>645</v>
      </c>
      <c r="B1050" t="s">
        <v>307</v>
      </c>
      <c r="C1050">
        <v>0</v>
      </c>
      <c r="D1050" s="37">
        <v>160017</v>
      </c>
      <c r="E1050" s="40"/>
      <c r="F1050" s="46" t="str">
        <f t="shared" si="64"/>
        <v>2023–24 TAJI</v>
      </c>
      <c r="G1050" s="46" t="str">
        <f t="array" ref="G1050">A1050&amp;" "&amp;SUM(IF(A1050=FinyearEx,IF(C1050&lt;=QldEx,1,0),0))</f>
        <v>2023–24 212</v>
      </c>
      <c r="H1050" s="46" t="str">
        <f t="array" ref="H1050">A1050&amp;" "&amp;SUM(IF(A1050=FinyearEx,IF(D1050&lt;=AustraliaEx,1,0),0))</f>
        <v>2023–24 200</v>
      </c>
      <c r="I1050" s="46" t="str">
        <f t="shared" si="65"/>
        <v>TAJI</v>
      </c>
      <c r="J1050" s="47">
        <f t="shared" si="66"/>
        <v>0</v>
      </c>
      <c r="K1050" s="47">
        <f t="shared" si="67"/>
        <v>0.16001699999999999</v>
      </c>
    </row>
    <row r="1051" spans="1:11" ht="12" customHeight="1" x14ac:dyDescent="0.2">
      <c r="A1051" t="s">
        <v>645</v>
      </c>
      <c r="B1051" t="s">
        <v>270</v>
      </c>
      <c r="C1051">
        <v>4677410</v>
      </c>
      <c r="D1051" s="37">
        <v>57565009</v>
      </c>
      <c r="E1051" s="40"/>
      <c r="F1051" s="46" t="str">
        <f t="shared" si="64"/>
        <v>2023–24 TANZ</v>
      </c>
      <c r="G1051" s="46" t="str">
        <f t="array" ref="G1051">A1051&amp;" "&amp;SUM(IF(A1051=FinyearEx,IF(C1051&lt;=QldEx,1,0),0))</f>
        <v>2023–24 83</v>
      </c>
      <c r="H1051" s="46" t="str">
        <f t="array" ref="H1051">A1051&amp;" "&amp;SUM(IF(A1051=FinyearEx,IF(D1051&lt;=AustraliaEx,1,0),0))</f>
        <v>2023–24 83</v>
      </c>
      <c r="I1051" s="46" t="str">
        <f t="shared" si="65"/>
        <v>TANZ</v>
      </c>
      <c r="J1051" s="47">
        <f t="shared" si="66"/>
        <v>4.6774100000000001</v>
      </c>
      <c r="K1051" s="47">
        <f t="shared" si="67"/>
        <v>57.565009000000003</v>
      </c>
    </row>
    <row r="1052" spans="1:11" ht="12" customHeight="1" x14ac:dyDescent="0.2">
      <c r="A1052" t="s">
        <v>645</v>
      </c>
      <c r="B1052" t="s">
        <v>271</v>
      </c>
      <c r="C1052">
        <v>732180997</v>
      </c>
      <c r="D1052" s="37">
        <v>7273753215</v>
      </c>
      <c r="E1052" s="40"/>
      <c r="F1052" s="46" t="str">
        <f t="shared" si="64"/>
        <v>2023–24 THAI</v>
      </c>
      <c r="G1052" s="46" t="str">
        <f t="array" ref="G1052">A1052&amp;" "&amp;SUM(IF(A1052=FinyearEx,IF(C1052&lt;=QldEx,1,0),0))</f>
        <v>2023–24 21</v>
      </c>
      <c r="H1052" s="46" t="str">
        <f t="array" ref="H1052">A1052&amp;" "&amp;SUM(IF(A1052=FinyearEx,IF(D1052&lt;=AustraliaEx,1,0),0))</f>
        <v>2023–24 14</v>
      </c>
      <c r="I1052" s="46" t="str">
        <f t="shared" si="65"/>
        <v>THAI</v>
      </c>
      <c r="J1052" s="47">
        <f t="shared" si="66"/>
        <v>732.18099700000005</v>
      </c>
      <c r="K1052" s="47">
        <f t="shared" si="67"/>
        <v>7273.7532149999997</v>
      </c>
    </row>
    <row r="1053" spans="1:11" ht="12" customHeight="1" x14ac:dyDescent="0.2">
      <c r="A1053" t="s">
        <v>645</v>
      </c>
      <c r="B1053" t="s">
        <v>272</v>
      </c>
      <c r="C1053">
        <v>8524192</v>
      </c>
      <c r="D1053" s="37">
        <v>35662518</v>
      </c>
      <c r="E1053" s="40"/>
      <c r="F1053" s="46" t="str">
        <f t="shared" si="64"/>
        <v>2023–24 TNGA</v>
      </c>
      <c r="G1053" s="46" t="str">
        <f t="array" ref="G1053">A1053&amp;" "&amp;SUM(IF(A1053=FinyearEx,IF(C1053&lt;=QldEx,1,0),0))</f>
        <v>2023–24 69</v>
      </c>
      <c r="H1053" s="46" t="str">
        <f t="array" ref="H1053">A1053&amp;" "&amp;SUM(IF(A1053=FinyearEx,IF(D1053&lt;=AustraliaEx,1,0),0))</f>
        <v>2023–24 95</v>
      </c>
      <c r="I1053" s="46" t="str">
        <f t="shared" si="65"/>
        <v>TNGA</v>
      </c>
      <c r="J1053" s="47">
        <f t="shared" si="66"/>
        <v>8.5241919999999993</v>
      </c>
      <c r="K1053" s="47">
        <f t="shared" si="67"/>
        <v>35.662517999999999</v>
      </c>
    </row>
    <row r="1054" spans="1:11" ht="12" customHeight="1" x14ac:dyDescent="0.2">
      <c r="A1054" t="s">
        <v>645</v>
      </c>
      <c r="B1054" t="s">
        <v>273</v>
      </c>
      <c r="C1054">
        <v>274658</v>
      </c>
      <c r="D1054" s="37">
        <v>2655338</v>
      </c>
      <c r="E1054" s="40"/>
      <c r="F1054" s="46" t="str">
        <f t="shared" si="64"/>
        <v>2023–24 TOGO</v>
      </c>
      <c r="G1054" s="46" t="str">
        <f t="array" ref="G1054">A1054&amp;" "&amp;SUM(IF(A1054=FinyearEx,IF(C1054&lt;=QldEx,1,0),0))</f>
        <v>2023–24 147</v>
      </c>
      <c r="H1054" s="46" t="str">
        <f t="array" ref="H1054">A1054&amp;" "&amp;SUM(IF(A1054=FinyearEx,IF(D1054&lt;=AustraliaEx,1,0),0))</f>
        <v>2023–24 158</v>
      </c>
      <c r="I1054" s="46" t="str">
        <f t="shared" si="65"/>
        <v>TOGO</v>
      </c>
      <c r="J1054" s="47">
        <f t="shared" si="66"/>
        <v>0.27465800000000001</v>
      </c>
      <c r="K1054" s="47">
        <f t="shared" si="67"/>
        <v>2.655338</v>
      </c>
    </row>
    <row r="1055" spans="1:11" ht="12" customHeight="1" x14ac:dyDescent="0.2">
      <c r="A1055" t="s">
        <v>645</v>
      </c>
      <c r="B1055" t="s">
        <v>308</v>
      </c>
      <c r="C1055">
        <v>0</v>
      </c>
      <c r="D1055" s="37">
        <v>86255</v>
      </c>
      <c r="E1055" s="40"/>
      <c r="F1055" s="46" t="str">
        <f t="shared" si="64"/>
        <v>2023–24 TRCA</v>
      </c>
      <c r="G1055" s="46" t="str">
        <f t="array" ref="G1055">A1055&amp;" "&amp;SUM(IF(A1055=FinyearEx,IF(C1055&lt;=QldEx,1,0),0))</f>
        <v>2023–24 212</v>
      </c>
      <c r="H1055" s="46" t="str">
        <f t="array" ref="H1055">A1055&amp;" "&amp;SUM(IF(A1055=FinyearEx,IF(D1055&lt;=AustraliaEx,1,0),0))</f>
        <v>2023–24 203</v>
      </c>
      <c r="I1055" s="46" t="str">
        <f t="shared" si="65"/>
        <v>TRCA</v>
      </c>
      <c r="J1055" s="47">
        <f t="shared" si="66"/>
        <v>0</v>
      </c>
      <c r="K1055" s="47">
        <f t="shared" si="67"/>
        <v>8.6254999999999998E-2</v>
      </c>
    </row>
    <row r="1056" spans="1:11" ht="12" customHeight="1" x14ac:dyDescent="0.2">
      <c r="A1056" t="s">
        <v>645</v>
      </c>
      <c r="B1056" t="s">
        <v>274</v>
      </c>
      <c r="C1056">
        <v>803866</v>
      </c>
      <c r="D1056" s="37">
        <v>30706116</v>
      </c>
      <c r="E1056" s="40"/>
      <c r="F1056" s="46" t="str">
        <f t="shared" si="64"/>
        <v>2023–24 TRIN</v>
      </c>
      <c r="G1056" s="46" t="str">
        <f t="array" ref="G1056">A1056&amp;" "&amp;SUM(IF(A1056=FinyearEx,IF(C1056&lt;=QldEx,1,0),0))</f>
        <v>2023–24 130</v>
      </c>
      <c r="H1056" s="46" t="str">
        <f t="array" ref="H1056">A1056&amp;" "&amp;SUM(IF(A1056=FinyearEx,IF(D1056&lt;=AustraliaEx,1,0),0))</f>
        <v>2023–24 102</v>
      </c>
      <c r="I1056" s="46" t="str">
        <f t="shared" si="65"/>
        <v>TRIN</v>
      </c>
      <c r="J1056" s="47">
        <f t="shared" si="66"/>
        <v>0.80386599999999997</v>
      </c>
      <c r="K1056" s="47">
        <f t="shared" si="67"/>
        <v>30.706116000000002</v>
      </c>
    </row>
    <row r="1057" spans="1:11" ht="12" customHeight="1" x14ac:dyDescent="0.2">
      <c r="A1057" t="s">
        <v>645</v>
      </c>
      <c r="B1057" t="s">
        <v>275</v>
      </c>
      <c r="C1057">
        <v>321801</v>
      </c>
      <c r="D1057" s="37">
        <v>2950145</v>
      </c>
      <c r="E1057" s="40"/>
      <c r="F1057" s="46" t="str">
        <f t="shared" si="64"/>
        <v>2023–24 TUNI</v>
      </c>
      <c r="G1057" s="46" t="str">
        <f t="array" ref="G1057">A1057&amp;" "&amp;SUM(IF(A1057=FinyearEx,IF(C1057&lt;=QldEx,1,0),0))</f>
        <v>2023–24 145</v>
      </c>
      <c r="H1057" s="46" t="str">
        <f t="array" ref="H1057">A1057&amp;" "&amp;SUM(IF(A1057=FinyearEx,IF(D1057&lt;=AustraliaEx,1,0),0))</f>
        <v>2023–24 154</v>
      </c>
      <c r="I1057" s="46" t="str">
        <f t="shared" si="65"/>
        <v>TUNI</v>
      </c>
      <c r="J1057" s="47">
        <f t="shared" si="66"/>
        <v>0.321801</v>
      </c>
      <c r="K1057" s="47">
        <f t="shared" si="67"/>
        <v>2.950145</v>
      </c>
    </row>
    <row r="1058" spans="1:11" ht="12" customHeight="1" x14ac:dyDescent="0.2">
      <c r="A1058" t="s">
        <v>645</v>
      </c>
      <c r="B1058" t="s">
        <v>276</v>
      </c>
      <c r="C1058">
        <v>853717611</v>
      </c>
      <c r="D1058" s="37">
        <v>1209397488</v>
      </c>
      <c r="E1058" s="40"/>
      <c r="F1058" s="46" t="str">
        <f t="shared" si="64"/>
        <v>2023–24 TURK</v>
      </c>
      <c r="G1058" s="46" t="str">
        <f t="array" ref="G1058">A1058&amp;" "&amp;SUM(IF(A1058=FinyearEx,IF(C1058&lt;=QldEx,1,0),0))</f>
        <v>2023–24 19</v>
      </c>
      <c r="H1058" s="46" t="str">
        <f t="array" ref="H1058">A1058&amp;" "&amp;SUM(IF(A1058=FinyearEx,IF(D1058&lt;=AustraliaEx,1,0),0))</f>
        <v>2023–24 30</v>
      </c>
      <c r="I1058" s="46" t="str">
        <f t="shared" si="65"/>
        <v>TURK</v>
      </c>
      <c r="J1058" s="47">
        <f t="shared" si="66"/>
        <v>853.71761100000003</v>
      </c>
      <c r="K1058" s="47">
        <f t="shared" si="67"/>
        <v>1209.3974880000001</v>
      </c>
    </row>
    <row r="1059" spans="1:11" ht="12" customHeight="1" x14ac:dyDescent="0.2">
      <c r="A1059" t="s">
        <v>645</v>
      </c>
      <c r="B1059" t="s">
        <v>277</v>
      </c>
      <c r="C1059">
        <v>0</v>
      </c>
      <c r="D1059" s="37">
        <v>220346</v>
      </c>
      <c r="E1059" s="40"/>
      <c r="F1059" s="46" t="str">
        <f t="shared" si="64"/>
        <v>2023–24 TURS</v>
      </c>
      <c r="G1059" s="46" t="str">
        <f t="array" ref="G1059">A1059&amp;" "&amp;SUM(IF(A1059=FinyearEx,IF(C1059&lt;=QldEx,1,0),0))</f>
        <v>2023–24 212</v>
      </c>
      <c r="H1059" s="46" t="str">
        <f t="array" ref="H1059">A1059&amp;" "&amp;SUM(IF(A1059=FinyearEx,IF(D1059&lt;=AustraliaEx,1,0),0))</f>
        <v>2023–24 196</v>
      </c>
      <c r="I1059" s="46" t="str">
        <f t="shared" si="65"/>
        <v>TURS</v>
      </c>
      <c r="J1059" s="47">
        <f t="shared" si="66"/>
        <v>0</v>
      </c>
      <c r="K1059" s="47">
        <f t="shared" si="67"/>
        <v>0.22034599999999999</v>
      </c>
    </row>
    <row r="1060" spans="1:11" ht="12" customHeight="1" x14ac:dyDescent="0.2">
      <c r="A1060" t="s">
        <v>645</v>
      </c>
      <c r="B1060" t="s">
        <v>278</v>
      </c>
      <c r="C1060">
        <v>9704640</v>
      </c>
      <c r="D1060" s="37">
        <v>14554246</v>
      </c>
      <c r="E1060" s="40"/>
      <c r="F1060" s="46" t="str">
        <f t="shared" si="64"/>
        <v>2023–24 TUVA</v>
      </c>
      <c r="G1060" s="46" t="str">
        <f t="array" ref="G1060">A1060&amp;" "&amp;SUM(IF(A1060=FinyearEx,IF(C1060&lt;=QldEx,1,0),0))</f>
        <v>2023–24 64</v>
      </c>
      <c r="H1060" s="46" t="str">
        <f t="array" ref="H1060">A1060&amp;" "&amp;SUM(IF(A1060=FinyearEx,IF(D1060&lt;=AustraliaEx,1,0),0))</f>
        <v>2023–24 119</v>
      </c>
      <c r="I1060" s="46" t="str">
        <f t="shared" si="65"/>
        <v>TUVA</v>
      </c>
      <c r="J1060" s="47">
        <f t="shared" si="66"/>
        <v>9.7046399999999995</v>
      </c>
      <c r="K1060" s="47">
        <f t="shared" si="67"/>
        <v>14.554245999999999</v>
      </c>
    </row>
    <row r="1061" spans="1:11" ht="12" customHeight="1" x14ac:dyDescent="0.2">
      <c r="A1061" t="s">
        <v>645</v>
      </c>
      <c r="B1061" t="s">
        <v>279</v>
      </c>
      <c r="C1061">
        <v>437594338</v>
      </c>
      <c r="D1061" s="37">
        <v>5058155446</v>
      </c>
      <c r="E1061" s="40"/>
      <c r="F1061" s="46" t="str">
        <f t="shared" si="64"/>
        <v>2023–24 UAEM</v>
      </c>
      <c r="G1061" s="46" t="str">
        <f t="array" ref="G1061">A1061&amp;" "&amp;SUM(IF(A1061=FinyearEx,IF(C1061&lt;=QldEx,1,0),0))</f>
        <v>2023–24 23</v>
      </c>
      <c r="H1061" s="46" t="str">
        <f t="array" ref="H1061">A1061&amp;" "&amp;SUM(IF(A1061=FinyearEx,IF(D1061&lt;=AustraliaEx,1,0),0))</f>
        <v>2023–24 17</v>
      </c>
      <c r="I1061" s="46" t="str">
        <f t="shared" si="65"/>
        <v>UAEM</v>
      </c>
      <c r="J1061" s="47">
        <f t="shared" si="66"/>
        <v>437.59433799999999</v>
      </c>
      <c r="K1061" s="47">
        <f t="shared" si="67"/>
        <v>5058.1554459999998</v>
      </c>
    </row>
    <row r="1062" spans="1:11" ht="12" customHeight="1" x14ac:dyDescent="0.2">
      <c r="A1062" t="s">
        <v>645</v>
      </c>
      <c r="B1062" t="s">
        <v>280</v>
      </c>
      <c r="C1062">
        <v>273478</v>
      </c>
      <c r="D1062" s="37">
        <v>22060949</v>
      </c>
      <c r="E1062" s="40"/>
      <c r="F1062" s="46" t="str">
        <f t="shared" si="64"/>
        <v>2023–24 UGAN</v>
      </c>
      <c r="G1062" s="46" t="str">
        <f t="array" ref="G1062">A1062&amp;" "&amp;SUM(IF(A1062=FinyearEx,IF(C1062&lt;=QldEx,1,0),0))</f>
        <v>2023–24 148</v>
      </c>
      <c r="H1062" s="46" t="str">
        <f t="array" ref="H1062">A1062&amp;" "&amp;SUM(IF(A1062=FinyearEx,IF(D1062&lt;=AustraliaEx,1,0),0))</f>
        <v>2023–24 110</v>
      </c>
      <c r="I1062" s="46" t="str">
        <f t="shared" si="65"/>
        <v>UGAN</v>
      </c>
      <c r="J1062" s="47">
        <f t="shared" si="66"/>
        <v>0.273478</v>
      </c>
      <c r="K1062" s="47">
        <f t="shared" si="67"/>
        <v>22.060949000000001</v>
      </c>
    </row>
    <row r="1063" spans="1:11" ht="12" customHeight="1" x14ac:dyDescent="0.2">
      <c r="A1063" t="s">
        <v>645</v>
      </c>
      <c r="B1063" t="s">
        <v>281</v>
      </c>
      <c r="C1063">
        <v>968367083</v>
      </c>
      <c r="D1063" s="37">
        <v>6736394307</v>
      </c>
      <c r="E1063" s="40"/>
      <c r="F1063" s="46" t="str">
        <f t="shared" ref="F1063:F1088" si="68">A1063&amp;" "&amp;B1063</f>
        <v>2023–24 UK</v>
      </c>
      <c r="G1063" s="46" t="str">
        <f t="array" ref="G1063">A1063&amp;" "&amp;SUM(IF(A1063=FinyearEx,IF(C1063&lt;=QldEx,1,0),0))</f>
        <v>2023–24 17</v>
      </c>
      <c r="H1063" s="46" t="str">
        <f t="array" ref="H1063">A1063&amp;" "&amp;SUM(IF(A1063=FinyearEx,IF(D1063&lt;=AustraliaEx,1,0),0))</f>
        <v>2023–24 15</v>
      </c>
      <c r="I1063" s="46" t="str">
        <f t="shared" ref="I1063:I1088" si="69">B1063</f>
        <v>UK</v>
      </c>
      <c r="J1063" s="47">
        <f t="shared" ref="J1063:J1088" si="70">C1063/1000000</f>
        <v>968.36708299999998</v>
      </c>
      <c r="K1063" s="47">
        <f t="shared" ref="K1063:K1088" si="71">D1063/1000000</f>
        <v>6736.3943069999996</v>
      </c>
    </row>
    <row r="1064" spans="1:11" ht="12" customHeight="1" x14ac:dyDescent="0.2">
      <c r="A1064" t="s">
        <v>645</v>
      </c>
      <c r="B1064" t="s">
        <v>282</v>
      </c>
      <c r="C1064">
        <v>106531392</v>
      </c>
      <c r="D1064" s="37">
        <v>113202092</v>
      </c>
      <c r="E1064" s="40"/>
      <c r="F1064" s="46" t="str">
        <f t="shared" si="68"/>
        <v>2023–24 UKRA</v>
      </c>
      <c r="G1064" s="46" t="str">
        <f t="array" ref="G1064">A1064&amp;" "&amp;SUM(IF(A1064=FinyearEx,IF(C1064&lt;=QldEx,1,0),0))</f>
        <v>2023–24 37</v>
      </c>
      <c r="H1064" s="46" t="str">
        <f t="array" ref="H1064">A1064&amp;" "&amp;SUM(IF(A1064=FinyearEx,IF(D1064&lt;=AustraliaEx,1,0),0))</f>
        <v>2023–24 66</v>
      </c>
      <c r="I1064" s="46" t="str">
        <f t="shared" si="69"/>
        <v>UKRA</v>
      </c>
      <c r="J1064" s="47">
        <f t="shared" si="70"/>
        <v>106.531392</v>
      </c>
      <c r="K1064" s="47">
        <f t="shared" si="71"/>
        <v>113.20209199999999</v>
      </c>
    </row>
    <row r="1065" spans="1:11" ht="12" customHeight="1" x14ac:dyDescent="0.2">
      <c r="A1065" t="s">
        <v>645</v>
      </c>
      <c r="B1065" t="s">
        <v>283</v>
      </c>
      <c r="C1065">
        <v>722189</v>
      </c>
      <c r="D1065" s="37">
        <v>11211754</v>
      </c>
      <c r="E1065" s="40"/>
      <c r="F1065" s="46" t="str">
        <f t="shared" si="68"/>
        <v>2023–24 URUG</v>
      </c>
      <c r="G1065" s="46" t="str">
        <f t="array" ref="G1065">A1065&amp;" "&amp;SUM(IF(A1065=FinyearEx,IF(C1065&lt;=QldEx,1,0),0))</f>
        <v>2023–24 134</v>
      </c>
      <c r="H1065" s="46" t="str">
        <f t="array" ref="H1065">A1065&amp;" "&amp;SUM(IF(A1065=FinyearEx,IF(D1065&lt;=AustraliaEx,1,0),0))</f>
        <v>2023–24 125</v>
      </c>
      <c r="I1065" s="46" t="str">
        <f t="shared" si="69"/>
        <v>URUG</v>
      </c>
      <c r="J1065" s="47">
        <f t="shared" si="70"/>
        <v>0.72218899999999997</v>
      </c>
      <c r="K1065" s="47">
        <f t="shared" si="71"/>
        <v>11.211754000000001</v>
      </c>
    </row>
    <row r="1066" spans="1:11" ht="12" customHeight="1" x14ac:dyDescent="0.2">
      <c r="A1066" t="s">
        <v>645</v>
      </c>
      <c r="B1066" t="s">
        <v>284</v>
      </c>
      <c r="C1066">
        <v>3138101105</v>
      </c>
      <c r="D1066" s="37">
        <v>21185279075</v>
      </c>
      <c r="E1066" s="40"/>
      <c r="F1066" s="46" t="str">
        <f t="shared" si="68"/>
        <v>2023–24 USA</v>
      </c>
      <c r="G1066" s="46" t="str">
        <f t="array" ref="G1066">A1066&amp;" "&amp;SUM(IF(A1066=FinyearEx,IF(C1066&lt;=QldEx,1,0),0))</f>
        <v>2023–24 10</v>
      </c>
      <c r="H1066" s="46" t="str">
        <f t="array" ref="H1066">A1066&amp;" "&amp;SUM(IF(A1066=FinyearEx,IF(D1066&lt;=AustraliaEx,1,0),0))</f>
        <v>2023–24 5</v>
      </c>
      <c r="I1066" s="46" t="str">
        <f t="shared" si="69"/>
        <v>USA</v>
      </c>
      <c r="J1066" s="47">
        <f t="shared" si="70"/>
        <v>3138.1011050000002</v>
      </c>
      <c r="K1066" s="47">
        <f t="shared" si="71"/>
        <v>21185.279074999999</v>
      </c>
    </row>
    <row r="1067" spans="1:11" ht="12" customHeight="1" x14ac:dyDescent="0.2">
      <c r="A1067" t="s">
        <v>645</v>
      </c>
      <c r="B1067" t="s">
        <v>310</v>
      </c>
      <c r="C1067">
        <v>602971</v>
      </c>
      <c r="D1067" s="37">
        <v>2455125</v>
      </c>
      <c r="E1067" s="40"/>
      <c r="F1067" s="46" t="str">
        <f t="shared" si="68"/>
        <v>2023–24 UZBK</v>
      </c>
      <c r="G1067" s="46" t="str">
        <f t="array" ref="G1067">A1067&amp;" "&amp;SUM(IF(A1067=FinyearEx,IF(C1067&lt;=QldEx,1,0),0))</f>
        <v>2023–24 139</v>
      </c>
      <c r="H1067" s="46" t="str">
        <f t="array" ref="H1067">A1067&amp;" "&amp;SUM(IF(A1067=FinyearEx,IF(D1067&lt;=AustraliaEx,1,0),0))</f>
        <v>2023–24 162</v>
      </c>
      <c r="I1067" s="46" t="str">
        <f t="shared" si="69"/>
        <v>UZBK</v>
      </c>
      <c r="J1067" s="47">
        <f t="shared" si="70"/>
        <v>0.60297100000000003</v>
      </c>
      <c r="K1067" s="47">
        <f t="shared" si="71"/>
        <v>2.4551249999999998</v>
      </c>
    </row>
    <row r="1068" spans="1:11" ht="12" customHeight="1" x14ac:dyDescent="0.2">
      <c r="A1068" t="s">
        <v>645</v>
      </c>
      <c r="B1068" t="s">
        <v>285</v>
      </c>
      <c r="C1068">
        <v>34225126</v>
      </c>
      <c r="D1068" s="37">
        <v>111681502</v>
      </c>
      <c r="E1068" s="40"/>
      <c r="F1068" s="46" t="str">
        <f t="shared" si="68"/>
        <v>2023–24 VANU</v>
      </c>
      <c r="G1068" s="46" t="str">
        <f t="array" ref="G1068">A1068&amp;" "&amp;SUM(IF(A1068=FinyearEx,IF(C1068&lt;=QldEx,1,0),0))</f>
        <v>2023–24 47</v>
      </c>
      <c r="H1068" s="46" t="str">
        <f t="array" ref="H1068">A1068&amp;" "&amp;SUM(IF(A1068=FinyearEx,IF(D1068&lt;=AustraliaEx,1,0),0))</f>
        <v>2023–24 67</v>
      </c>
      <c r="I1068" s="46" t="str">
        <f t="shared" si="69"/>
        <v>VANU</v>
      </c>
      <c r="J1068" s="47">
        <f t="shared" si="70"/>
        <v>34.225126000000003</v>
      </c>
      <c r="K1068" s="47">
        <f t="shared" si="71"/>
        <v>111.68150199999999</v>
      </c>
    </row>
    <row r="1069" spans="1:11" ht="12" customHeight="1" x14ac:dyDescent="0.2">
      <c r="A1069" t="s">
        <v>645</v>
      </c>
      <c r="B1069" t="s">
        <v>286</v>
      </c>
      <c r="C1069">
        <v>667983</v>
      </c>
      <c r="D1069" s="37">
        <v>9854857</v>
      </c>
      <c r="E1069" s="40"/>
      <c r="F1069" s="46" t="str">
        <f t="shared" si="68"/>
        <v>2023–24 VENZ</v>
      </c>
      <c r="G1069" s="46" t="str">
        <f t="array" ref="G1069">A1069&amp;" "&amp;SUM(IF(A1069=FinyearEx,IF(C1069&lt;=QldEx,1,0),0))</f>
        <v>2023–24 136</v>
      </c>
      <c r="H1069" s="46" t="str">
        <f t="array" ref="H1069">A1069&amp;" "&amp;SUM(IF(A1069=FinyearEx,IF(D1069&lt;=AustraliaEx,1,0),0))</f>
        <v>2023–24 129</v>
      </c>
      <c r="I1069" s="46" t="str">
        <f t="shared" si="69"/>
        <v>VENZ</v>
      </c>
      <c r="J1069" s="47">
        <f t="shared" si="70"/>
        <v>0.66798299999999999</v>
      </c>
      <c r="K1069" s="47">
        <f t="shared" si="71"/>
        <v>9.8548570000000009</v>
      </c>
    </row>
    <row r="1070" spans="1:11" ht="12" customHeight="1" x14ac:dyDescent="0.2">
      <c r="A1070" t="s">
        <v>645</v>
      </c>
      <c r="B1070" t="s">
        <v>287</v>
      </c>
      <c r="C1070">
        <v>4588714173</v>
      </c>
      <c r="D1070" s="37">
        <v>10893218022</v>
      </c>
      <c r="E1070" s="40"/>
      <c r="F1070" s="46" t="str">
        <f t="shared" si="68"/>
        <v>2023–24 VIET</v>
      </c>
      <c r="G1070" s="46" t="str">
        <f t="array" ref="G1070">A1070&amp;" "&amp;SUM(IF(A1070=FinyearEx,IF(C1070&lt;=QldEx,1,0),0))</f>
        <v>2023–24 5</v>
      </c>
      <c r="H1070" s="46" t="str">
        <f t="array" ref="H1070">A1070&amp;" "&amp;SUM(IF(A1070=FinyearEx,IF(D1070&lt;=AustraliaEx,1,0),0))</f>
        <v>2023–24 11</v>
      </c>
      <c r="I1070" s="46" t="str">
        <f t="shared" si="69"/>
        <v>VIET</v>
      </c>
      <c r="J1070" s="47">
        <f t="shared" si="70"/>
        <v>4588.7141730000003</v>
      </c>
      <c r="K1070" s="47">
        <f t="shared" si="71"/>
        <v>10893.218021999999</v>
      </c>
    </row>
    <row r="1071" spans="1:11" ht="12" customHeight="1" x14ac:dyDescent="0.2">
      <c r="A1071" t="s">
        <v>645</v>
      </c>
      <c r="B1071" t="s">
        <v>311</v>
      </c>
      <c r="C1071">
        <v>215000</v>
      </c>
      <c r="D1071" s="37">
        <v>594078</v>
      </c>
      <c r="E1071" s="40"/>
      <c r="F1071" s="46" t="str">
        <f t="shared" si="68"/>
        <v>2023–24 VIRG</v>
      </c>
      <c r="G1071" s="46" t="str">
        <f t="array" ref="G1071">A1071&amp;" "&amp;SUM(IF(A1071=FinyearEx,IF(C1071&lt;=QldEx,1,0),0))</f>
        <v>2023–24 152</v>
      </c>
      <c r="H1071" s="46" t="str">
        <f t="array" ref="H1071">A1071&amp;" "&amp;SUM(IF(A1071=FinyearEx,IF(D1071&lt;=AustraliaEx,1,0),0))</f>
        <v>2023–24 186</v>
      </c>
      <c r="I1071" s="46" t="str">
        <f t="shared" si="69"/>
        <v>VIRG</v>
      </c>
      <c r="J1071" s="47">
        <f t="shared" si="70"/>
        <v>0.215</v>
      </c>
      <c r="K1071" s="47">
        <f t="shared" si="71"/>
        <v>0.59407799999999999</v>
      </c>
    </row>
    <row r="1072" spans="1:11" ht="12" customHeight="1" x14ac:dyDescent="0.2">
      <c r="A1072" t="s">
        <v>645</v>
      </c>
      <c r="B1072" t="s">
        <v>288</v>
      </c>
      <c r="C1072">
        <v>1168163</v>
      </c>
      <c r="D1072" s="37">
        <v>4959423</v>
      </c>
      <c r="E1072" s="40"/>
      <c r="F1072" s="46" t="str">
        <f t="shared" si="68"/>
        <v>2023–24 WALL</v>
      </c>
      <c r="G1072" s="46" t="str">
        <f t="array" ref="G1072">A1072&amp;" "&amp;SUM(IF(A1072=FinyearEx,IF(C1072&lt;=QldEx,1,0),0))</f>
        <v>2023–24 118</v>
      </c>
      <c r="H1072" s="46" t="str">
        <f t="array" ref="H1072">A1072&amp;" "&amp;SUM(IF(A1072=FinyearEx,IF(D1072&lt;=AustraliaEx,1,0),0))</f>
        <v>2023–24 146</v>
      </c>
      <c r="I1072" s="46" t="str">
        <f t="shared" si="69"/>
        <v>WALL</v>
      </c>
      <c r="J1072" s="47">
        <f t="shared" si="70"/>
        <v>1.1681630000000001</v>
      </c>
      <c r="K1072" s="47">
        <f t="shared" si="71"/>
        <v>4.9594230000000001</v>
      </c>
    </row>
    <row r="1073" spans="1:11" ht="12" customHeight="1" x14ac:dyDescent="0.2">
      <c r="A1073" t="s">
        <v>645</v>
      </c>
      <c r="B1073" t="s">
        <v>289</v>
      </c>
      <c r="C1073">
        <v>3328045</v>
      </c>
      <c r="D1073" s="37">
        <v>67493084</v>
      </c>
      <c r="E1073" s="40"/>
      <c r="F1073" s="46" t="str">
        <f t="shared" si="68"/>
        <v>2023–24 WSAM</v>
      </c>
      <c r="G1073" s="46" t="str">
        <f t="array" ref="G1073">A1073&amp;" "&amp;SUM(IF(A1073=FinyearEx,IF(C1073&lt;=QldEx,1,0),0))</f>
        <v>2023–24 94</v>
      </c>
      <c r="H1073" s="46" t="str">
        <f t="array" ref="H1073">A1073&amp;" "&amp;SUM(IF(A1073=FinyearEx,IF(D1073&lt;=AustraliaEx,1,0),0))</f>
        <v>2023–24 79</v>
      </c>
      <c r="I1073" s="46" t="str">
        <f t="shared" si="69"/>
        <v>WSAM</v>
      </c>
      <c r="J1073" s="47">
        <f t="shared" si="70"/>
        <v>3.3280449999999999</v>
      </c>
      <c r="K1073" s="47">
        <f t="shared" si="71"/>
        <v>67.493083999999996</v>
      </c>
    </row>
    <row r="1074" spans="1:11" ht="12" customHeight="1" x14ac:dyDescent="0.2">
      <c r="A1074" t="s">
        <v>645</v>
      </c>
      <c r="B1074" t="s">
        <v>290</v>
      </c>
      <c r="C1074">
        <v>47453</v>
      </c>
      <c r="D1074" s="37">
        <v>654235345</v>
      </c>
      <c r="E1074" s="40"/>
      <c r="F1074" s="46" t="str">
        <f t="shared" si="68"/>
        <v>2023–24 YEMN</v>
      </c>
      <c r="G1074" s="46" t="str">
        <f t="array" ref="G1074">A1074&amp;" "&amp;SUM(IF(A1074=FinyearEx,IF(C1074&lt;=QldEx,1,0),0))</f>
        <v>2023–24 171</v>
      </c>
      <c r="H1074" s="46" t="str">
        <f t="array" ref="H1074">A1074&amp;" "&amp;SUM(IF(A1074=FinyearEx,IF(D1074&lt;=AustraliaEx,1,0),0))</f>
        <v>2023–24 38</v>
      </c>
      <c r="I1074" s="46" t="str">
        <f t="shared" si="69"/>
        <v>YEMN</v>
      </c>
      <c r="J1074" s="47">
        <f t="shared" si="70"/>
        <v>4.7453000000000002E-2</v>
      </c>
      <c r="K1074" s="47">
        <f t="shared" si="71"/>
        <v>654.23534500000005</v>
      </c>
    </row>
    <row r="1075" spans="1:11" ht="12" customHeight="1" x14ac:dyDescent="0.2">
      <c r="A1075" t="s">
        <v>645</v>
      </c>
      <c r="B1075" t="s">
        <v>291</v>
      </c>
      <c r="C1075">
        <v>867404</v>
      </c>
      <c r="D1075" s="37">
        <v>6176069</v>
      </c>
      <c r="E1075" s="40"/>
      <c r="F1075" s="46" t="str">
        <f t="shared" si="68"/>
        <v>2023–24 ZAIR</v>
      </c>
      <c r="G1075" s="46" t="str">
        <f t="array" ref="G1075">A1075&amp;" "&amp;SUM(IF(A1075=FinyearEx,IF(C1075&lt;=QldEx,1,0),0))</f>
        <v>2023–24 128</v>
      </c>
      <c r="H1075" s="46" t="str">
        <f t="array" ref="H1075">A1075&amp;" "&amp;SUM(IF(A1075=FinyearEx,IF(D1075&lt;=AustraliaEx,1,0),0))</f>
        <v>2023–24 142</v>
      </c>
      <c r="I1075" s="46" t="str">
        <f t="shared" si="69"/>
        <v>ZAIR</v>
      </c>
      <c r="J1075" s="47">
        <f t="shared" si="70"/>
        <v>0.86740399999999995</v>
      </c>
      <c r="K1075" s="47">
        <f t="shared" si="71"/>
        <v>6.176069</v>
      </c>
    </row>
    <row r="1076" spans="1:11" ht="12" customHeight="1" x14ac:dyDescent="0.2">
      <c r="A1076" t="s">
        <v>645</v>
      </c>
      <c r="B1076" t="s">
        <v>292</v>
      </c>
      <c r="C1076">
        <v>188218</v>
      </c>
      <c r="D1076" s="37">
        <v>1551463</v>
      </c>
      <c r="E1076" s="40"/>
      <c r="F1076" s="46" t="str">
        <f t="shared" si="68"/>
        <v>2023–24 ZIMB</v>
      </c>
      <c r="G1076" s="46" t="str">
        <f t="array" ref="G1076">A1076&amp;" "&amp;SUM(IF(A1076=FinyearEx,IF(C1076&lt;=QldEx,1,0),0))</f>
        <v>2023–24 157</v>
      </c>
      <c r="H1076" s="46" t="str">
        <f t="array" ref="H1076">A1076&amp;" "&amp;SUM(IF(A1076=FinyearEx,IF(D1076&lt;=AustraliaEx,1,0),0))</f>
        <v>2023–24 174</v>
      </c>
      <c r="I1076" s="46" t="str">
        <f t="shared" si="69"/>
        <v>ZIMB</v>
      </c>
      <c r="J1076" s="47">
        <f t="shared" si="70"/>
        <v>0.188218</v>
      </c>
      <c r="K1076" s="47">
        <f t="shared" si="71"/>
        <v>1.551463</v>
      </c>
    </row>
    <row r="1077" spans="1:11" ht="12" customHeight="1" x14ac:dyDescent="0.2">
      <c r="A1077" t="s">
        <v>645</v>
      </c>
      <c r="B1077" t="s">
        <v>293</v>
      </c>
      <c r="C1077">
        <v>1990696</v>
      </c>
      <c r="D1077" s="37">
        <v>27503752</v>
      </c>
      <c r="E1077" s="40"/>
      <c r="F1077" s="46" t="str">
        <f t="shared" si="68"/>
        <v>2023–24 ZMBA</v>
      </c>
      <c r="G1077" s="46" t="str">
        <f t="array" ref="G1077">A1077&amp;" "&amp;SUM(IF(A1077=FinyearEx,IF(C1077&lt;=QldEx,1,0),0))</f>
        <v>2023–24 110</v>
      </c>
      <c r="H1077" s="46" t="str">
        <f t="array" ref="H1077">A1077&amp;" "&amp;SUM(IF(A1077=FinyearEx,IF(D1077&lt;=AustraliaEx,1,0),0))</f>
        <v>2023–24 104</v>
      </c>
      <c r="I1077" s="46" t="str">
        <f t="shared" si="69"/>
        <v>ZMBA</v>
      </c>
      <c r="J1077" s="47">
        <f t="shared" si="70"/>
        <v>1.990696</v>
      </c>
      <c r="K1077" s="47">
        <f t="shared" si="71"/>
        <v>27.503751999999999</v>
      </c>
    </row>
    <row r="1078" spans="1:11" ht="12" customHeight="1" x14ac:dyDescent="0.2">
      <c r="A1078" t="s">
        <v>645</v>
      </c>
      <c r="B1078" t="s">
        <v>113</v>
      </c>
      <c r="C1078">
        <v>2807</v>
      </c>
      <c r="D1078" s="37">
        <v>85912</v>
      </c>
      <c r="E1078" s="40"/>
      <c r="F1078" s="46" t="str">
        <f t="shared" si="68"/>
        <v>2023–24 BELE</v>
      </c>
      <c r="G1078" s="46" t="str">
        <f t="array" ref="G1078">A1078&amp;" "&amp;SUM(IF(A1078=FinyearEx,IF(C1078&lt;=QldEx,1,0),0))</f>
        <v>2023–24 188</v>
      </c>
      <c r="H1078" s="46" t="str">
        <f t="array" ref="H1078">A1078&amp;" "&amp;SUM(IF(A1078=FinyearEx,IF(D1078&lt;=AustraliaEx,1,0),0))</f>
        <v>2023–24 204</v>
      </c>
      <c r="I1078" s="46" t="str">
        <f t="shared" si="69"/>
        <v>BELE</v>
      </c>
      <c r="J1078" s="47">
        <f t="shared" si="70"/>
        <v>2.807E-3</v>
      </c>
      <c r="K1078" s="47">
        <f t="shared" si="71"/>
        <v>8.5912000000000002E-2</v>
      </c>
    </row>
    <row r="1079" spans="1:11" ht="12" customHeight="1" x14ac:dyDescent="0.2">
      <c r="A1079" t="s">
        <v>645</v>
      </c>
      <c r="B1079" t="s">
        <v>329</v>
      </c>
      <c r="C1079">
        <v>0</v>
      </c>
      <c r="D1079" s="37">
        <v>3810</v>
      </c>
      <c r="E1079" s="40"/>
      <c r="F1079" s="46" t="str">
        <f t="shared" si="68"/>
        <v>2023–24 CMRO</v>
      </c>
      <c r="G1079" s="46" t="str">
        <f t="array" ref="G1079">A1079&amp;" "&amp;SUM(IF(A1079=FinyearEx,IF(C1079&lt;=QldEx,1,0),0))</f>
        <v>2023–24 212</v>
      </c>
      <c r="H1079" s="46" t="str">
        <f t="array" ref="H1079">A1079&amp;" "&amp;SUM(IF(A1079=FinyearEx,IF(D1079&lt;=AustraliaEx,1,0),0))</f>
        <v>2023–24 211</v>
      </c>
      <c r="I1079" s="46" t="str">
        <f t="shared" si="69"/>
        <v>CMRO</v>
      </c>
      <c r="J1079" s="47">
        <f t="shared" si="70"/>
        <v>0</v>
      </c>
      <c r="K1079" s="47">
        <f t="shared" si="71"/>
        <v>3.81E-3</v>
      </c>
    </row>
    <row r="1080" spans="1:11" ht="12" customHeight="1" x14ac:dyDescent="0.2">
      <c r="A1080" t="s">
        <v>645</v>
      </c>
      <c r="B1080" t="s">
        <v>148</v>
      </c>
      <c r="C1080">
        <v>7107</v>
      </c>
      <c r="D1080" s="37">
        <v>955991</v>
      </c>
      <c r="E1080" s="40"/>
      <c r="F1080" s="46" t="str">
        <f t="shared" si="68"/>
        <v>2023–24 ERIT</v>
      </c>
      <c r="G1080" s="46" t="str">
        <f t="array" ref="G1080">A1080&amp;" "&amp;SUM(IF(A1080=FinyearEx,IF(C1080&lt;=QldEx,1,0),0))</f>
        <v>2023–24 184</v>
      </c>
      <c r="H1080" s="46" t="str">
        <f t="array" ref="H1080">A1080&amp;" "&amp;SUM(IF(A1080=FinyearEx,IF(D1080&lt;=AustraliaEx,1,0),0))</f>
        <v>2023–24 179</v>
      </c>
      <c r="I1080" s="46" t="str">
        <f t="shared" si="69"/>
        <v>ERIT</v>
      </c>
      <c r="J1080" s="47">
        <f t="shared" si="70"/>
        <v>7.1069999999999996E-3</v>
      </c>
      <c r="K1080" s="47">
        <f t="shared" si="71"/>
        <v>0.95599100000000004</v>
      </c>
    </row>
    <row r="1081" spans="1:11" ht="12" customHeight="1" x14ac:dyDescent="0.2">
      <c r="A1081" t="s">
        <v>645</v>
      </c>
      <c r="B1081" t="s">
        <v>299</v>
      </c>
      <c r="C1081">
        <v>8</v>
      </c>
      <c r="D1081" s="37">
        <v>79796</v>
      </c>
      <c r="E1081" s="40"/>
      <c r="F1081" s="46" t="str">
        <f t="shared" si="68"/>
        <v>2023–24 FALK</v>
      </c>
      <c r="G1081" s="46" t="str">
        <f t="array" ref="G1081">A1081&amp;" "&amp;SUM(IF(A1081=FinyearEx,IF(C1081&lt;=QldEx,1,0),0))</f>
        <v>2023–24 190</v>
      </c>
      <c r="H1081" s="46" t="str">
        <f t="array" ref="H1081">A1081&amp;" "&amp;SUM(IF(A1081=FinyearEx,IF(D1081&lt;=AustraliaEx,1,0),0))</f>
        <v>2023–24 205</v>
      </c>
      <c r="I1081" s="46" t="str">
        <f t="shared" si="69"/>
        <v>FALK</v>
      </c>
      <c r="J1081" s="47">
        <f t="shared" si="70"/>
        <v>7.9999999999999996E-6</v>
      </c>
      <c r="K1081" s="47">
        <f t="shared" si="71"/>
        <v>7.9796000000000006E-2</v>
      </c>
    </row>
    <row r="1082" spans="1:11" ht="12" customHeight="1" x14ac:dyDescent="0.2">
      <c r="A1082" t="s">
        <v>645</v>
      </c>
      <c r="B1082" t="s">
        <v>318</v>
      </c>
      <c r="C1082">
        <v>0</v>
      </c>
      <c r="D1082" s="37">
        <v>47856</v>
      </c>
      <c r="E1082" s="40"/>
      <c r="F1082" s="46" t="str">
        <f t="shared" si="68"/>
        <v>2023–24 FRGU</v>
      </c>
      <c r="G1082" s="46" t="str">
        <f t="array" ref="G1082">A1082&amp;" "&amp;SUM(IF(A1082=FinyearEx,IF(C1082&lt;=QldEx,1,0),0))</f>
        <v>2023–24 212</v>
      </c>
      <c r="H1082" s="46" t="str">
        <f t="array" ref="H1082">A1082&amp;" "&amp;SUM(IF(A1082=FinyearEx,IF(D1082&lt;=AustraliaEx,1,0),0))</f>
        <v>2023–24 206</v>
      </c>
      <c r="I1082" s="46" t="str">
        <f t="shared" si="69"/>
        <v>FRGU</v>
      </c>
      <c r="J1082" s="47">
        <f t="shared" si="70"/>
        <v>0</v>
      </c>
      <c r="K1082" s="47">
        <f t="shared" si="71"/>
        <v>4.7856000000000003E-2</v>
      </c>
    </row>
    <row r="1083" spans="1:11" ht="12" customHeight="1" x14ac:dyDescent="0.2">
      <c r="A1083" t="s">
        <v>645</v>
      </c>
      <c r="B1083" t="s">
        <v>168</v>
      </c>
      <c r="C1083">
        <v>0</v>
      </c>
      <c r="D1083" s="37">
        <v>259779</v>
      </c>
      <c r="E1083" s="40"/>
      <c r="F1083" s="46" t="str">
        <f t="shared" si="68"/>
        <v>2023–24 HAIT</v>
      </c>
      <c r="G1083" s="46" t="str">
        <f t="array" ref="G1083">A1083&amp;" "&amp;SUM(IF(A1083=FinyearEx,IF(C1083&lt;=QldEx,1,0),0))</f>
        <v>2023–24 212</v>
      </c>
      <c r="H1083" s="46" t="str">
        <f t="array" ref="H1083">A1083&amp;" "&amp;SUM(IF(A1083=FinyearEx,IF(D1083&lt;=AustraliaEx,1,0),0))</f>
        <v>2023–24 194</v>
      </c>
      <c r="I1083" s="46" t="str">
        <f t="shared" si="69"/>
        <v>HAIT</v>
      </c>
      <c r="J1083" s="47">
        <f t="shared" si="70"/>
        <v>0</v>
      </c>
      <c r="K1083" s="47">
        <f t="shared" si="71"/>
        <v>0.25977899999999998</v>
      </c>
    </row>
    <row r="1084" spans="1:11" ht="12" customHeight="1" x14ac:dyDescent="0.2">
      <c r="A1084" t="s">
        <v>645</v>
      </c>
      <c r="B1084" t="s">
        <v>296</v>
      </c>
      <c r="C1084">
        <v>0</v>
      </c>
      <c r="D1084" s="37">
        <v>1836582</v>
      </c>
      <c r="E1084" s="40"/>
      <c r="F1084" s="46" t="str">
        <f t="shared" si="68"/>
        <v>2023–24 CEAR</v>
      </c>
      <c r="G1084" s="46" t="str">
        <f t="array" ref="G1084">A1084&amp;" "&amp;SUM(IF(A1084=FinyearEx,IF(C1084&lt;=QldEx,1,0),0))</f>
        <v>2023–24 212</v>
      </c>
      <c r="H1084" s="46" t="str">
        <f t="array" ref="H1084">A1084&amp;" "&amp;SUM(IF(A1084=FinyearEx,IF(D1084&lt;=AustraliaEx,1,0),0))</f>
        <v>2023–24 168</v>
      </c>
      <c r="I1084" s="46" t="str">
        <f t="shared" si="69"/>
        <v>CEAR</v>
      </c>
      <c r="J1084" s="47">
        <f t="shared" si="70"/>
        <v>0</v>
      </c>
      <c r="K1084" s="47">
        <f t="shared" si="71"/>
        <v>1.8365819999999999</v>
      </c>
    </row>
    <row r="1085" spans="1:11" ht="12" customHeight="1" x14ac:dyDescent="0.2">
      <c r="A1085" t="s">
        <v>645</v>
      </c>
      <c r="B1085" t="s">
        <v>130</v>
      </c>
      <c r="C1085">
        <v>0</v>
      </c>
      <c r="D1085" s="37">
        <v>97256</v>
      </c>
      <c r="E1085" s="40"/>
      <c r="F1085" s="46" t="str">
        <f t="shared" si="68"/>
        <v>2023–24 CHAD</v>
      </c>
      <c r="G1085" s="46" t="str">
        <f t="array" ref="G1085">A1085&amp;" "&amp;SUM(IF(A1085=FinyearEx,IF(C1085&lt;=QldEx,1,0),0))</f>
        <v>2023–24 212</v>
      </c>
      <c r="H1085" s="46" t="str">
        <f t="array" ref="H1085">A1085&amp;" "&amp;SUM(IF(A1085=FinyearEx,IF(D1085&lt;=AustraliaEx,1,0),0))</f>
        <v>2023–24 202</v>
      </c>
      <c r="I1085" s="46" t="str">
        <f t="shared" si="69"/>
        <v>CHAD</v>
      </c>
      <c r="J1085" s="47">
        <f t="shared" si="70"/>
        <v>0</v>
      </c>
      <c r="K1085" s="47">
        <f t="shared" si="71"/>
        <v>9.7255999999999995E-2</v>
      </c>
    </row>
    <row r="1086" spans="1:11" ht="12" customHeight="1" x14ac:dyDescent="0.2">
      <c r="A1086" t="s">
        <v>645</v>
      </c>
      <c r="B1086" t="s">
        <v>230</v>
      </c>
      <c r="C1086">
        <v>0</v>
      </c>
      <c r="D1086" s="37">
        <v>26000</v>
      </c>
      <c r="E1086" s="40"/>
      <c r="F1086" s="46" t="str">
        <f t="shared" si="68"/>
        <v>2023–24 PITC</v>
      </c>
      <c r="G1086" s="46" t="str">
        <f t="array" ref="G1086">A1086&amp;" "&amp;SUM(IF(A1086=FinyearEx,IF(C1086&lt;=QldEx,1,0),0))</f>
        <v>2023–24 212</v>
      </c>
      <c r="H1086" s="46" t="str">
        <f t="array" ref="H1086">A1086&amp;" "&amp;SUM(IF(A1086=FinyearEx,IF(D1086&lt;=AustraliaEx,1,0),0))</f>
        <v>2023–24 209</v>
      </c>
      <c r="I1086" s="46" t="str">
        <f t="shared" si="69"/>
        <v>PITC</v>
      </c>
      <c r="J1086" s="47">
        <f t="shared" si="70"/>
        <v>0</v>
      </c>
      <c r="K1086" s="47">
        <f t="shared" si="71"/>
        <v>2.5999999999999999E-2</v>
      </c>
    </row>
    <row r="1087" spans="1:11" ht="12" customHeight="1" x14ac:dyDescent="0.2">
      <c r="A1087" t="s">
        <v>645</v>
      </c>
      <c r="B1087" t="s">
        <v>315</v>
      </c>
      <c r="C1087">
        <v>0</v>
      </c>
      <c r="D1087" s="37">
        <v>7951</v>
      </c>
      <c r="E1087" s="40"/>
      <c r="F1087" s="46" t="str">
        <f t="shared" si="68"/>
        <v>2023–24 BRND</v>
      </c>
      <c r="G1087" s="46" t="str">
        <f t="array" ref="G1087">A1087&amp;" "&amp;SUM(IF(A1087=FinyearEx,IF(C1087&lt;=QldEx,1,0),0))</f>
        <v>2023–24 212</v>
      </c>
      <c r="H1087" s="46" t="str">
        <f t="array" ref="H1087">A1087&amp;" "&amp;SUM(IF(A1087=FinyearEx,IF(D1087&lt;=AustraliaEx,1,0),0))</f>
        <v>2023–24 210</v>
      </c>
      <c r="I1087" s="46" t="str">
        <f t="shared" si="69"/>
        <v>BRND</v>
      </c>
      <c r="J1087" s="47">
        <f t="shared" si="70"/>
        <v>0</v>
      </c>
      <c r="K1087" s="47">
        <f t="shared" si="71"/>
        <v>7.9509999999999997E-3</v>
      </c>
    </row>
    <row r="1088" spans="1:11" ht="12" customHeight="1" x14ac:dyDescent="0.2">
      <c r="A1088" t="s">
        <v>645</v>
      </c>
      <c r="B1088" t="s">
        <v>141</v>
      </c>
      <c r="C1088">
        <v>0</v>
      </c>
      <c r="D1088" s="37">
        <v>2070</v>
      </c>
      <c r="E1088" s="40"/>
      <c r="F1088" s="46" t="str">
        <f t="shared" si="68"/>
        <v>2023–24 CUBA</v>
      </c>
      <c r="G1088" s="46" t="str">
        <f t="array" ref="G1088">A1088&amp;" "&amp;SUM(IF(A1088=FinyearEx,IF(C1088&lt;=QldEx,1,0),0))</f>
        <v>2023–24 212</v>
      </c>
      <c r="H1088" s="46" t="str">
        <f t="array" ref="H1088">A1088&amp;" "&amp;SUM(IF(A1088=FinyearEx,IF(D1088&lt;=AustraliaEx,1,0),0))</f>
        <v>2023–24 212</v>
      </c>
      <c r="I1088" s="46" t="str">
        <f t="shared" si="69"/>
        <v>CUBA</v>
      </c>
      <c r="J1088" s="47">
        <f t="shared" si="70"/>
        <v>0</v>
      </c>
      <c r="K1088" s="47">
        <f t="shared" si="71"/>
        <v>2.0699999999999998E-3</v>
      </c>
    </row>
    <row r="1089" spans="1:11" ht="12" customHeight="1" x14ac:dyDescent="0.2">
      <c r="A1089"/>
      <c r="B1089"/>
      <c r="C1089"/>
      <c r="D1089" s="37"/>
      <c r="E1089" s="40"/>
      <c r="F1089" s="46"/>
      <c r="G1089" s="46"/>
      <c r="H1089" s="46"/>
      <c r="I1089" s="46"/>
      <c r="J1089" s="47"/>
      <c r="K1089" s="47"/>
    </row>
    <row r="1090" spans="1:11" ht="12" customHeight="1" x14ac:dyDescent="0.2">
      <c r="A1090"/>
      <c r="B1090"/>
      <c r="C1090"/>
      <c r="D1090" s="37"/>
      <c r="E1090" s="40"/>
      <c r="F1090" s="46"/>
      <c r="G1090" s="46"/>
      <c r="H1090" s="46"/>
      <c r="I1090" s="46"/>
      <c r="J1090" s="47"/>
      <c r="K1090" s="47"/>
    </row>
    <row r="1091" spans="1:11" ht="12" customHeight="1" x14ac:dyDescent="0.2">
      <c r="A1091"/>
      <c r="B1091"/>
      <c r="C1091"/>
      <c r="D1091" s="37"/>
      <c r="E1091" s="40"/>
      <c r="F1091" s="46"/>
      <c r="G1091" s="46"/>
      <c r="H1091" s="46"/>
      <c r="I1091" s="46"/>
      <c r="J1091" s="47"/>
      <c r="K1091" s="47"/>
    </row>
    <row r="1092" spans="1:11" ht="12" customHeight="1" x14ac:dyDescent="0.2">
      <c r="A1092"/>
      <c r="B1092"/>
      <c r="C1092"/>
      <c r="D1092" s="37"/>
      <c r="E1092" s="40"/>
      <c r="F1092" s="46"/>
      <c r="G1092" s="46"/>
      <c r="H1092" s="46"/>
      <c r="I1092" s="46"/>
      <c r="J1092" s="47"/>
      <c r="K1092" s="47"/>
    </row>
    <row r="1093" spans="1:11" ht="12" customHeight="1" x14ac:dyDescent="0.2">
      <c r="A1093"/>
      <c r="B1093"/>
      <c r="C1093"/>
      <c r="D1093" s="37"/>
      <c r="E1093" s="39"/>
      <c r="F1093" s="46"/>
      <c r="G1093" s="46"/>
      <c r="H1093" s="46"/>
      <c r="I1093" s="46"/>
      <c r="J1093" s="47"/>
      <c r="K1093" s="47"/>
    </row>
    <row r="1094" spans="1:11" ht="12" customHeight="1" x14ac:dyDescent="0.2">
      <c r="A1094"/>
      <c r="B1094"/>
      <c r="C1094"/>
      <c r="D1094" s="37"/>
      <c r="E1094" s="39"/>
      <c r="F1094" s="46"/>
      <c r="G1094" s="46"/>
      <c r="H1094" s="46"/>
      <c r="I1094" s="46"/>
      <c r="J1094" s="47"/>
      <c r="K1094" s="47"/>
    </row>
    <row r="1095" spans="1:11" ht="12" customHeight="1" x14ac:dyDescent="0.2">
      <c r="A1095"/>
      <c r="B1095"/>
      <c r="C1095"/>
      <c r="D1095" s="37"/>
      <c r="E1095" s="39"/>
      <c r="F1095" s="46"/>
      <c r="G1095" s="46"/>
      <c r="H1095" s="46"/>
      <c r="I1095" s="46"/>
      <c r="J1095" s="47"/>
      <c r="K1095" s="47"/>
    </row>
    <row r="1096" spans="1:11" ht="12" customHeight="1" x14ac:dyDescent="0.2">
      <c r="A1096"/>
      <c r="B1096"/>
      <c r="C1096"/>
      <c r="D1096" s="37"/>
      <c r="E1096" s="39"/>
      <c r="F1096" s="46"/>
      <c r="G1096" s="46"/>
      <c r="H1096" s="46"/>
      <c r="I1096" s="46"/>
      <c r="J1096" s="47"/>
      <c r="K1096" s="47"/>
    </row>
    <row r="1097" spans="1:11" ht="12" customHeight="1" x14ac:dyDescent="0.2">
      <c r="A1097"/>
      <c r="B1097"/>
      <c r="C1097"/>
      <c r="D1097" s="37"/>
      <c r="E1097" s="39"/>
      <c r="F1097" s="46"/>
      <c r="G1097" s="46"/>
      <c r="H1097" s="46"/>
      <c r="I1097" s="46"/>
      <c r="J1097" s="47"/>
      <c r="K1097" s="47"/>
    </row>
    <row r="1098" spans="1:11" ht="12" customHeight="1" x14ac:dyDescent="0.2">
      <c r="A1098"/>
      <c r="B1098"/>
      <c r="C1098"/>
      <c r="D1098" s="37"/>
      <c r="E1098" s="39"/>
      <c r="F1098" s="46"/>
      <c r="G1098" s="46"/>
      <c r="H1098" s="46"/>
      <c r="I1098" s="46"/>
      <c r="J1098" s="47"/>
      <c r="K1098" s="47"/>
    </row>
    <row r="1099" spans="1:11" ht="12" customHeight="1" x14ac:dyDescent="0.2">
      <c r="A1099"/>
      <c r="B1099"/>
      <c r="C1099"/>
      <c r="D1099" s="37"/>
      <c r="E1099" s="39"/>
      <c r="F1099" s="46"/>
      <c r="G1099" s="46"/>
      <c r="H1099" s="46"/>
      <c r="I1099" s="46"/>
      <c r="J1099" s="47"/>
      <c r="K1099" s="47"/>
    </row>
    <row r="1100" spans="1:11" ht="12" customHeight="1" x14ac:dyDescent="0.2">
      <c r="A1100"/>
      <c r="B1100"/>
      <c r="C1100"/>
      <c r="D1100" s="37"/>
      <c r="E1100" s="39"/>
      <c r="F1100" s="46"/>
      <c r="G1100" s="46"/>
      <c r="H1100" s="46"/>
      <c r="I1100" s="46"/>
      <c r="J1100" s="47"/>
      <c r="K1100" s="47"/>
    </row>
    <row r="1101" spans="1:11" ht="12" customHeight="1" x14ac:dyDescent="0.2">
      <c r="A1101"/>
      <c r="B1101"/>
      <c r="C1101"/>
      <c r="D1101" s="37"/>
      <c r="E1101" s="39"/>
      <c r="F1101" s="46"/>
      <c r="G1101" s="46"/>
      <c r="H1101" s="46"/>
      <c r="I1101" s="46"/>
      <c r="J1101" s="47"/>
      <c r="K1101" s="47"/>
    </row>
    <row r="1102" spans="1:11" ht="12" customHeight="1" x14ac:dyDescent="0.2">
      <c r="A1102"/>
      <c r="B1102"/>
      <c r="C1102"/>
      <c r="D1102" s="37"/>
      <c r="E1102" s="39"/>
      <c r="F1102" s="46"/>
      <c r="G1102" s="46"/>
      <c r="H1102" s="46"/>
      <c r="I1102" s="46"/>
      <c r="J1102" s="47"/>
      <c r="K1102" s="47"/>
    </row>
    <row r="1103" spans="1:11" ht="12" customHeight="1" x14ac:dyDescent="0.2">
      <c r="A1103"/>
      <c r="B1103"/>
      <c r="C1103"/>
      <c r="D1103" s="37"/>
      <c r="E1103" s="39"/>
      <c r="F1103" s="46"/>
      <c r="G1103" s="46"/>
      <c r="H1103" s="46"/>
      <c r="I1103" s="46"/>
      <c r="J1103" s="47"/>
      <c r="K1103" s="47"/>
    </row>
    <row r="1104" spans="1:11" ht="12" customHeight="1" x14ac:dyDescent="0.2">
      <c r="A1104"/>
      <c r="B1104"/>
      <c r="C1104"/>
      <c r="D1104" s="37"/>
      <c r="E1104" s="39"/>
      <c r="F1104" s="46"/>
      <c r="G1104" s="46"/>
      <c r="H1104" s="46"/>
      <c r="I1104" s="46"/>
      <c r="J1104" s="47"/>
      <c r="K1104" s="47"/>
    </row>
    <row r="1105" spans="1:15" ht="12" customHeight="1" x14ac:dyDescent="0.2">
      <c r="A1105"/>
      <c r="B1105"/>
      <c r="C1105"/>
      <c r="D1105" s="37"/>
      <c r="E1105" s="39"/>
      <c r="F1105" s="46"/>
      <c r="G1105" s="46"/>
      <c r="H1105" s="46"/>
      <c r="I1105" s="46"/>
      <c r="J1105" s="47"/>
      <c r="K1105" s="47"/>
      <c r="L1105" s="40"/>
      <c r="M1105" s="40"/>
      <c r="N1105" s="49"/>
      <c r="O1105" s="49"/>
    </row>
    <row r="1106" spans="1:15" ht="12" customHeight="1" x14ac:dyDescent="0.2">
      <c r="A1106"/>
      <c r="B1106"/>
      <c r="C1106"/>
      <c r="D1106" s="37"/>
      <c r="E1106" s="39"/>
      <c r="F1106" s="46"/>
      <c r="G1106" s="46"/>
      <c r="H1106" s="46"/>
      <c r="I1106" s="46"/>
      <c r="J1106" s="47"/>
      <c r="K1106" s="47"/>
      <c r="L1106" s="40"/>
      <c r="M1106" s="40"/>
      <c r="N1106" s="49"/>
      <c r="O1106" s="49"/>
    </row>
    <row r="1107" spans="1:15" ht="12" customHeight="1" x14ac:dyDescent="0.2">
      <c r="A1107"/>
      <c r="B1107"/>
      <c r="C1107"/>
      <c r="D1107" s="37"/>
      <c r="E1107" s="39"/>
      <c r="F1107" s="46"/>
      <c r="G1107" s="46"/>
      <c r="H1107" s="46"/>
      <c r="I1107" s="46"/>
      <c r="J1107" s="47"/>
      <c r="K1107" s="47"/>
      <c r="L1107" s="40"/>
      <c r="M1107" s="40"/>
      <c r="N1107" s="49"/>
      <c r="O1107" s="49"/>
    </row>
    <row r="1108" spans="1:15" ht="12" customHeight="1" x14ac:dyDescent="0.2">
      <c r="A1108"/>
      <c r="B1108"/>
      <c r="C1108"/>
      <c r="D1108" s="37"/>
      <c r="E1108" s="39"/>
      <c r="F1108" s="46"/>
      <c r="G1108" s="46"/>
      <c r="H1108" s="46"/>
      <c r="I1108" s="46"/>
      <c r="J1108" s="47"/>
      <c r="K1108" s="47"/>
      <c r="L1108" s="40"/>
      <c r="M1108" s="40"/>
      <c r="N1108" s="49"/>
      <c r="O1108" s="49"/>
    </row>
    <row r="1109" spans="1:15" ht="12" customHeight="1" x14ac:dyDescent="0.2">
      <c r="A1109"/>
      <c r="B1109"/>
      <c r="C1109"/>
      <c r="D1109" s="37"/>
      <c r="E1109" s="39"/>
      <c r="F1109" s="46"/>
      <c r="G1109" s="46"/>
      <c r="H1109" s="46"/>
      <c r="I1109" s="46"/>
      <c r="J1109" s="47"/>
      <c r="K1109" s="47"/>
      <c r="L1109" s="40"/>
      <c r="M1109" s="40"/>
      <c r="N1109" s="49"/>
      <c r="O1109" s="49"/>
    </row>
    <row r="1110" spans="1:15" ht="12" customHeight="1" x14ac:dyDescent="0.2">
      <c r="A1110"/>
      <c r="B1110"/>
      <c r="C1110"/>
      <c r="D1110" s="37"/>
      <c r="E1110" s="39"/>
      <c r="F1110" s="46"/>
      <c r="G1110" s="46"/>
      <c r="H1110" s="46"/>
      <c r="I1110" s="46"/>
      <c r="J1110" s="47"/>
      <c r="K1110" s="47"/>
      <c r="L1110" s="40"/>
      <c r="M1110" s="40"/>
      <c r="N1110" s="49"/>
      <c r="O1110" s="49"/>
    </row>
    <row r="1111" spans="1:15" ht="12" customHeight="1" x14ac:dyDescent="0.2">
      <c r="A1111"/>
      <c r="B1111"/>
      <c r="C1111"/>
      <c r="D1111" s="37"/>
      <c r="E1111" s="39"/>
      <c r="F1111" s="46"/>
      <c r="G1111" s="46"/>
      <c r="H1111" s="46"/>
      <c r="I1111" s="46"/>
      <c r="J1111" s="47"/>
      <c r="K1111" s="47"/>
      <c r="L1111" s="40"/>
      <c r="M1111" s="40"/>
      <c r="N1111" s="49"/>
      <c r="O1111" s="49"/>
    </row>
    <row r="1112" spans="1:15" ht="12" customHeight="1" x14ac:dyDescent="0.2">
      <c r="A1112"/>
      <c r="B1112"/>
      <c r="C1112"/>
      <c r="D1112" s="37"/>
      <c r="E1112" s="39"/>
      <c r="F1112" s="46"/>
      <c r="G1112" s="46"/>
      <c r="H1112" s="46"/>
      <c r="I1112" s="46"/>
      <c r="J1112" s="47"/>
      <c r="K1112" s="47"/>
      <c r="L1112" s="40"/>
      <c r="M1112" s="40"/>
      <c r="N1112" s="49"/>
      <c r="O1112" s="49"/>
    </row>
    <row r="1113" spans="1:15" ht="12" customHeight="1" x14ac:dyDescent="0.2">
      <c r="A1113"/>
      <c r="B1113"/>
      <c r="C1113"/>
      <c r="D1113" s="37"/>
      <c r="E1113" s="39"/>
      <c r="F1113" s="46"/>
      <c r="G1113" s="46"/>
      <c r="H1113" s="46"/>
      <c r="I1113" s="46"/>
      <c r="J1113" s="47"/>
      <c r="K1113" s="47"/>
      <c r="L1113" s="40"/>
      <c r="M1113" s="40"/>
      <c r="N1113" s="49"/>
      <c r="O1113" s="49"/>
    </row>
    <row r="1114" spans="1:15" ht="12" customHeight="1" x14ac:dyDescent="0.2">
      <c r="A1114"/>
      <c r="B1114"/>
      <c r="C1114"/>
      <c r="D1114" s="37"/>
      <c r="E1114" s="39"/>
      <c r="F1114" s="46"/>
      <c r="G1114" s="46"/>
      <c r="H1114" s="46"/>
      <c r="I1114" s="46"/>
      <c r="J1114" s="47"/>
      <c r="K1114" s="47"/>
      <c r="L1114" s="40"/>
      <c r="M1114" s="40"/>
      <c r="N1114" s="49"/>
      <c r="O1114" s="49"/>
    </row>
    <row r="1115" spans="1:15" ht="12" customHeight="1" x14ac:dyDescent="0.2">
      <c r="A1115"/>
      <c r="B1115"/>
      <c r="C1115"/>
      <c r="D1115" s="37"/>
      <c r="E1115" s="39"/>
      <c r="F1115" s="46"/>
      <c r="G1115" s="46"/>
      <c r="H1115" s="46"/>
      <c r="I1115" s="46"/>
      <c r="J1115" s="47"/>
      <c r="K1115" s="47"/>
      <c r="L1115" s="40"/>
      <c r="M1115" s="40"/>
      <c r="N1115" s="49"/>
      <c r="O1115" s="49"/>
    </row>
    <row r="1116" spans="1:15" ht="12" customHeight="1" x14ac:dyDescent="0.2">
      <c r="A1116"/>
      <c r="B1116"/>
      <c r="C1116"/>
      <c r="D1116" s="37"/>
      <c r="E1116" s="39"/>
      <c r="F1116" s="46"/>
      <c r="G1116" s="46"/>
      <c r="H1116" s="46"/>
      <c r="I1116" s="46"/>
      <c r="J1116" s="47"/>
      <c r="K1116" s="47"/>
      <c r="L1116" s="40"/>
      <c r="M1116" s="40"/>
      <c r="N1116" s="49"/>
      <c r="O1116" s="49"/>
    </row>
    <row r="1117" spans="1:15" ht="12" customHeight="1" x14ac:dyDescent="0.2">
      <c r="A1117"/>
      <c r="B1117"/>
      <c r="C1117"/>
      <c r="D1117" s="37"/>
      <c r="E1117" s="39"/>
      <c r="F1117" s="46"/>
      <c r="G1117" s="46"/>
      <c r="H1117" s="46"/>
      <c r="I1117" s="46"/>
      <c r="J1117" s="47"/>
      <c r="K1117" s="47"/>
      <c r="L1117" s="40"/>
      <c r="M1117" s="40"/>
      <c r="N1117" s="49"/>
      <c r="O1117" s="49"/>
    </row>
    <row r="1118" spans="1:15" ht="12" customHeight="1" x14ac:dyDescent="0.2">
      <c r="A1118"/>
      <c r="B1118"/>
      <c r="C1118"/>
      <c r="D1118" s="37"/>
      <c r="E1118" s="39"/>
      <c r="F1118" s="46"/>
      <c r="G1118" s="46"/>
      <c r="H1118" s="46"/>
      <c r="I1118" s="46"/>
      <c r="J1118" s="47"/>
      <c r="K1118" s="47"/>
      <c r="L1118" s="40"/>
      <c r="M1118" s="40"/>
      <c r="N1118" s="49"/>
      <c r="O1118" s="49"/>
    </row>
    <row r="1119" spans="1:15" ht="12" customHeight="1" x14ac:dyDescent="0.2">
      <c r="A1119"/>
      <c r="B1119"/>
      <c r="C1119"/>
      <c r="D1119"/>
      <c r="E1119" s="40"/>
      <c r="F1119" s="46"/>
      <c r="G1119" s="46"/>
      <c r="H1119" s="46"/>
      <c r="I1119" s="46"/>
      <c r="J1119" s="47"/>
      <c r="K1119" s="47"/>
      <c r="L1119" s="40"/>
      <c r="M1119" s="40"/>
      <c r="N1119" s="42"/>
      <c r="O1119" s="50"/>
    </row>
    <row r="1120" spans="1:15" ht="12" customHeight="1" x14ac:dyDescent="0.2">
      <c r="A1120"/>
      <c r="B1120"/>
      <c r="C1120"/>
      <c r="D1120"/>
      <c r="E1120" s="40"/>
      <c r="F1120" s="46"/>
      <c r="G1120" s="46"/>
      <c r="H1120" s="46"/>
      <c r="I1120" s="46"/>
      <c r="J1120" s="47"/>
      <c r="K1120" s="47"/>
      <c r="L1120" s="40"/>
      <c r="M1120" s="40"/>
      <c r="N1120" s="42"/>
      <c r="O1120" s="50"/>
    </row>
    <row r="1121" spans="1:15" ht="12" customHeight="1" x14ac:dyDescent="0.2">
      <c r="A1121"/>
      <c r="B1121"/>
      <c r="C1121"/>
      <c r="D1121"/>
      <c r="E1121" s="40"/>
      <c r="F1121" s="46"/>
      <c r="G1121" s="46"/>
      <c r="H1121" s="46"/>
      <c r="I1121" s="46"/>
      <c r="J1121" s="47"/>
      <c r="K1121" s="47"/>
      <c r="L1121" s="40"/>
      <c r="M1121" s="40"/>
      <c r="N1121" s="42"/>
      <c r="O1121" s="50"/>
    </row>
    <row r="1122" spans="1:15" ht="12" customHeight="1" x14ac:dyDescent="0.2">
      <c r="A1122"/>
      <c r="B1122"/>
      <c r="C1122"/>
      <c r="D1122"/>
      <c r="E1122" s="40"/>
      <c r="F1122" s="46"/>
      <c r="G1122" s="46"/>
      <c r="H1122" s="46"/>
      <c r="I1122" s="46"/>
      <c r="J1122" s="47"/>
      <c r="K1122" s="47"/>
      <c r="L1122" s="40"/>
      <c r="M1122" s="40"/>
      <c r="N1122" s="42"/>
      <c r="O1122" s="50"/>
    </row>
    <row r="1123" spans="1:15" ht="12" customHeight="1" x14ac:dyDescent="0.2">
      <c r="A1123"/>
      <c r="B1123"/>
      <c r="C1123"/>
      <c r="D1123"/>
      <c r="E1123" s="40"/>
      <c r="F1123" s="46"/>
      <c r="G1123" s="46"/>
      <c r="H1123" s="46"/>
      <c r="I1123" s="46"/>
      <c r="J1123" s="47"/>
      <c r="K1123" s="47"/>
      <c r="L1123" s="40"/>
      <c r="M1123" s="40"/>
      <c r="N1123" s="42"/>
      <c r="O1123" s="50"/>
    </row>
    <row r="1124" spans="1:15" ht="12" customHeight="1" x14ac:dyDescent="0.2">
      <c r="A1124"/>
      <c r="B1124"/>
      <c r="C1124"/>
      <c r="D1124"/>
      <c r="E1124" s="40"/>
      <c r="F1124" s="46"/>
      <c r="G1124" s="46"/>
      <c r="H1124" s="46"/>
      <c r="I1124" s="46"/>
      <c r="J1124" s="47"/>
      <c r="K1124" s="47"/>
      <c r="L1124" s="40"/>
      <c r="M1124" s="40"/>
      <c r="N1124" s="42"/>
      <c r="O1124" s="50"/>
    </row>
    <row r="1125" spans="1:15" ht="12" customHeight="1" x14ac:dyDescent="0.2">
      <c r="A1125"/>
      <c r="B1125"/>
      <c r="C1125"/>
      <c r="D1125"/>
      <c r="E1125" s="40"/>
      <c r="F1125" s="46"/>
      <c r="G1125" s="46"/>
      <c r="H1125" s="46"/>
      <c r="I1125" s="46"/>
      <c r="J1125" s="47"/>
      <c r="K1125" s="47"/>
      <c r="L1125" s="40"/>
      <c r="M1125" s="40"/>
      <c r="N1125" s="42"/>
      <c r="O1125" s="50"/>
    </row>
    <row r="1126" spans="1:15" ht="12" customHeight="1" x14ac:dyDescent="0.2">
      <c r="A1126"/>
      <c r="B1126"/>
      <c r="C1126"/>
      <c r="D1126"/>
      <c r="E1126" s="40"/>
      <c r="F1126" s="46"/>
      <c r="G1126" s="46"/>
      <c r="H1126" s="46"/>
      <c r="I1126" s="46"/>
      <c r="J1126" s="47"/>
      <c r="K1126" s="47"/>
      <c r="L1126" s="40"/>
      <c r="M1126" s="40"/>
      <c r="N1126" s="42"/>
      <c r="O1126" s="50"/>
    </row>
    <row r="1127" spans="1:15" ht="12" customHeight="1" x14ac:dyDescent="0.2">
      <c r="A1127"/>
      <c r="B1127"/>
      <c r="C1127"/>
      <c r="D1127"/>
      <c r="E1127" s="40"/>
      <c r="F1127" s="46"/>
      <c r="G1127" s="46"/>
      <c r="H1127" s="46"/>
      <c r="I1127" s="46"/>
      <c r="J1127" s="47"/>
      <c r="K1127" s="47"/>
      <c r="L1127" s="40"/>
      <c r="M1127" s="40"/>
      <c r="N1127" s="51"/>
      <c r="O1127" s="50"/>
    </row>
    <row r="1128" spans="1:15" ht="12" customHeight="1" x14ac:dyDescent="0.2">
      <c r="A1128"/>
      <c r="B1128"/>
      <c r="C1128"/>
      <c r="D1128"/>
      <c r="E1128" s="40"/>
      <c r="F1128" s="46"/>
      <c r="G1128" s="46"/>
      <c r="H1128" s="46"/>
      <c r="I1128" s="46"/>
      <c r="J1128" s="47"/>
      <c r="K1128" s="47"/>
      <c r="L1128" s="40"/>
      <c r="M1128" s="40"/>
      <c r="N1128" s="42"/>
      <c r="O1128" s="50"/>
    </row>
    <row r="1129" spans="1:15" ht="12" customHeight="1" x14ac:dyDescent="0.2">
      <c r="A1129"/>
      <c r="B1129"/>
      <c r="C1129"/>
      <c r="D1129"/>
      <c r="E1129" s="40"/>
      <c r="F1129" s="46"/>
      <c r="G1129" s="46"/>
      <c r="H1129" s="46"/>
      <c r="I1129" s="46"/>
      <c r="J1129" s="47"/>
      <c r="K1129" s="47"/>
      <c r="L1129" s="40"/>
      <c r="M1129" s="40"/>
      <c r="N1129" s="42"/>
      <c r="O1129" s="50"/>
    </row>
    <row r="1130" spans="1:15" ht="12" customHeight="1" x14ac:dyDescent="0.2">
      <c r="A1130"/>
      <c r="B1130"/>
      <c r="C1130"/>
      <c r="D1130"/>
      <c r="E1130" s="40"/>
      <c r="F1130" s="46"/>
      <c r="G1130" s="46"/>
      <c r="H1130" s="46"/>
      <c r="I1130" s="46"/>
      <c r="J1130" s="47"/>
      <c r="K1130" s="47"/>
      <c r="L1130" s="40"/>
      <c r="M1130" s="40"/>
      <c r="N1130" s="42"/>
      <c r="O1130" s="50"/>
    </row>
    <row r="1131" spans="1:15" ht="12" customHeight="1" x14ac:dyDescent="0.2">
      <c r="A1131"/>
      <c r="B1131"/>
      <c r="C1131"/>
      <c r="D1131"/>
      <c r="E1131" s="40"/>
      <c r="F1131" s="46"/>
      <c r="G1131" s="46"/>
      <c r="H1131" s="46"/>
      <c r="I1131" s="46"/>
      <c r="J1131" s="47"/>
      <c r="K1131" s="47"/>
      <c r="L1131" s="40"/>
      <c r="M1131" s="40"/>
      <c r="N1131" s="49"/>
      <c r="O1131" s="49"/>
    </row>
    <row r="1132" spans="1:15" ht="12" customHeight="1" x14ac:dyDescent="0.2">
      <c r="A1132"/>
      <c r="B1132"/>
      <c r="C1132"/>
      <c r="D1132"/>
      <c r="E1132" s="40"/>
      <c r="F1132" s="46"/>
      <c r="G1132" s="46"/>
      <c r="H1132" s="46"/>
      <c r="I1132" s="46"/>
      <c r="J1132" s="47"/>
      <c r="K1132" s="47"/>
      <c r="L1132" s="40"/>
      <c r="M1132" s="40"/>
      <c r="N1132" s="49"/>
      <c r="O1132" s="49"/>
    </row>
    <row r="1133" spans="1:15" ht="12" customHeight="1" x14ac:dyDescent="0.2">
      <c r="A1133"/>
      <c r="B1133"/>
      <c r="C1133"/>
      <c r="D1133"/>
      <c r="E1133" s="40"/>
      <c r="F1133" s="46"/>
      <c r="G1133" s="46"/>
      <c r="H1133" s="46"/>
      <c r="I1133" s="46"/>
      <c r="J1133" s="47"/>
      <c r="K1133" s="47"/>
      <c r="L1133" s="40"/>
      <c r="M1133" s="40"/>
      <c r="N1133" s="49"/>
      <c r="O1133" s="49"/>
    </row>
    <row r="1134" spans="1:15" ht="12" customHeight="1" x14ac:dyDescent="0.2">
      <c r="A1134"/>
      <c r="B1134"/>
      <c r="C1134"/>
      <c r="D1134"/>
      <c r="E1134" s="40"/>
      <c r="F1134" s="46"/>
      <c r="G1134" s="46"/>
      <c r="H1134" s="46"/>
      <c r="I1134" s="46"/>
      <c r="J1134" s="47"/>
      <c r="K1134" s="47"/>
      <c r="L1134" s="40"/>
      <c r="M1134" s="40"/>
      <c r="N1134" s="49"/>
      <c r="O1134" s="49"/>
    </row>
    <row r="1135" spans="1:15" ht="12" customHeight="1" x14ac:dyDescent="0.2">
      <c r="A1135"/>
      <c r="B1135"/>
      <c r="C1135"/>
      <c r="D1135"/>
      <c r="E1135" s="40"/>
      <c r="F1135" s="46"/>
      <c r="G1135" s="46"/>
      <c r="H1135" s="46"/>
      <c r="I1135" s="46"/>
      <c r="J1135" s="47"/>
      <c r="K1135" s="47"/>
      <c r="L1135" s="40"/>
      <c r="M1135" s="40"/>
      <c r="N1135" s="49"/>
      <c r="O1135" s="49"/>
    </row>
    <row r="1136" spans="1:15" ht="12" customHeight="1" x14ac:dyDescent="0.2">
      <c r="A1136"/>
      <c r="B1136"/>
      <c r="C1136"/>
      <c r="D1136"/>
      <c r="E1136" s="40"/>
      <c r="F1136" s="46"/>
      <c r="G1136" s="46"/>
      <c r="H1136" s="46"/>
      <c r="I1136" s="46"/>
      <c r="J1136" s="47"/>
      <c r="K1136" s="47"/>
      <c r="L1136" s="40"/>
      <c r="M1136" s="40"/>
      <c r="N1136" s="49"/>
      <c r="O1136" s="49"/>
    </row>
    <row r="1137" spans="1:11" ht="12" customHeight="1" x14ac:dyDescent="0.2">
      <c r="A1137"/>
      <c r="B1137"/>
      <c r="C1137"/>
      <c r="D1137"/>
      <c r="E1137" s="40"/>
      <c r="F1137" s="46"/>
      <c r="G1137" s="46"/>
      <c r="H1137" s="46"/>
      <c r="I1137" s="46"/>
      <c r="J1137" s="47"/>
      <c r="K1137" s="47"/>
    </row>
    <row r="1138" spans="1:11" ht="12" customHeight="1" x14ac:dyDescent="0.2">
      <c r="A1138"/>
      <c r="B1138"/>
      <c r="C1138"/>
      <c r="D1138"/>
      <c r="E1138" s="40"/>
      <c r="F1138" s="46"/>
      <c r="G1138" s="46"/>
      <c r="H1138" s="46"/>
      <c r="I1138" s="46"/>
      <c r="J1138" s="47"/>
      <c r="K1138" s="47"/>
    </row>
    <row r="1139" spans="1:11" ht="12" customHeight="1" x14ac:dyDescent="0.2">
      <c r="A1139"/>
      <c r="B1139"/>
      <c r="C1139"/>
      <c r="D1139"/>
      <c r="E1139" s="40"/>
      <c r="F1139" s="46"/>
      <c r="G1139" s="46"/>
      <c r="H1139" s="46"/>
      <c r="I1139" s="46"/>
      <c r="J1139" s="47"/>
      <c r="K1139" s="47"/>
    </row>
    <row r="1140" spans="1:11" ht="12" customHeight="1" x14ac:dyDescent="0.2">
      <c r="A1140"/>
      <c r="B1140"/>
      <c r="C1140"/>
      <c r="D1140"/>
      <c r="E1140" s="40"/>
      <c r="F1140" s="46"/>
      <c r="G1140" s="46"/>
      <c r="H1140" s="46"/>
      <c r="I1140" s="46"/>
      <c r="J1140" s="47"/>
      <c r="K1140" s="47"/>
    </row>
    <row r="1141" spans="1:11" ht="12" customHeight="1" x14ac:dyDescent="0.2">
      <c r="A1141"/>
      <c r="B1141"/>
      <c r="C1141"/>
      <c r="D1141"/>
      <c r="E1141" s="40"/>
      <c r="F1141" s="46"/>
      <c r="G1141" s="46"/>
      <c r="H1141" s="46"/>
      <c r="I1141" s="46"/>
      <c r="J1141" s="47"/>
      <c r="K1141" s="47"/>
    </row>
    <row r="1142" spans="1:11" ht="12" customHeight="1" x14ac:dyDescent="0.2">
      <c r="A1142"/>
      <c r="B1142"/>
      <c r="C1142"/>
      <c r="D1142"/>
      <c r="E1142" s="40"/>
      <c r="F1142" s="46"/>
      <c r="G1142" s="46"/>
      <c r="H1142" s="46"/>
      <c r="I1142" s="46"/>
      <c r="J1142" s="47"/>
      <c r="K1142" s="47"/>
    </row>
    <row r="1143" spans="1:11" ht="12" customHeight="1" x14ac:dyDescent="0.2">
      <c r="A1143"/>
      <c r="B1143"/>
      <c r="C1143"/>
      <c r="D1143"/>
      <c r="E1143" s="40"/>
      <c r="F1143" s="46"/>
      <c r="G1143" s="46"/>
      <c r="H1143" s="46"/>
      <c r="I1143" s="46"/>
      <c r="J1143" s="47"/>
      <c r="K1143" s="47"/>
    </row>
    <row r="1144" spans="1:11" ht="12" customHeight="1" x14ac:dyDescent="0.2">
      <c r="A1144"/>
      <c r="B1144"/>
      <c r="C1144"/>
      <c r="D1144"/>
      <c r="E1144" s="40"/>
      <c r="F1144" s="46"/>
      <c r="G1144" s="46"/>
      <c r="H1144" s="46"/>
      <c r="I1144" s="46"/>
      <c r="J1144" s="47"/>
      <c r="K1144" s="47"/>
    </row>
    <row r="1145" spans="1:11" ht="12" customHeight="1" x14ac:dyDescent="0.2">
      <c r="A1145"/>
      <c r="B1145"/>
      <c r="C1145"/>
      <c r="D1145"/>
      <c r="E1145" s="40"/>
      <c r="F1145" s="46"/>
      <c r="G1145" s="46"/>
      <c r="H1145" s="46"/>
      <c r="I1145" s="46"/>
      <c r="J1145" s="47"/>
      <c r="K1145" s="47"/>
    </row>
    <row r="1146" spans="1:11" ht="12" customHeight="1" x14ac:dyDescent="0.2">
      <c r="A1146"/>
      <c r="B1146"/>
      <c r="C1146"/>
      <c r="D1146"/>
      <c r="E1146" s="40"/>
      <c r="F1146" s="46"/>
      <c r="G1146" s="46"/>
      <c r="H1146" s="46"/>
      <c r="I1146" s="46"/>
      <c r="J1146" s="47"/>
      <c r="K1146" s="47"/>
    </row>
    <row r="1147" spans="1:11" ht="12" customHeight="1" x14ac:dyDescent="0.2">
      <c r="A1147"/>
      <c r="B1147"/>
      <c r="C1147"/>
      <c r="D1147"/>
      <c r="E1147" s="40"/>
      <c r="F1147" s="46"/>
      <c r="G1147" s="46"/>
      <c r="H1147" s="46"/>
      <c r="I1147" s="46"/>
      <c r="J1147" s="47"/>
      <c r="K1147" s="47"/>
    </row>
    <row r="1148" spans="1:11" ht="12" customHeight="1" x14ac:dyDescent="0.2">
      <c r="A1148"/>
      <c r="B1148"/>
      <c r="C1148"/>
      <c r="D1148"/>
      <c r="E1148" s="40"/>
      <c r="F1148" s="46"/>
      <c r="G1148" s="46"/>
      <c r="H1148" s="46"/>
      <c r="I1148" s="46"/>
      <c r="J1148" s="47"/>
      <c r="K1148" s="47"/>
    </row>
    <row r="1149" spans="1:11" ht="12" customHeight="1" x14ac:dyDescent="0.2">
      <c r="A1149"/>
      <c r="B1149"/>
      <c r="C1149"/>
      <c r="D1149"/>
      <c r="E1149" s="40"/>
      <c r="F1149" s="46"/>
      <c r="G1149" s="46"/>
      <c r="H1149" s="46"/>
      <c r="I1149" s="46"/>
      <c r="J1149" s="47"/>
      <c r="K1149" s="47"/>
    </row>
    <row r="1150" spans="1:11" ht="12" customHeight="1" x14ac:dyDescent="0.2">
      <c r="A1150"/>
      <c r="B1150"/>
      <c r="C1150"/>
      <c r="D1150"/>
      <c r="E1150" s="40"/>
      <c r="F1150" s="46"/>
      <c r="G1150" s="46"/>
      <c r="H1150" s="46"/>
      <c r="I1150" s="46"/>
      <c r="J1150" s="47"/>
      <c r="K1150" s="47"/>
    </row>
    <row r="1151" spans="1:11" ht="12" customHeight="1" x14ac:dyDescent="0.2">
      <c r="A1151"/>
      <c r="B1151"/>
      <c r="C1151"/>
      <c r="D1151"/>
      <c r="E1151" s="40"/>
      <c r="F1151" s="46"/>
      <c r="G1151" s="46"/>
      <c r="H1151" s="46"/>
      <c r="I1151" s="46"/>
      <c r="J1151" s="47"/>
      <c r="K1151" s="47"/>
    </row>
    <row r="1152" spans="1:11" ht="12" customHeight="1" x14ac:dyDescent="0.2">
      <c r="A1152"/>
      <c r="B1152"/>
      <c r="C1152"/>
      <c r="D1152"/>
      <c r="E1152" s="40"/>
      <c r="F1152" s="46"/>
      <c r="G1152" s="46"/>
      <c r="H1152" s="46"/>
      <c r="I1152" s="46"/>
      <c r="J1152" s="47"/>
      <c r="K1152" s="47"/>
    </row>
    <row r="1153" spans="1:11" ht="12" customHeight="1" x14ac:dyDescent="0.2">
      <c r="A1153"/>
      <c r="B1153"/>
      <c r="C1153"/>
      <c r="D1153"/>
      <c r="E1153" s="40"/>
      <c r="F1153" s="46"/>
      <c r="G1153" s="46"/>
      <c r="H1153" s="46"/>
      <c r="I1153" s="46"/>
      <c r="J1153" s="47"/>
      <c r="K1153" s="47"/>
    </row>
    <row r="1154" spans="1:11" ht="12" customHeight="1" x14ac:dyDescent="0.2">
      <c r="A1154"/>
      <c r="B1154"/>
      <c r="C1154"/>
      <c r="D1154"/>
      <c r="E1154" s="40"/>
      <c r="F1154" s="46"/>
      <c r="G1154" s="46"/>
      <c r="H1154" s="46"/>
      <c r="I1154" s="46"/>
      <c r="J1154" s="47"/>
      <c r="K1154" s="47"/>
    </row>
    <row r="1155" spans="1:11" ht="12" customHeight="1" x14ac:dyDescent="0.2">
      <c r="A1155"/>
      <c r="B1155"/>
      <c r="C1155"/>
      <c r="D1155"/>
      <c r="E1155" s="40"/>
      <c r="F1155" s="46"/>
      <c r="G1155" s="46"/>
      <c r="H1155" s="46"/>
      <c r="I1155" s="46"/>
      <c r="J1155" s="47"/>
      <c r="K1155" s="47"/>
    </row>
    <row r="1156" spans="1:11" ht="12" customHeight="1" x14ac:dyDescent="0.2">
      <c r="A1156"/>
      <c r="B1156"/>
      <c r="C1156"/>
      <c r="D1156"/>
      <c r="E1156" s="40"/>
      <c r="F1156" s="46"/>
      <c r="G1156" s="46"/>
      <c r="H1156" s="46"/>
      <c r="I1156" s="46"/>
      <c r="J1156" s="47"/>
      <c r="K1156" s="47"/>
    </row>
    <row r="1157" spans="1:11" ht="12" customHeight="1" x14ac:dyDescent="0.2">
      <c r="A1157"/>
      <c r="B1157"/>
      <c r="C1157"/>
      <c r="D1157"/>
      <c r="E1157" s="40"/>
      <c r="F1157" s="46"/>
      <c r="G1157" s="46"/>
      <c r="H1157" s="46"/>
      <c r="I1157" s="46"/>
      <c r="J1157" s="47"/>
      <c r="K1157" s="47"/>
    </row>
    <row r="1158" spans="1:11" ht="12" customHeight="1" x14ac:dyDescent="0.2">
      <c r="A1158"/>
      <c r="B1158"/>
      <c r="C1158"/>
      <c r="D1158"/>
      <c r="E1158" s="40"/>
      <c r="F1158" s="46"/>
      <c r="G1158" s="46"/>
      <c r="H1158" s="46"/>
      <c r="I1158" s="46"/>
      <c r="J1158" s="47"/>
      <c r="K1158" s="47"/>
    </row>
    <row r="1159" spans="1:11" ht="12" customHeight="1" x14ac:dyDescent="0.2">
      <c r="A1159"/>
      <c r="B1159"/>
      <c r="C1159"/>
      <c r="D1159"/>
      <c r="E1159" s="40"/>
      <c r="F1159" s="46"/>
      <c r="G1159" s="46"/>
      <c r="H1159" s="46"/>
      <c r="I1159" s="46"/>
      <c r="J1159" s="47"/>
      <c r="K1159" s="47"/>
    </row>
    <row r="1160" spans="1:11" ht="12" customHeight="1" x14ac:dyDescent="0.2">
      <c r="A1160"/>
      <c r="B1160"/>
      <c r="C1160"/>
      <c r="D1160"/>
      <c r="E1160" s="40"/>
      <c r="F1160" s="46"/>
      <c r="G1160" s="46"/>
      <c r="H1160" s="46"/>
      <c r="I1160" s="46"/>
      <c r="J1160" s="47"/>
      <c r="K1160" s="47"/>
    </row>
    <row r="1161" spans="1:11" ht="12" customHeight="1" x14ac:dyDescent="0.2">
      <c r="A1161"/>
      <c r="B1161"/>
      <c r="C1161"/>
      <c r="D1161"/>
      <c r="E1161" s="40"/>
      <c r="F1161" s="46"/>
      <c r="G1161" s="46"/>
      <c r="H1161" s="46"/>
      <c r="I1161" s="46"/>
      <c r="J1161" s="47"/>
      <c r="K1161" s="47"/>
    </row>
    <row r="1162" spans="1:11" ht="12" customHeight="1" x14ac:dyDescent="0.2">
      <c r="A1162"/>
      <c r="B1162"/>
      <c r="C1162"/>
      <c r="D1162"/>
      <c r="E1162" s="40"/>
      <c r="F1162" s="46"/>
      <c r="G1162" s="46"/>
      <c r="H1162" s="46"/>
      <c r="I1162" s="46"/>
      <c r="J1162" s="47"/>
      <c r="K1162" s="47"/>
    </row>
    <row r="1163" spans="1:11" ht="12" customHeight="1" x14ac:dyDescent="0.2">
      <c r="A1163"/>
      <c r="B1163"/>
      <c r="C1163"/>
      <c r="D1163"/>
      <c r="E1163" s="40"/>
      <c r="F1163" s="46"/>
      <c r="G1163" s="46"/>
      <c r="H1163" s="46"/>
      <c r="I1163" s="46"/>
      <c r="J1163" s="47"/>
      <c r="K1163" s="47"/>
    </row>
    <row r="1164" spans="1:11" ht="12" customHeight="1" x14ac:dyDescent="0.2">
      <c r="A1164"/>
      <c r="B1164"/>
      <c r="C1164"/>
      <c r="D1164"/>
      <c r="E1164" s="40"/>
      <c r="F1164" s="46"/>
      <c r="G1164" s="46"/>
      <c r="H1164" s="46"/>
      <c r="I1164" s="46"/>
      <c r="J1164" s="47"/>
      <c r="K1164" s="47"/>
    </row>
    <row r="1165" spans="1:11" ht="12" customHeight="1" x14ac:dyDescent="0.2">
      <c r="A1165"/>
      <c r="B1165"/>
      <c r="C1165"/>
      <c r="D1165"/>
      <c r="E1165" s="40"/>
      <c r="F1165" s="46"/>
      <c r="G1165" s="46"/>
      <c r="H1165" s="46"/>
      <c r="I1165" s="46"/>
      <c r="J1165" s="47"/>
      <c r="K1165" s="47"/>
    </row>
    <row r="1166" spans="1:11" ht="12" customHeight="1" x14ac:dyDescent="0.2">
      <c r="A1166"/>
      <c r="B1166"/>
      <c r="C1166"/>
      <c r="D1166"/>
      <c r="E1166" s="40"/>
      <c r="F1166" s="46"/>
      <c r="G1166" s="46"/>
      <c r="H1166" s="46"/>
      <c r="I1166" s="46"/>
      <c r="J1166" s="47"/>
      <c r="K1166" s="47"/>
    </row>
    <row r="1167" spans="1:11" ht="12" customHeight="1" x14ac:dyDescent="0.2">
      <c r="A1167"/>
      <c r="B1167"/>
      <c r="C1167"/>
      <c r="D1167"/>
      <c r="E1167" s="40"/>
      <c r="F1167" s="46"/>
      <c r="G1167" s="46"/>
      <c r="H1167" s="46"/>
      <c r="I1167" s="46"/>
      <c r="J1167" s="47"/>
      <c r="K1167" s="47"/>
    </row>
    <row r="1168" spans="1:11" ht="12" customHeight="1" x14ac:dyDescent="0.2">
      <c r="A1168"/>
      <c r="B1168"/>
      <c r="C1168"/>
      <c r="D1168"/>
      <c r="E1168" s="40"/>
      <c r="F1168" s="46"/>
      <c r="G1168" s="46"/>
      <c r="H1168" s="46"/>
      <c r="I1168" s="46"/>
      <c r="J1168" s="47"/>
      <c r="K1168" s="47"/>
    </row>
    <row r="1169" spans="1:11" ht="12" customHeight="1" x14ac:dyDescent="0.2">
      <c r="A1169"/>
      <c r="B1169"/>
      <c r="C1169"/>
      <c r="D1169"/>
      <c r="E1169" s="40"/>
      <c r="F1169" s="46"/>
      <c r="G1169" s="46"/>
      <c r="H1169" s="46"/>
      <c r="I1169" s="46"/>
      <c r="J1169" s="47"/>
      <c r="K1169" s="47"/>
    </row>
    <row r="1170" spans="1:11" ht="12" customHeight="1" x14ac:dyDescent="0.2">
      <c r="A1170"/>
      <c r="B1170"/>
      <c r="C1170"/>
      <c r="D1170"/>
      <c r="E1170" s="40"/>
      <c r="F1170" s="46"/>
      <c r="G1170" s="46"/>
      <c r="H1170" s="46"/>
      <c r="I1170" s="46"/>
      <c r="J1170" s="47"/>
      <c r="K1170" s="47"/>
    </row>
    <row r="1171" spans="1:11" ht="12" customHeight="1" x14ac:dyDescent="0.2">
      <c r="A1171"/>
      <c r="B1171"/>
      <c r="C1171"/>
      <c r="D1171"/>
      <c r="E1171" s="40"/>
      <c r="F1171" s="46"/>
      <c r="G1171" s="46"/>
      <c r="H1171" s="46"/>
      <c r="I1171" s="46"/>
      <c r="J1171" s="47"/>
      <c r="K1171" s="47"/>
    </row>
    <row r="1172" spans="1:11" ht="12" customHeight="1" x14ac:dyDescent="0.2">
      <c r="A1172"/>
      <c r="B1172"/>
      <c r="C1172"/>
      <c r="D1172"/>
      <c r="E1172" s="40"/>
      <c r="F1172" s="46"/>
      <c r="G1172" s="46"/>
      <c r="H1172" s="46"/>
      <c r="I1172" s="46"/>
      <c r="J1172" s="47"/>
      <c r="K1172" s="47"/>
    </row>
    <row r="1173" spans="1:11" ht="12" customHeight="1" x14ac:dyDescent="0.2">
      <c r="A1173"/>
      <c r="B1173"/>
      <c r="C1173"/>
      <c r="D1173"/>
      <c r="E1173" s="40"/>
      <c r="F1173" s="46"/>
      <c r="G1173" s="46"/>
      <c r="H1173" s="46"/>
      <c r="I1173" s="46"/>
      <c r="J1173" s="47"/>
      <c r="K1173" s="47"/>
    </row>
    <row r="1174" spans="1:11" ht="12" customHeight="1" x14ac:dyDescent="0.2">
      <c r="A1174"/>
      <c r="B1174"/>
      <c r="C1174"/>
      <c r="D1174"/>
      <c r="E1174" s="40"/>
      <c r="F1174" s="46"/>
      <c r="G1174" s="46"/>
      <c r="H1174" s="46"/>
      <c r="I1174" s="46"/>
      <c r="J1174" s="47"/>
      <c r="K1174" s="47"/>
    </row>
    <row r="1175" spans="1:11" ht="12" customHeight="1" x14ac:dyDescent="0.2">
      <c r="A1175"/>
      <c r="B1175"/>
      <c r="C1175"/>
      <c r="D1175"/>
      <c r="E1175" s="40"/>
      <c r="F1175" s="46"/>
      <c r="G1175" s="46"/>
      <c r="H1175" s="46"/>
      <c r="I1175" s="46"/>
      <c r="J1175" s="47"/>
      <c r="K1175" s="47"/>
    </row>
    <row r="1176" spans="1:11" ht="12" customHeight="1" x14ac:dyDescent="0.2">
      <c r="A1176"/>
      <c r="B1176"/>
      <c r="C1176"/>
      <c r="D1176"/>
      <c r="E1176" s="40"/>
      <c r="F1176" s="46"/>
      <c r="G1176" s="46"/>
      <c r="H1176" s="46"/>
      <c r="I1176" s="46"/>
      <c r="J1176" s="47"/>
      <c r="K1176" s="47"/>
    </row>
    <row r="1177" spans="1:11" ht="12" customHeight="1" x14ac:dyDescent="0.2">
      <c r="A1177"/>
      <c r="B1177"/>
      <c r="C1177"/>
      <c r="D1177"/>
      <c r="E1177" s="40"/>
      <c r="F1177" s="46"/>
      <c r="G1177" s="46"/>
      <c r="H1177" s="46"/>
      <c r="I1177" s="46"/>
      <c r="J1177" s="47"/>
      <c r="K1177" s="47"/>
    </row>
    <row r="1178" spans="1:11" ht="12" customHeight="1" x14ac:dyDescent="0.2">
      <c r="A1178"/>
      <c r="B1178"/>
      <c r="C1178"/>
      <c r="D1178"/>
      <c r="E1178" s="40"/>
      <c r="F1178" s="46"/>
      <c r="G1178" s="46"/>
      <c r="H1178" s="46"/>
      <c r="I1178" s="46"/>
      <c r="J1178" s="47"/>
      <c r="K1178" s="47"/>
    </row>
    <row r="1179" spans="1:11" ht="12" customHeight="1" x14ac:dyDescent="0.2">
      <c r="A1179"/>
      <c r="B1179"/>
      <c r="C1179"/>
      <c r="D1179"/>
      <c r="E1179" s="40"/>
      <c r="F1179" s="46"/>
      <c r="G1179" s="46"/>
      <c r="H1179" s="46"/>
      <c r="I1179" s="46"/>
      <c r="J1179" s="47"/>
      <c r="K1179" s="47"/>
    </row>
    <row r="1180" spans="1:11" ht="12" customHeight="1" x14ac:dyDescent="0.2">
      <c r="A1180"/>
      <c r="B1180"/>
      <c r="C1180"/>
      <c r="D1180"/>
      <c r="E1180" s="40"/>
      <c r="F1180" s="46"/>
      <c r="G1180" s="46"/>
      <c r="H1180" s="46"/>
      <c r="I1180" s="46"/>
      <c r="J1180" s="47"/>
      <c r="K1180" s="47"/>
    </row>
    <row r="1181" spans="1:11" ht="12" customHeight="1" x14ac:dyDescent="0.2">
      <c r="A1181"/>
      <c r="B1181"/>
      <c r="C1181"/>
      <c r="D1181"/>
      <c r="E1181" s="40"/>
      <c r="F1181" s="46"/>
      <c r="G1181" s="46"/>
      <c r="H1181" s="46"/>
      <c r="I1181" s="46"/>
      <c r="J1181" s="47"/>
      <c r="K1181" s="47"/>
    </row>
    <row r="1182" spans="1:11" ht="12" customHeight="1" x14ac:dyDescent="0.2">
      <c r="A1182"/>
      <c r="B1182"/>
      <c r="C1182"/>
      <c r="D1182"/>
      <c r="E1182" s="40"/>
      <c r="F1182" s="46"/>
      <c r="G1182" s="46"/>
      <c r="H1182" s="46"/>
      <c r="I1182" s="46"/>
      <c r="J1182" s="47"/>
      <c r="K1182" s="47"/>
    </row>
    <row r="1183" spans="1:11" ht="12" customHeight="1" x14ac:dyDescent="0.2">
      <c r="A1183"/>
      <c r="B1183"/>
      <c r="C1183"/>
      <c r="D1183"/>
      <c r="E1183" s="40"/>
      <c r="F1183" s="46"/>
      <c r="G1183" s="46"/>
      <c r="H1183" s="46"/>
      <c r="I1183" s="46"/>
      <c r="J1183" s="47"/>
      <c r="K1183" s="47"/>
    </row>
    <row r="1184" spans="1:11" ht="12" customHeight="1" x14ac:dyDescent="0.2">
      <c r="A1184"/>
      <c r="B1184"/>
      <c r="C1184"/>
      <c r="D1184"/>
      <c r="E1184" s="40"/>
      <c r="F1184" s="46"/>
      <c r="G1184" s="46"/>
      <c r="H1184" s="46"/>
      <c r="I1184" s="46"/>
      <c r="J1184" s="47"/>
      <c r="K1184" s="47"/>
    </row>
    <row r="1185" spans="1:11" ht="12" customHeight="1" x14ac:dyDescent="0.2">
      <c r="A1185"/>
      <c r="B1185"/>
      <c r="C1185"/>
      <c r="D1185"/>
      <c r="E1185" s="40"/>
      <c r="F1185" s="46"/>
      <c r="G1185" s="46"/>
      <c r="H1185" s="46"/>
      <c r="I1185" s="46"/>
      <c r="J1185" s="47"/>
      <c r="K1185" s="47"/>
    </row>
    <row r="1186" spans="1:11" ht="12" customHeight="1" x14ac:dyDescent="0.2">
      <c r="A1186"/>
      <c r="B1186"/>
      <c r="C1186"/>
      <c r="D1186"/>
      <c r="E1186" s="40"/>
      <c r="F1186" s="46"/>
      <c r="G1186" s="46"/>
      <c r="H1186" s="46"/>
      <c r="I1186" s="46"/>
      <c r="J1186" s="47"/>
      <c r="K1186" s="47"/>
    </row>
    <row r="1187" spans="1:11" ht="12" customHeight="1" x14ac:dyDescent="0.2">
      <c r="A1187"/>
      <c r="B1187"/>
      <c r="C1187"/>
      <c r="D1187"/>
      <c r="E1187" s="40"/>
      <c r="F1187" s="46"/>
      <c r="G1187" s="46"/>
      <c r="H1187" s="46"/>
      <c r="I1187" s="46"/>
      <c r="J1187" s="47"/>
      <c r="K1187" s="47"/>
    </row>
    <row r="1188" spans="1:11" ht="12" customHeight="1" x14ac:dyDescent="0.2">
      <c r="A1188"/>
      <c r="B1188"/>
      <c r="C1188"/>
      <c r="D1188"/>
      <c r="E1188" s="40"/>
      <c r="F1188" s="46"/>
      <c r="G1188" s="46"/>
      <c r="H1188" s="46"/>
      <c r="I1188" s="46"/>
      <c r="J1188" s="47"/>
      <c r="K1188" s="47"/>
    </row>
    <row r="1189" spans="1:11" ht="12" customHeight="1" x14ac:dyDescent="0.2">
      <c r="A1189"/>
      <c r="B1189"/>
      <c r="C1189"/>
      <c r="D1189"/>
      <c r="E1189" s="40"/>
      <c r="F1189" s="46"/>
      <c r="G1189" s="46"/>
      <c r="H1189" s="46"/>
      <c r="I1189" s="46"/>
      <c r="J1189" s="47"/>
      <c r="K1189" s="47"/>
    </row>
    <row r="1190" spans="1:11" ht="12" customHeight="1" x14ac:dyDescent="0.2">
      <c r="A1190"/>
      <c r="B1190"/>
      <c r="C1190"/>
      <c r="D1190"/>
      <c r="E1190" s="40"/>
      <c r="F1190" s="46"/>
      <c r="G1190" s="46"/>
      <c r="H1190" s="46"/>
      <c r="I1190" s="46"/>
      <c r="J1190" s="47"/>
      <c r="K1190" s="47"/>
    </row>
    <row r="1191" spans="1:11" ht="12" customHeight="1" x14ac:dyDescent="0.2">
      <c r="A1191"/>
      <c r="B1191"/>
      <c r="C1191"/>
      <c r="D1191"/>
      <c r="E1191" s="40"/>
      <c r="F1191" s="46"/>
      <c r="G1191" s="46"/>
      <c r="H1191" s="46"/>
      <c r="I1191" s="46"/>
      <c r="J1191" s="47"/>
      <c r="K1191" s="47"/>
    </row>
    <row r="1192" spans="1:11" ht="12" customHeight="1" x14ac:dyDescent="0.2">
      <c r="A1192"/>
      <c r="B1192"/>
      <c r="C1192"/>
      <c r="D1192"/>
      <c r="E1192" s="40"/>
      <c r="F1192" s="46"/>
      <c r="G1192" s="46"/>
      <c r="H1192" s="46"/>
      <c r="I1192" s="46"/>
      <c r="J1192" s="47"/>
      <c r="K1192" s="47"/>
    </row>
    <row r="1193" spans="1:11" ht="12" customHeight="1" x14ac:dyDescent="0.2">
      <c r="A1193"/>
      <c r="B1193"/>
      <c r="C1193"/>
      <c r="D1193"/>
      <c r="E1193" s="40"/>
      <c r="F1193" s="46"/>
      <c r="G1193" s="46"/>
      <c r="H1193" s="46"/>
      <c r="I1193" s="46"/>
      <c r="J1193" s="47"/>
      <c r="K1193" s="47"/>
    </row>
    <row r="1194" spans="1:11" ht="12" customHeight="1" x14ac:dyDescent="0.2">
      <c r="A1194"/>
      <c r="B1194"/>
      <c r="C1194"/>
      <c r="D1194"/>
      <c r="E1194" s="40"/>
      <c r="F1194" s="46"/>
      <c r="G1194" s="46"/>
      <c r="H1194" s="46"/>
      <c r="I1194" s="46"/>
      <c r="J1194" s="47"/>
      <c r="K1194" s="47"/>
    </row>
    <row r="1195" spans="1:11" ht="12" customHeight="1" x14ac:dyDescent="0.2">
      <c r="A1195"/>
      <c r="B1195"/>
      <c r="C1195"/>
      <c r="D1195"/>
      <c r="E1195" s="40"/>
      <c r="F1195" s="46"/>
      <c r="G1195" s="46"/>
      <c r="H1195" s="46"/>
      <c r="I1195" s="46"/>
      <c r="J1195" s="47"/>
      <c r="K1195" s="47"/>
    </row>
    <row r="1196" spans="1:11" ht="12" customHeight="1" x14ac:dyDescent="0.2">
      <c r="A1196"/>
      <c r="B1196"/>
      <c r="C1196"/>
      <c r="D1196"/>
      <c r="E1196" s="40"/>
      <c r="F1196" s="46"/>
      <c r="G1196" s="46"/>
      <c r="H1196" s="46"/>
      <c r="I1196" s="46"/>
      <c r="J1196" s="47"/>
      <c r="K1196" s="47"/>
    </row>
    <row r="1197" spans="1:11" ht="12" customHeight="1" x14ac:dyDescent="0.2">
      <c r="A1197"/>
      <c r="B1197"/>
      <c r="C1197"/>
      <c r="D1197"/>
      <c r="E1197" s="40"/>
      <c r="F1197" s="46"/>
      <c r="G1197" s="46"/>
      <c r="H1197" s="46"/>
      <c r="I1197" s="46"/>
      <c r="J1197" s="47"/>
      <c r="K1197" s="47"/>
    </row>
    <row r="1198" spans="1:11" ht="12" customHeight="1" x14ac:dyDescent="0.2">
      <c r="A1198"/>
      <c r="B1198"/>
      <c r="C1198"/>
      <c r="D1198"/>
      <c r="E1198" s="40"/>
      <c r="F1198" s="46"/>
      <c r="G1198" s="46"/>
      <c r="H1198" s="46"/>
      <c r="I1198" s="46"/>
      <c r="J1198" s="47"/>
      <c r="K1198" s="47"/>
    </row>
    <row r="1199" spans="1:11" ht="12" customHeight="1" x14ac:dyDescent="0.2">
      <c r="A1199"/>
      <c r="B1199"/>
      <c r="C1199"/>
      <c r="D1199"/>
      <c r="E1199" s="40"/>
      <c r="F1199" s="46"/>
      <c r="G1199" s="46"/>
      <c r="H1199" s="46"/>
      <c r="I1199" s="46"/>
      <c r="J1199" s="47"/>
      <c r="K1199" s="47"/>
    </row>
    <row r="1200" spans="1:11" ht="12" customHeight="1" x14ac:dyDescent="0.2">
      <c r="A1200"/>
      <c r="B1200"/>
      <c r="C1200"/>
      <c r="D1200"/>
      <c r="E1200" s="40"/>
      <c r="F1200" s="46"/>
      <c r="G1200" s="46"/>
      <c r="H1200" s="46"/>
      <c r="I1200" s="46"/>
      <c r="J1200" s="47"/>
      <c r="K1200" s="47"/>
    </row>
    <row r="1201" spans="1:11" ht="12" customHeight="1" x14ac:dyDescent="0.2">
      <c r="A1201"/>
      <c r="B1201"/>
      <c r="C1201"/>
      <c r="D1201"/>
      <c r="E1201" s="40"/>
      <c r="F1201" s="46"/>
      <c r="G1201" s="46"/>
      <c r="H1201" s="46"/>
      <c r="I1201" s="46"/>
      <c r="J1201" s="47"/>
      <c r="K1201" s="47"/>
    </row>
    <row r="1202" spans="1:11" ht="12" customHeight="1" x14ac:dyDescent="0.2">
      <c r="A1202"/>
      <c r="B1202"/>
      <c r="C1202"/>
      <c r="D1202"/>
      <c r="E1202" s="40"/>
      <c r="F1202" s="46"/>
      <c r="G1202" s="46"/>
      <c r="H1202" s="46"/>
      <c r="I1202" s="46"/>
      <c r="J1202" s="47"/>
      <c r="K1202" s="47"/>
    </row>
    <row r="1203" spans="1:11" ht="12" customHeight="1" x14ac:dyDescent="0.2">
      <c r="A1203"/>
      <c r="B1203"/>
      <c r="C1203"/>
      <c r="D1203"/>
      <c r="E1203" s="40"/>
      <c r="F1203" s="46"/>
      <c r="G1203" s="46"/>
      <c r="H1203" s="46"/>
      <c r="I1203" s="46"/>
      <c r="J1203" s="47"/>
      <c r="K1203" s="47"/>
    </row>
    <row r="1204" spans="1:11" ht="12" customHeight="1" x14ac:dyDescent="0.2">
      <c r="A1204"/>
      <c r="B1204"/>
      <c r="C1204"/>
      <c r="D1204"/>
      <c r="E1204" s="40"/>
      <c r="F1204" s="46"/>
      <c r="G1204" s="46"/>
      <c r="H1204" s="46"/>
      <c r="I1204" s="46"/>
      <c r="J1204" s="47"/>
      <c r="K1204" s="47"/>
    </row>
    <row r="1205" spans="1:11" ht="12" customHeight="1" x14ac:dyDescent="0.2">
      <c r="A1205"/>
      <c r="B1205"/>
      <c r="C1205"/>
      <c r="D1205"/>
      <c r="E1205" s="40"/>
      <c r="F1205" s="46"/>
      <c r="G1205" s="46"/>
      <c r="H1205" s="46"/>
      <c r="I1205" s="46"/>
      <c r="J1205" s="47"/>
      <c r="K1205" s="47"/>
    </row>
    <row r="1206" spans="1:11" ht="12" customHeight="1" x14ac:dyDescent="0.2">
      <c r="A1206"/>
      <c r="B1206"/>
      <c r="C1206"/>
      <c r="D1206"/>
      <c r="E1206" s="40"/>
      <c r="F1206" s="46"/>
      <c r="G1206" s="46"/>
      <c r="H1206" s="46"/>
      <c r="I1206" s="46"/>
      <c r="J1206" s="47"/>
      <c r="K1206" s="47"/>
    </row>
    <row r="1207" spans="1:11" ht="12" customHeight="1" x14ac:dyDescent="0.2">
      <c r="A1207"/>
      <c r="B1207"/>
      <c r="C1207"/>
      <c r="D1207"/>
      <c r="E1207" s="40"/>
      <c r="F1207" s="46"/>
      <c r="G1207" s="46"/>
      <c r="H1207" s="46"/>
      <c r="I1207" s="46"/>
      <c r="J1207" s="47"/>
      <c r="K1207" s="47"/>
    </row>
    <row r="1208" spans="1:11" ht="12" customHeight="1" x14ac:dyDescent="0.2">
      <c r="A1208"/>
      <c r="B1208"/>
      <c r="C1208"/>
      <c r="D1208"/>
      <c r="E1208" s="40"/>
      <c r="F1208" s="46"/>
      <c r="G1208" s="46"/>
      <c r="H1208" s="46"/>
      <c r="I1208" s="46"/>
      <c r="J1208" s="47"/>
      <c r="K1208" s="47"/>
    </row>
    <row r="1209" spans="1:11" ht="12" customHeight="1" x14ac:dyDescent="0.2">
      <c r="A1209"/>
      <c r="B1209"/>
      <c r="C1209"/>
      <c r="D1209"/>
      <c r="E1209" s="40"/>
      <c r="F1209" s="46"/>
      <c r="G1209" s="46"/>
      <c r="H1209" s="46"/>
      <c r="I1209" s="46"/>
      <c r="J1209" s="47"/>
      <c r="K1209" s="47"/>
    </row>
    <row r="1210" spans="1:11" ht="12" customHeight="1" x14ac:dyDescent="0.2">
      <c r="A1210"/>
      <c r="B1210"/>
      <c r="C1210"/>
      <c r="D1210"/>
      <c r="E1210" s="40"/>
      <c r="F1210" s="46"/>
      <c r="G1210" s="46"/>
      <c r="H1210" s="46"/>
      <c r="I1210" s="46"/>
      <c r="J1210" s="47"/>
      <c r="K1210" s="47"/>
    </row>
    <row r="1211" spans="1:11" ht="12" customHeight="1" x14ac:dyDescent="0.2">
      <c r="A1211"/>
      <c r="B1211"/>
      <c r="C1211"/>
      <c r="D1211"/>
      <c r="E1211" s="40"/>
      <c r="F1211" s="46"/>
      <c r="G1211" s="46"/>
      <c r="H1211" s="46"/>
      <c r="I1211" s="46"/>
      <c r="J1211" s="47"/>
      <c r="K1211" s="47"/>
    </row>
    <row r="1212" spans="1:11" ht="12" customHeight="1" x14ac:dyDescent="0.2">
      <c r="A1212"/>
      <c r="B1212"/>
      <c r="C1212"/>
      <c r="D1212"/>
      <c r="E1212" s="40"/>
      <c r="F1212" s="46"/>
      <c r="G1212" s="46"/>
      <c r="H1212" s="46"/>
      <c r="I1212" s="46"/>
      <c r="J1212" s="47"/>
      <c r="K1212" s="47"/>
    </row>
    <row r="1213" spans="1:11" ht="12" customHeight="1" x14ac:dyDescent="0.2">
      <c r="A1213"/>
      <c r="B1213"/>
      <c r="C1213"/>
      <c r="D1213"/>
      <c r="E1213" s="40"/>
      <c r="F1213" s="46"/>
      <c r="G1213" s="46"/>
      <c r="H1213" s="46"/>
      <c r="I1213" s="46"/>
      <c r="J1213" s="47"/>
      <c r="K1213" s="47"/>
    </row>
    <row r="1214" spans="1:11" ht="12" customHeight="1" x14ac:dyDescent="0.2">
      <c r="A1214"/>
      <c r="B1214"/>
      <c r="C1214"/>
      <c r="D1214"/>
      <c r="E1214" s="40"/>
      <c r="F1214" s="46"/>
      <c r="G1214" s="46"/>
      <c r="H1214" s="46"/>
      <c r="I1214" s="46"/>
      <c r="J1214" s="47"/>
      <c r="K1214" s="47"/>
    </row>
    <row r="1215" spans="1:11" ht="12" customHeight="1" x14ac:dyDescent="0.2">
      <c r="A1215"/>
      <c r="B1215"/>
      <c r="C1215"/>
      <c r="D1215"/>
      <c r="E1215" s="40"/>
      <c r="F1215" s="46"/>
      <c r="G1215" s="46"/>
      <c r="H1215" s="46"/>
      <c r="I1215" s="46"/>
      <c r="J1215" s="47"/>
      <c r="K1215" s="47"/>
    </row>
    <row r="1216" spans="1:11" ht="12" customHeight="1" x14ac:dyDescent="0.2">
      <c r="A1216"/>
      <c r="B1216"/>
      <c r="C1216"/>
      <c r="D1216"/>
      <c r="E1216" s="40"/>
      <c r="F1216" s="46"/>
      <c r="G1216" s="46"/>
      <c r="H1216" s="46"/>
      <c r="I1216" s="46"/>
      <c r="J1216" s="47"/>
      <c r="K1216" s="47"/>
    </row>
    <row r="1217" spans="1:11" ht="12" customHeight="1" x14ac:dyDescent="0.2">
      <c r="A1217"/>
      <c r="B1217"/>
      <c r="C1217"/>
      <c r="D1217"/>
      <c r="E1217" s="40"/>
      <c r="F1217" s="46"/>
      <c r="G1217" s="46"/>
      <c r="H1217" s="46"/>
      <c r="I1217" s="46"/>
      <c r="J1217" s="47"/>
      <c r="K1217" s="47"/>
    </row>
    <row r="1218" spans="1:11" ht="12" customHeight="1" x14ac:dyDescent="0.2">
      <c r="A1218"/>
      <c r="B1218"/>
      <c r="C1218"/>
      <c r="D1218"/>
      <c r="E1218" s="40"/>
      <c r="F1218" s="46"/>
      <c r="G1218" s="46"/>
      <c r="H1218" s="46"/>
      <c r="I1218" s="46"/>
      <c r="J1218" s="47"/>
      <c r="K1218" s="47"/>
    </row>
    <row r="1219" spans="1:11" ht="12" customHeight="1" x14ac:dyDescent="0.2">
      <c r="A1219"/>
      <c r="B1219"/>
      <c r="C1219"/>
      <c r="D1219"/>
      <c r="E1219" s="40"/>
      <c r="F1219" s="46"/>
      <c r="G1219" s="46"/>
      <c r="H1219" s="46"/>
      <c r="I1219" s="46"/>
      <c r="J1219" s="47"/>
      <c r="K1219" s="47"/>
    </row>
    <row r="1220" spans="1:11" ht="12" customHeight="1" x14ac:dyDescent="0.2">
      <c r="A1220"/>
      <c r="B1220"/>
      <c r="C1220"/>
      <c r="D1220"/>
      <c r="E1220" s="40"/>
      <c r="F1220" s="46"/>
      <c r="G1220" s="46"/>
      <c r="H1220" s="46"/>
      <c r="I1220" s="46"/>
      <c r="J1220" s="47"/>
      <c r="K1220" s="47"/>
    </row>
    <row r="1221" spans="1:11" ht="12" customHeight="1" x14ac:dyDescent="0.2">
      <c r="A1221"/>
      <c r="B1221"/>
      <c r="C1221"/>
      <c r="D1221"/>
      <c r="E1221" s="40"/>
      <c r="F1221" s="46"/>
      <c r="G1221" s="46"/>
      <c r="H1221" s="46"/>
      <c r="I1221" s="46"/>
      <c r="J1221" s="47"/>
      <c r="K1221" s="47"/>
    </row>
    <row r="1222" spans="1:11" ht="12" customHeight="1" x14ac:dyDescent="0.2">
      <c r="A1222"/>
      <c r="B1222"/>
      <c r="C1222"/>
      <c r="D1222"/>
      <c r="E1222" s="40"/>
      <c r="F1222" s="46"/>
      <c r="G1222" s="46"/>
      <c r="H1222" s="46"/>
      <c r="I1222" s="46"/>
      <c r="J1222" s="47"/>
      <c r="K1222" s="47"/>
    </row>
    <row r="1223" spans="1:11" ht="12" customHeight="1" x14ac:dyDescent="0.2">
      <c r="A1223"/>
      <c r="B1223"/>
      <c r="C1223"/>
      <c r="D1223"/>
      <c r="E1223" s="40"/>
      <c r="F1223" s="46"/>
      <c r="G1223" s="46"/>
      <c r="H1223" s="46"/>
      <c r="I1223" s="46"/>
      <c r="J1223" s="47"/>
      <c r="K1223" s="47"/>
    </row>
    <row r="1224" spans="1:11" ht="12" customHeight="1" x14ac:dyDescent="0.2">
      <c r="A1224"/>
      <c r="B1224"/>
      <c r="C1224"/>
      <c r="D1224"/>
      <c r="E1224" s="40"/>
      <c r="F1224" s="46"/>
      <c r="G1224" s="46"/>
      <c r="H1224" s="46"/>
      <c r="I1224" s="46"/>
      <c r="J1224" s="47"/>
      <c r="K1224" s="47"/>
    </row>
    <row r="1225" spans="1:11" ht="12" customHeight="1" x14ac:dyDescent="0.2">
      <c r="A1225"/>
      <c r="B1225"/>
      <c r="C1225"/>
      <c r="D1225"/>
      <c r="E1225" s="40"/>
      <c r="F1225" s="46"/>
      <c r="G1225" s="46"/>
      <c r="H1225" s="46"/>
      <c r="I1225" s="46"/>
      <c r="J1225" s="47"/>
      <c r="K1225" s="47"/>
    </row>
    <row r="1226" spans="1:11" ht="12" customHeight="1" x14ac:dyDescent="0.2">
      <c r="A1226"/>
      <c r="B1226"/>
      <c r="C1226"/>
      <c r="D1226"/>
      <c r="E1226" s="40"/>
      <c r="F1226" s="46"/>
      <c r="G1226" s="46"/>
      <c r="H1226" s="46"/>
      <c r="I1226" s="46"/>
      <c r="J1226" s="47"/>
      <c r="K1226" s="47"/>
    </row>
    <row r="1227" spans="1:11" ht="12" customHeight="1" x14ac:dyDescent="0.2">
      <c r="A1227"/>
      <c r="B1227"/>
      <c r="C1227"/>
      <c r="D1227"/>
      <c r="E1227" s="40"/>
      <c r="F1227" s="46"/>
      <c r="G1227" s="46"/>
      <c r="H1227" s="46"/>
      <c r="I1227" s="46"/>
      <c r="J1227" s="47"/>
      <c r="K1227" s="47"/>
    </row>
    <row r="1228" spans="1:11" ht="12" customHeight="1" x14ac:dyDescent="0.2">
      <c r="A1228"/>
      <c r="B1228"/>
      <c r="C1228"/>
      <c r="D1228"/>
      <c r="E1228" s="40"/>
      <c r="F1228" s="46"/>
      <c r="G1228" s="46"/>
      <c r="H1228" s="46"/>
      <c r="I1228" s="46"/>
      <c r="J1228" s="47"/>
      <c r="K1228" s="47"/>
    </row>
    <row r="1229" spans="1:11" ht="12" customHeight="1" x14ac:dyDescent="0.2">
      <c r="A1229"/>
      <c r="B1229"/>
      <c r="C1229"/>
      <c r="D1229"/>
      <c r="E1229" s="40"/>
      <c r="F1229" s="46"/>
      <c r="G1229" s="46"/>
      <c r="H1229" s="46"/>
      <c r="I1229" s="46"/>
      <c r="J1229" s="47"/>
      <c r="K1229" s="47"/>
    </row>
    <row r="1230" spans="1:11" ht="12" customHeight="1" x14ac:dyDescent="0.2">
      <c r="A1230"/>
      <c r="B1230"/>
      <c r="C1230"/>
      <c r="D1230"/>
      <c r="E1230" s="40"/>
      <c r="F1230" s="46"/>
      <c r="G1230" s="46"/>
      <c r="H1230" s="46"/>
      <c r="I1230" s="46"/>
      <c r="J1230" s="47"/>
      <c r="K1230" s="47"/>
    </row>
    <row r="1231" spans="1:11" ht="12" customHeight="1" x14ac:dyDescent="0.2">
      <c r="A1231"/>
      <c r="B1231"/>
      <c r="C1231"/>
      <c r="D1231"/>
      <c r="E1231" s="40"/>
      <c r="F1231" s="46"/>
      <c r="G1231" s="46"/>
      <c r="H1231" s="46"/>
      <c r="I1231" s="46"/>
      <c r="J1231" s="47"/>
      <c r="K1231" s="47"/>
    </row>
    <row r="1232" spans="1:11" ht="12" customHeight="1" x14ac:dyDescent="0.2">
      <c r="A1232"/>
      <c r="B1232"/>
      <c r="C1232"/>
      <c r="D1232"/>
      <c r="E1232" s="40"/>
      <c r="F1232" s="46"/>
      <c r="G1232" s="46"/>
      <c r="H1232" s="46"/>
      <c r="I1232" s="46"/>
      <c r="J1232" s="47"/>
      <c r="K1232" s="47"/>
    </row>
    <row r="1233" spans="1:11" ht="12" customHeight="1" x14ac:dyDescent="0.2">
      <c r="A1233"/>
      <c r="B1233"/>
      <c r="C1233"/>
      <c r="D1233"/>
      <c r="E1233" s="40"/>
      <c r="F1233" s="46"/>
      <c r="G1233" s="46"/>
      <c r="H1233" s="46"/>
      <c r="I1233" s="46"/>
      <c r="J1233" s="47"/>
      <c r="K1233" s="47"/>
    </row>
    <row r="1234" spans="1:11" ht="12" customHeight="1" x14ac:dyDescent="0.2">
      <c r="A1234"/>
      <c r="B1234"/>
      <c r="C1234"/>
      <c r="D1234"/>
      <c r="E1234" s="40"/>
      <c r="F1234" s="46"/>
      <c r="G1234" s="46"/>
      <c r="H1234" s="46"/>
      <c r="I1234" s="46"/>
      <c r="J1234" s="47"/>
      <c r="K1234" s="47"/>
    </row>
    <row r="1235" spans="1:11" ht="12" customHeight="1" x14ac:dyDescent="0.2">
      <c r="A1235"/>
      <c r="B1235"/>
      <c r="C1235"/>
      <c r="D1235"/>
      <c r="E1235" s="40"/>
      <c r="F1235" s="46"/>
      <c r="G1235" s="46"/>
      <c r="H1235" s="46"/>
      <c r="I1235" s="46"/>
      <c r="J1235" s="47"/>
      <c r="K1235" s="47"/>
    </row>
    <row r="1236" spans="1:11" ht="12" customHeight="1" x14ac:dyDescent="0.2">
      <c r="A1236"/>
      <c r="B1236"/>
      <c r="C1236"/>
      <c r="D1236"/>
      <c r="E1236" s="40"/>
      <c r="F1236" s="46"/>
      <c r="G1236" s="46"/>
      <c r="H1236" s="46"/>
      <c r="I1236" s="46"/>
      <c r="J1236" s="47"/>
      <c r="K1236" s="47"/>
    </row>
    <row r="1237" spans="1:11" ht="12" customHeight="1" x14ac:dyDescent="0.2">
      <c r="A1237"/>
      <c r="B1237"/>
      <c r="C1237"/>
      <c r="D1237"/>
      <c r="E1237" s="40"/>
      <c r="F1237" s="46"/>
      <c r="G1237" s="46"/>
      <c r="H1237" s="46"/>
      <c r="I1237" s="46"/>
      <c r="J1237" s="47"/>
      <c r="K1237" s="47"/>
    </row>
    <row r="1238" spans="1:11" ht="12" customHeight="1" x14ac:dyDescent="0.2">
      <c r="A1238"/>
      <c r="B1238"/>
      <c r="C1238"/>
      <c r="D1238"/>
      <c r="E1238" s="40"/>
      <c r="F1238" s="46"/>
      <c r="G1238" s="46"/>
      <c r="H1238" s="46"/>
      <c r="I1238" s="46"/>
      <c r="J1238" s="47"/>
      <c r="K1238" s="47"/>
    </row>
    <row r="1239" spans="1:11" ht="12" customHeight="1" x14ac:dyDescent="0.2">
      <c r="A1239"/>
      <c r="B1239"/>
      <c r="C1239"/>
      <c r="D1239"/>
      <c r="E1239" s="40"/>
      <c r="F1239" s="46"/>
      <c r="G1239" s="46"/>
      <c r="H1239" s="46"/>
      <c r="I1239" s="46"/>
      <c r="J1239" s="47"/>
      <c r="K1239" s="47"/>
    </row>
    <row r="1240" spans="1:11" ht="12" customHeight="1" x14ac:dyDescent="0.2">
      <c r="A1240"/>
      <c r="B1240"/>
      <c r="C1240"/>
      <c r="D1240"/>
      <c r="E1240" s="40"/>
      <c r="F1240" s="46"/>
      <c r="G1240" s="46"/>
      <c r="H1240" s="46"/>
      <c r="I1240" s="46"/>
      <c r="J1240" s="47"/>
      <c r="K1240" s="47"/>
    </row>
    <row r="1241" spans="1:11" ht="12" customHeight="1" x14ac:dyDescent="0.2">
      <c r="A1241"/>
      <c r="B1241"/>
      <c r="C1241"/>
      <c r="D1241"/>
      <c r="E1241" s="40"/>
      <c r="F1241" s="46"/>
      <c r="G1241" s="46"/>
      <c r="H1241" s="46"/>
      <c r="I1241" s="46"/>
      <c r="J1241" s="47"/>
      <c r="K1241" s="47"/>
    </row>
    <row r="1242" spans="1:11" ht="12" customHeight="1" x14ac:dyDescent="0.2">
      <c r="A1242"/>
      <c r="B1242"/>
      <c r="C1242"/>
      <c r="D1242"/>
      <c r="E1242" s="40"/>
      <c r="F1242" s="46"/>
      <c r="G1242" s="46"/>
      <c r="H1242" s="46"/>
      <c r="I1242" s="46"/>
      <c r="J1242" s="47"/>
      <c r="K1242" s="47"/>
    </row>
    <row r="1243" spans="1:11" ht="12" customHeight="1" x14ac:dyDescent="0.2">
      <c r="A1243"/>
      <c r="B1243"/>
      <c r="C1243"/>
      <c r="D1243"/>
      <c r="E1243" s="40"/>
      <c r="F1243" s="46"/>
      <c r="G1243" s="46"/>
      <c r="H1243" s="46"/>
      <c r="I1243" s="46"/>
      <c r="J1243" s="47"/>
      <c r="K1243" s="47"/>
    </row>
    <row r="1244" spans="1:11" ht="12" customHeight="1" x14ac:dyDescent="0.2">
      <c r="A1244"/>
      <c r="B1244"/>
      <c r="C1244"/>
      <c r="D1244"/>
      <c r="E1244" s="40"/>
      <c r="F1244" s="46"/>
      <c r="G1244" s="46"/>
      <c r="H1244" s="46"/>
      <c r="I1244" s="46"/>
      <c r="J1244" s="47"/>
      <c r="K1244" s="47"/>
    </row>
    <row r="1245" spans="1:11" ht="12" customHeight="1" x14ac:dyDescent="0.2">
      <c r="A1245"/>
      <c r="B1245"/>
      <c r="C1245"/>
      <c r="D1245"/>
      <c r="E1245" s="40"/>
      <c r="F1245" s="46"/>
      <c r="G1245" s="46"/>
      <c r="H1245" s="46"/>
      <c r="I1245" s="46"/>
      <c r="J1245" s="47"/>
      <c r="K1245" s="47"/>
    </row>
    <row r="1246" spans="1:11" ht="12" customHeight="1" x14ac:dyDescent="0.2">
      <c r="A1246"/>
      <c r="B1246"/>
      <c r="C1246"/>
      <c r="D1246"/>
      <c r="E1246" s="40"/>
      <c r="F1246" s="46"/>
      <c r="G1246" s="46"/>
      <c r="H1246" s="46"/>
      <c r="I1246" s="46"/>
      <c r="J1246" s="47"/>
      <c r="K1246" s="47"/>
    </row>
    <row r="1247" spans="1:11" ht="12" customHeight="1" x14ac:dyDescent="0.2">
      <c r="A1247"/>
      <c r="B1247"/>
      <c r="C1247"/>
      <c r="D1247"/>
      <c r="E1247" s="40"/>
      <c r="F1247" s="46"/>
      <c r="G1247" s="46"/>
      <c r="H1247" s="46"/>
      <c r="I1247" s="46"/>
      <c r="J1247" s="47"/>
      <c r="K1247" s="47"/>
    </row>
    <row r="1248" spans="1:11" ht="12" customHeight="1" x14ac:dyDescent="0.2">
      <c r="A1248"/>
      <c r="B1248"/>
      <c r="C1248"/>
      <c r="D1248"/>
      <c r="E1248" s="40"/>
      <c r="F1248" s="46"/>
      <c r="G1248" s="46"/>
      <c r="H1248" s="46"/>
      <c r="I1248" s="46"/>
      <c r="J1248" s="47"/>
      <c r="K1248" s="47"/>
    </row>
    <row r="1249" spans="1:11" ht="12" customHeight="1" x14ac:dyDescent="0.2">
      <c r="A1249"/>
      <c r="B1249"/>
      <c r="C1249"/>
      <c r="D1249"/>
      <c r="E1249" s="40"/>
      <c r="F1249" s="46"/>
      <c r="G1249" s="46"/>
      <c r="H1249" s="46"/>
      <c r="I1249" s="46"/>
      <c r="J1249" s="47"/>
      <c r="K1249" s="47"/>
    </row>
    <row r="1250" spans="1:11" ht="12" customHeight="1" x14ac:dyDescent="0.2">
      <c r="A1250"/>
      <c r="B1250"/>
      <c r="C1250"/>
      <c r="D1250"/>
      <c r="E1250" s="40"/>
      <c r="F1250" s="46"/>
      <c r="G1250" s="46"/>
      <c r="H1250" s="46"/>
      <c r="I1250" s="46"/>
      <c r="J1250" s="47"/>
      <c r="K1250" s="47"/>
    </row>
    <row r="1251" spans="1:11" ht="12" customHeight="1" x14ac:dyDescent="0.2">
      <c r="A1251"/>
      <c r="B1251"/>
      <c r="C1251"/>
      <c r="D1251"/>
      <c r="E1251" s="40"/>
      <c r="F1251" s="46"/>
      <c r="G1251" s="46"/>
      <c r="H1251" s="46"/>
      <c r="I1251" s="46"/>
      <c r="J1251" s="47"/>
      <c r="K1251" s="47"/>
    </row>
    <row r="1252" spans="1:11" ht="12" customHeight="1" x14ac:dyDescent="0.2">
      <c r="A1252"/>
      <c r="B1252"/>
      <c r="C1252"/>
      <c r="D1252"/>
      <c r="E1252" s="40"/>
      <c r="F1252" s="46"/>
      <c r="G1252" s="46"/>
      <c r="H1252" s="46"/>
      <c r="I1252" s="46"/>
      <c r="J1252" s="47"/>
      <c r="K1252" s="47"/>
    </row>
    <row r="1253" spans="1:11" ht="12" customHeight="1" x14ac:dyDescent="0.2">
      <c r="A1253"/>
      <c r="B1253"/>
      <c r="C1253"/>
      <c r="D1253"/>
      <c r="E1253" s="40"/>
      <c r="F1253" s="46"/>
      <c r="G1253" s="46"/>
      <c r="H1253" s="46"/>
      <c r="I1253" s="46"/>
      <c r="J1253" s="47"/>
      <c r="K1253" s="47"/>
    </row>
    <row r="1254" spans="1:11" ht="12" customHeight="1" x14ac:dyDescent="0.2">
      <c r="A1254"/>
      <c r="B1254"/>
      <c r="C1254"/>
      <c r="D1254"/>
      <c r="E1254" s="40"/>
      <c r="F1254" s="46"/>
      <c r="G1254" s="46"/>
      <c r="H1254" s="46"/>
      <c r="I1254" s="46"/>
      <c r="J1254" s="47"/>
      <c r="K1254" s="47"/>
    </row>
    <row r="1255" spans="1:11" ht="12" customHeight="1" x14ac:dyDescent="0.2">
      <c r="A1255"/>
      <c r="B1255"/>
      <c r="C1255"/>
      <c r="D1255"/>
      <c r="E1255" s="40"/>
      <c r="F1255" s="46"/>
      <c r="G1255" s="46"/>
      <c r="H1255" s="46"/>
      <c r="I1255" s="46"/>
      <c r="J1255" s="47"/>
      <c r="K1255" s="47"/>
    </row>
    <row r="1256" spans="1:11" ht="12" customHeight="1" x14ac:dyDescent="0.2">
      <c r="A1256"/>
      <c r="B1256"/>
      <c r="C1256"/>
      <c r="D1256"/>
      <c r="E1256" s="40"/>
      <c r="F1256" s="46"/>
      <c r="G1256" s="46"/>
      <c r="H1256" s="46"/>
      <c r="I1256" s="46"/>
      <c r="J1256" s="47"/>
      <c r="K1256" s="47"/>
    </row>
    <row r="1257" spans="1:11" ht="12" customHeight="1" x14ac:dyDescent="0.2">
      <c r="A1257"/>
      <c r="B1257"/>
      <c r="C1257"/>
      <c r="D1257"/>
      <c r="E1257" s="40"/>
      <c r="F1257" s="46"/>
      <c r="G1257" s="46"/>
      <c r="H1257" s="46"/>
      <c r="I1257" s="46"/>
      <c r="J1257" s="47"/>
      <c r="K1257" s="47"/>
    </row>
    <row r="1258" spans="1:11" ht="12" customHeight="1" x14ac:dyDescent="0.2">
      <c r="A1258"/>
      <c r="B1258"/>
      <c r="C1258"/>
      <c r="D1258"/>
      <c r="E1258" s="40"/>
      <c r="F1258" s="46"/>
      <c r="G1258" s="46"/>
      <c r="H1258" s="46"/>
      <c r="I1258" s="46"/>
      <c r="J1258" s="47"/>
      <c r="K1258" s="47"/>
    </row>
    <row r="1259" spans="1:11" ht="12" customHeight="1" x14ac:dyDescent="0.2">
      <c r="A1259"/>
      <c r="B1259"/>
      <c r="C1259"/>
      <c r="D1259"/>
      <c r="E1259" s="40"/>
      <c r="F1259" s="46"/>
      <c r="G1259" s="46"/>
      <c r="H1259" s="46"/>
      <c r="I1259" s="46"/>
      <c r="J1259" s="47"/>
      <c r="K1259" s="47"/>
    </row>
    <row r="1260" spans="1:11" ht="12" customHeight="1" x14ac:dyDescent="0.2">
      <c r="A1260"/>
      <c r="B1260"/>
      <c r="C1260"/>
      <c r="D1260"/>
      <c r="E1260" s="40"/>
      <c r="F1260" s="46"/>
      <c r="G1260" s="46"/>
      <c r="H1260" s="46"/>
      <c r="I1260" s="46"/>
      <c r="J1260" s="47"/>
      <c r="K1260" s="47"/>
    </row>
    <row r="1261" spans="1:11" ht="12" customHeight="1" x14ac:dyDescent="0.2">
      <c r="A1261"/>
      <c r="B1261"/>
      <c r="C1261"/>
      <c r="D1261"/>
      <c r="E1261" s="40"/>
      <c r="F1261" s="46"/>
      <c r="G1261" s="46"/>
      <c r="H1261" s="46"/>
      <c r="I1261" s="46"/>
      <c r="J1261" s="47"/>
      <c r="K1261" s="47"/>
    </row>
    <row r="1262" spans="1:11" ht="12" customHeight="1" x14ac:dyDescent="0.2">
      <c r="A1262"/>
      <c r="B1262"/>
      <c r="C1262"/>
      <c r="D1262"/>
      <c r="E1262" s="40"/>
      <c r="F1262" s="46"/>
      <c r="G1262" s="46"/>
      <c r="H1262" s="46"/>
      <c r="I1262" s="46"/>
      <c r="J1262" s="47"/>
      <c r="K1262" s="47"/>
    </row>
    <row r="1263" spans="1:11" ht="12" customHeight="1" x14ac:dyDescent="0.2">
      <c r="A1263"/>
      <c r="B1263"/>
      <c r="C1263"/>
      <c r="D1263"/>
      <c r="E1263" s="40"/>
      <c r="F1263" s="46"/>
      <c r="G1263" s="46"/>
      <c r="H1263" s="46"/>
      <c r="I1263" s="46"/>
      <c r="J1263" s="47"/>
      <c r="K1263" s="47"/>
    </row>
    <row r="1264" spans="1:11" ht="12" customHeight="1" x14ac:dyDescent="0.2">
      <c r="A1264"/>
      <c r="B1264"/>
      <c r="C1264"/>
      <c r="D1264"/>
      <c r="E1264" s="40"/>
      <c r="F1264" s="46"/>
      <c r="G1264" s="46"/>
      <c r="H1264" s="46"/>
      <c r="I1264" s="46"/>
      <c r="J1264" s="47"/>
      <c r="K1264" s="47"/>
    </row>
    <row r="1265" spans="1:11" ht="12" customHeight="1" x14ac:dyDescent="0.2">
      <c r="A1265"/>
      <c r="B1265"/>
      <c r="C1265"/>
      <c r="D1265"/>
      <c r="E1265" s="40"/>
      <c r="F1265" s="46"/>
      <c r="G1265" s="46"/>
      <c r="H1265" s="46"/>
      <c r="I1265" s="46"/>
      <c r="J1265" s="47"/>
      <c r="K1265" s="47"/>
    </row>
    <row r="1266" spans="1:11" ht="12" customHeight="1" x14ac:dyDescent="0.2">
      <c r="A1266"/>
      <c r="B1266"/>
      <c r="C1266"/>
      <c r="D1266"/>
      <c r="E1266" s="40"/>
      <c r="F1266" s="46"/>
      <c r="G1266" s="46"/>
      <c r="H1266" s="46"/>
      <c r="I1266" s="46"/>
      <c r="J1266" s="47"/>
      <c r="K1266" s="47"/>
    </row>
    <row r="1267" spans="1:11" ht="12" customHeight="1" x14ac:dyDescent="0.2">
      <c r="A1267"/>
      <c r="B1267"/>
      <c r="C1267"/>
      <c r="D1267"/>
      <c r="E1267" s="40"/>
      <c r="F1267" s="46"/>
      <c r="G1267" s="46"/>
      <c r="H1267" s="46"/>
      <c r="I1267" s="46"/>
      <c r="J1267" s="47"/>
      <c r="K1267" s="47"/>
    </row>
    <row r="1268" spans="1:11" ht="12" customHeight="1" x14ac:dyDescent="0.2">
      <c r="A1268"/>
      <c r="B1268"/>
      <c r="C1268"/>
      <c r="D1268"/>
      <c r="E1268" s="40"/>
      <c r="F1268" s="46"/>
      <c r="G1268" s="46"/>
      <c r="H1268" s="46"/>
      <c r="I1268" s="46"/>
      <c r="J1268" s="47"/>
      <c r="K1268" s="47"/>
    </row>
    <row r="1269" spans="1:11" ht="12" customHeight="1" x14ac:dyDescent="0.2">
      <c r="A1269"/>
      <c r="B1269"/>
      <c r="C1269"/>
      <c r="D1269"/>
      <c r="E1269" s="40"/>
      <c r="F1269" s="46"/>
      <c r="G1269" s="46"/>
      <c r="H1269" s="46"/>
      <c r="I1269" s="46"/>
      <c r="J1269" s="47"/>
      <c r="K1269" s="47"/>
    </row>
    <row r="1270" spans="1:11" ht="12" customHeight="1" x14ac:dyDescent="0.2">
      <c r="A1270"/>
      <c r="B1270"/>
      <c r="C1270"/>
      <c r="D1270"/>
      <c r="E1270" s="40"/>
      <c r="F1270" s="46"/>
      <c r="G1270" s="46"/>
      <c r="H1270" s="46"/>
      <c r="I1270" s="46"/>
      <c r="J1270" s="47"/>
      <c r="K1270" s="47"/>
    </row>
    <row r="1271" spans="1:11" ht="12" customHeight="1" x14ac:dyDescent="0.2">
      <c r="A1271"/>
      <c r="B1271"/>
      <c r="C1271"/>
      <c r="D1271"/>
      <c r="E1271" s="40"/>
      <c r="F1271" s="46"/>
      <c r="G1271" s="46"/>
      <c r="H1271" s="46"/>
      <c r="I1271" s="46"/>
      <c r="J1271" s="47"/>
      <c r="K1271" s="47"/>
    </row>
    <row r="1272" spans="1:11" ht="12" customHeight="1" x14ac:dyDescent="0.2">
      <c r="A1272"/>
      <c r="B1272"/>
      <c r="C1272"/>
      <c r="D1272"/>
      <c r="E1272" s="40"/>
      <c r="F1272" s="46"/>
      <c r="G1272" s="46"/>
      <c r="H1272" s="46"/>
      <c r="I1272" s="46"/>
      <c r="J1272" s="47"/>
      <c r="K1272" s="47"/>
    </row>
    <row r="1273" spans="1:11" ht="12" customHeight="1" x14ac:dyDescent="0.2">
      <c r="A1273"/>
      <c r="B1273"/>
      <c r="C1273"/>
      <c r="D1273"/>
      <c r="E1273" s="40"/>
      <c r="F1273" s="46"/>
      <c r="G1273" s="46"/>
      <c r="H1273" s="46"/>
      <c r="I1273" s="46"/>
      <c r="J1273" s="47"/>
      <c r="K1273" s="47"/>
    </row>
    <row r="1274" spans="1:11" ht="12" customHeight="1" x14ac:dyDescent="0.2">
      <c r="A1274"/>
      <c r="B1274"/>
      <c r="C1274"/>
      <c r="D1274"/>
      <c r="E1274" s="40"/>
      <c r="F1274" s="46"/>
      <c r="G1274" s="46"/>
      <c r="H1274" s="46"/>
      <c r="I1274" s="46"/>
      <c r="J1274" s="47"/>
      <c r="K1274" s="47"/>
    </row>
    <row r="1275" spans="1:11" ht="12" customHeight="1" x14ac:dyDescent="0.2">
      <c r="A1275"/>
      <c r="B1275"/>
      <c r="C1275"/>
      <c r="D1275"/>
      <c r="E1275" s="40"/>
      <c r="F1275" s="46"/>
      <c r="G1275" s="46"/>
      <c r="H1275" s="46"/>
      <c r="I1275" s="46"/>
      <c r="J1275" s="47"/>
      <c r="K1275" s="47"/>
    </row>
    <row r="1276" spans="1:11" ht="12" customHeight="1" x14ac:dyDescent="0.2">
      <c r="A1276"/>
      <c r="B1276"/>
      <c r="C1276"/>
      <c r="D1276"/>
      <c r="E1276" s="40"/>
      <c r="F1276" s="46"/>
      <c r="G1276" s="46"/>
      <c r="H1276" s="46"/>
      <c r="I1276" s="46"/>
      <c r="J1276" s="47"/>
      <c r="K1276" s="47"/>
    </row>
    <row r="1277" spans="1:11" ht="12" customHeight="1" x14ac:dyDescent="0.2">
      <c r="A1277"/>
      <c r="B1277"/>
      <c r="C1277"/>
      <c r="D1277"/>
      <c r="E1277" s="40"/>
      <c r="F1277" s="46"/>
      <c r="G1277" s="46"/>
      <c r="H1277" s="46"/>
      <c r="I1277" s="46"/>
      <c r="J1277" s="47"/>
      <c r="K1277" s="47"/>
    </row>
    <row r="1278" spans="1:11" ht="12" customHeight="1" x14ac:dyDescent="0.2">
      <c r="A1278"/>
      <c r="B1278"/>
      <c r="C1278"/>
      <c r="D1278"/>
      <c r="E1278" s="40"/>
      <c r="F1278" s="46"/>
      <c r="G1278" s="46"/>
      <c r="H1278" s="46"/>
      <c r="I1278" s="46"/>
      <c r="J1278" s="47"/>
      <c r="K1278" s="47"/>
    </row>
    <row r="1279" spans="1:11" ht="12" customHeight="1" x14ac:dyDescent="0.2">
      <c r="A1279"/>
      <c r="B1279"/>
      <c r="C1279"/>
      <c r="D1279"/>
      <c r="E1279" s="40"/>
      <c r="F1279" s="46"/>
      <c r="G1279" s="46"/>
      <c r="H1279" s="46"/>
      <c r="I1279" s="46"/>
      <c r="J1279" s="47"/>
      <c r="K1279" s="47"/>
    </row>
    <row r="1280" spans="1:11" ht="12" customHeight="1" x14ac:dyDescent="0.2">
      <c r="A1280"/>
      <c r="B1280"/>
      <c r="C1280"/>
      <c r="D1280"/>
      <c r="E1280" s="40"/>
      <c r="F1280" s="46"/>
      <c r="G1280" s="46"/>
      <c r="H1280" s="46"/>
      <c r="I1280" s="46"/>
      <c r="J1280" s="47"/>
      <c r="K1280" s="47"/>
    </row>
    <row r="1281" spans="1:11" ht="12" customHeight="1" x14ac:dyDescent="0.2">
      <c r="A1281"/>
      <c r="B1281"/>
      <c r="C1281"/>
      <c r="D1281"/>
      <c r="E1281" s="40"/>
      <c r="F1281" s="46"/>
      <c r="G1281" s="46"/>
      <c r="H1281" s="46"/>
      <c r="I1281" s="46"/>
      <c r="J1281" s="47"/>
      <c r="K1281" s="47"/>
    </row>
    <row r="1282" spans="1:11" ht="12" customHeight="1" x14ac:dyDescent="0.2">
      <c r="A1282"/>
      <c r="B1282"/>
      <c r="C1282"/>
      <c r="D1282"/>
      <c r="E1282" s="40"/>
      <c r="F1282" s="46"/>
      <c r="G1282" s="46"/>
      <c r="H1282" s="46"/>
      <c r="I1282" s="46"/>
      <c r="J1282" s="47"/>
      <c r="K1282" s="47"/>
    </row>
    <row r="1283" spans="1:11" ht="12" customHeight="1" x14ac:dyDescent="0.2">
      <c r="A1283"/>
      <c r="B1283"/>
      <c r="C1283"/>
      <c r="D1283"/>
      <c r="E1283" s="40"/>
      <c r="F1283" s="46"/>
      <c r="G1283" s="46"/>
      <c r="H1283" s="46"/>
      <c r="I1283" s="46"/>
      <c r="J1283" s="47"/>
      <c r="K1283" s="47"/>
    </row>
    <row r="1284" spans="1:11" ht="12" customHeight="1" x14ac:dyDescent="0.2">
      <c r="A1284"/>
      <c r="B1284"/>
      <c r="C1284"/>
      <c r="D1284"/>
      <c r="E1284" s="40"/>
      <c r="F1284" s="46"/>
      <c r="G1284" s="46"/>
      <c r="H1284" s="46"/>
      <c r="I1284" s="46"/>
      <c r="J1284" s="47"/>
      <c r="K1284" s="47"/>
    </row>
    <row r="1285" spans="1:11" ht="12" customHeight="1" x14ac:dyDescent="0.2">
      <c r="A1285"/>
      <c r="B1285"/>
      <c r="C1285"/>
      <c r="D1285"/>
      <c r="E1285" s="40"/>
      <c r="F1285" s="46"/>
      <c r="G1285" s="46"/>
      <c r="H1285" s="46"/>
      <c r="I1285" s="46"/>
      <c r="J1285" s="47"/>
      <c r="K1285" s="47"/>
    </row>
    <row r="1286" spans="1:11" ht="12" customHeight="1" x14ac:dyDescent="0.2">
      <c r="A1286"/>
      <c r="B1286"/>
      <c r="C1286"/>
      <c r="D1286"/>
      <c r="E1286" s="40"/>
      <c r="F1286" s="46"/>
      <c r="G1286" s="46"/>
      <c r="H1286" s="46"/>
      <c r="I1286" s="46"/>
      <c r="J1286" s="47"/>
      <c r="K1286" s="47"/>
    </row>
    <row r="1287" spans="1:11" ht="12" customHeight="1" x14ac:dyDescent="0.2">
      <c r="A1287"/>
      <c r="B1287"/>
      <c r="C1287"/>
      <c r="D1287"/>
      <c r="E1287" s="40"/>
      <c r="F1287" s="46"/>
      <c r="G1287" s="46"/>
      <c r="H1287" s="46"/>
      <c r="I1287" s="46"/>
      <c r="J1287" s="47"/>
      <c r="K1287" s="47"/>
    </row>
    <row r="1288" spans="1:11" ht="12" customHeight="1" x14ac:dyDescent="0.2">
      <c r="A1288"/>
      <c r="B1288"/>
      <c r="C1288"/>
      <c r="D1288"/>
      <c r="E1288" s="40"/>
      <c r="F1288" s="46"/>
      <c r="G1288" s="46"/>
      <c r="H1288" s="46"/>
      <c r="I1288" s="46"/>
      <c r="J1288" s="47"/>
      <c r="K1288" s="47"/>
    </row>
    <row r="1289" spans="1:11" ht="12" customHeight="1" x14ac:dyDescent="0.2">
      <c r="A1289"/>
      <c r="B1289"/>
      <c r="C1289"/>
      <c r="D1289"/>
      <c r="E1289" s="40"/>
      <c r="F1289" s="46"/>
      <c r="G1289" s="46"/>
      <c r="H1289" s="46"/>
      <c r="I1289" s="46"/>
      <c r="J1289" s="47"/>
      <c r="K1289" s="47"/>
    </row>
    <row r="1290" spans="1:11" ht="12" customHeight="1" x14ac:dyDescent="0.2">
      <c r="A1290"/>
      <c r="B1290"/>
      <c r="C1290"/>
      <c r="D1290"/>
      <c r="E1290" s="40"/>
      <c r="F1290" s="46"/>
      <c r="G1290" s="46"/>
      <c r="H1290" s="46"/>
      <c r="I1290" s="46"/>
      <c r="J1290" s="47"/>
      <c r="K1290" s="47"/>
    </row>
    <row r="1291" spans="1:11" ht="12" customHeight="1" x14ac:dyDescent="0.2">
      <c r="A1291"/>
      <c r="B1291"/>
      <c r="C1291"/>
      <c r="D1291"/>
      <c r="E1291" s="40"/>
      <c r="F1291" s="46"/>
      <c r="G1291" s="46"/>
      <c r="H1291" s="46"/>
      <c r="I1291" s="46"/>
      <c r="J1291" s="47"/>
      <c r="K1291" s="47"/>
    </row>
    <row r="1292" spans="1:11" ht="12" customHeight="1" x14ac:dyDescent="0.2">
      <c r="A1292"/>
      <c r="B1292"/>
      <c r="C1292"/>
      <c r="D1292"/>
      <c r="E1292" s="40"/>
      <c r="F1292" s="46"/>
      <c r="G1292" s="46"/>
      <c r="H1292" s="46"/>
      <c r="I1292" s="46"/>
      <c r="J1292" s="47"/>
      <c r="K1292" s="47"/>
    </row>
    <row r="1293" spans="1:11" ht="12" customHeight="1" x14ac:dyDescent="0.2">
      <c r="A1293"/>
      <c r="B1293"/>
      <c r="C1293"/>
      <c r="D1293"/>
      <c r="E1293" s="40"/>
      <c r="F1293" s="46"/>
      <c r="G1293" s="46"/>
      <c r="H1293" s="46"/>
      <c r="I1293" s="46"/>
      <c r="J1293" s="47"/>
      <c r="K1293" s="47"/>
    </row>
    <row r="1294" spans="1:11" ht="12" customHeight="1" x14ac:dyDescent="0.2">
      <c r="A1294"/>
      <c r="B1294"/>
      <c r="C1294"/>
      <c r="D1294"/>
      <c r="E1294" s="40"/>
      <c r="F1294" s="46"/>
      <c r="G1294" s="46"/>
      <c r="H1294" s="46"/>
      <c r="I1294" s="46"/>
      <c r="J1294" s="47"/>
      <c r="K1294" s="47"/>
    </row>
    <row r="1295" spans="1:11" ht="12" customHeight="1" x14ac:dyDescent="0.2">
      <c r="A1295"/>
      <c r="B1295"/>
      <c r="C1295"/>
      <c r="D1295"/>
      <c r="E1295" s="40"/>
      <c r="F1295" s="46"/>
      <c r="G1295" s="46"/>
      <c r="H1295" s="46"/>
      <c r="I1295" s="46"/>
      <c r="J1295" s="47"/>
      <c r="K1295" s="47"/>
    </row>
    <row r="1296" spans="1:11" ht="12" customHeight="1" x14ac:dyDescent="0.2">
      <c r="A1296"/>
      <c r="B1296"/>
      <c r="C1296"/>
      <c r="D1296"/>
      <c r="E1296" s="40"/>
      <c r="F1296" s="46"/>
      <c r="G1296" s="46"/>
      <c r="H1296" s="46"/>
      <c r="I1296" s="46"/>
      <c r="J1296" s="47"/>
      <c r="K1296" s="47"/>
    </row>
    <row r="1297" spans="1:11" ht="12" customHeight="1" x14ac:dyDescent="0.2">
      <c r="A1297"/>
      <c r="B1297"/>
      <c r="C1297"/>
      <c r="D1297"/>
      <c r="E1297" s="40"/>
      <c r="F1297" s="46"/>
      <c r="G1297" s="46"/>
      <c r="H1297" s="46"/>
      <c r="I1297" s="46"/>
      <c r="J1297" s="47"/>
      <c r="K1297" s="47"/>
    </row>
    <row r="1298" spans="1:11" ht="12" customHeight="1" x14ac:dyDescent="0.2">
      <c r="A1298"/>
      <c r="B1298"/>
      <c r="C1298"/>
      <c r="D1298"/>
      <c r="E1298" s="40"/>
      <c r="F1298" s="46"/>
      <c r="G1298" s="46"/>
      <c r="H1298" s="46"/>
      <c r="I1298" s="46"/>
      <c r="J1298" s="47"/>
      <c r="K1298" s="47"/>
    </row>
    <row r="1299" spans="1:11" ht="12" customHeight="1" x14ac:dyDescent="0.2">
      <c r="A1299"/>
      <c r="B1299"/>
      <c r="C1299"/>
      <c r="D1299"/>
      <c r="E1299" s="40"/>
      <c r="F1299" s="46"/>
      <c r="G1299" s="46"/>
      <c r="H1299" s="46"/>
      <c r="I1299" s="46"/>
      <c r="J1299" s="47"/>
      <c r="K1299" s="47"/>
    </row>
    <row r="1300" spans="1:11" ht="12" customHeight="1" x14ac:dyDescent="0.2">
      <c r="A1300"/>
      <c r="B1300"/>
      <c r="C1300"/>
      <c r="D1300"/>
      <c r="E1300" s="40"/>
      <c r="F1300" s="46"/>
      <c r="G1300" s="46"/>
      <c r="H1300" s="46"/>
      <c r="I1300" s="46"/>
      <c r="J1300" s="47"/>
      <c r="K1300" s="47"/>
    </row>
    <row r="1301" spans="1:11" ht="12" customHeight="1" x14ac:dyDescent="0.2">
      <c r="A1301"/>
      <c r="B1301"/>
      <c r="C1301"/>
      <c r="D1301"/>
      <c r="E1301" s="40"/>
      <c r="F1301" s="46"/>
      <c r="G1301" s="46"/>
      <c r="H1301" s="46"/>
      <c r="I1301" s="46"/>
      <c r="J1301" s="47"/>
      <c r="K1301" s="47"/>
    </row>
    <row r="1302" spans="1:11" ht="12" customHeight="1" x14ac:dyDescent="0.2">
      <c r="A1302"/>
      <c r="B1302"/>
      <c r="C1302"/>
      <c r="D1302"/>
      <c r="E1302" s="40"/>
      <c r="F1302" s="46"/>
      <c r="G1302" s="46"/>
      <c r="H1302" s="46"/>
      <c r="I1302" s="46"/>
      <c r="J1302" s="47"/>
      <c r="K1302" s="47"/>
    </row>
    <row r="1303" spans="1:11" ht="12" customHeight="1" x14ac:dyDescent="0.2">
      <c r="A1303"/>
      <c r="B1303"/>
      <c r="C1303"/>
      <c r="D1303"/>
      <c r="E1303" s="40"/>
      <c r="F1303" s="46"/>
      <c r="G1303" s="46"/>
      <c r="H1303" s="46"/>
      <c r="I1303" s="46"/>
      <c r="J1303" s="47"/>
      <c r="K1303" s="47"/>
    </row>
    <row r="1304" spans="1:11" ht="12" customHeight="1" x14ac:dyDescent="0.2">
      <c r="A1304"/>
      <c r="B1304"/>
      <c r="C1304"/>
      <c r="D1304"/>
      <c r="E1304" s="40"/>
      <c r="F1304" s="46"/>
      <c r="G1304" s="46"/>
      <c r="H1304" s="46"/>
      <c r="I1304" s="46"/>
      <c r="J1304" s="47"/>
      <c r="K1304" s="47"/>
    </row>
    <row r="1305" spans="1:11" ht="12" customHeight="1" x14ac:dyDescent="0.2">
      <c r="A1305"/>
      <c r="B1305"/>
      <c r="C1305"/>
      <c r="D1305"/>
      <c r="E1305" s="40"/>
      <c r="F1305" s="46"/>
      <c r="G1305" s="46"/>
      <c r="H1305" s="46"/>
      <c r="I1305" s="46"/>
      <c r="J1305" s="47"/>
      <c r="K1305" s="47"/>
    </row>
    <row r="1306" spans="1:11" ht="12" customHeight="1" x14ac:dyDescent="0.2">
      <c r="A1306"/>
      <c r="B1306"/>
      <c r="C1306"/>
      <c r="D1306"/>
      <c r="E1306" s="40"/>
      <c r="F1306" s="46"/>
      <c r="G1306" s="46"/>
      <c r="H1306" s="46"/>
      <c r="I1306" s="46"/>
      <c r="J1306" s="47"/>
      <c r="K1306" s="47"/>
    </row>
    <row r="1307" spans="1:11" ht="12" customHeight="1" x14ac:dyDescent="0.2">
      <c r="A1307"/>
      <c r="B1307"/>
      <c r="C1307"/>
      <c r="D1307"/>
      <c r="E1307" s="40"/>
      <c r="F1307" s="46"/>
      <c r="G1307" s="46"/>
      <c r="H1307" s="46"/>
      <c r="I1307" s="46"/>
      <c r="J1307" s="47"/>
      <c r="K1307" s="47"/>
    </row>
    <row r="1308" spans="1:11" ht="12" customHeight="1" x14ac:dyDescent="0.2">
      <c r="A1308"/>
      <c r="B1308"/>
      <c r="C1308"/>
      <c r="D1308"/>
      <c r="E1308" s="40"/>
      <c r="F1308" s="46"/>
      <c r="G1308" s="46"/>
      <c r="H1308" s="46"/>
      <c r="I1308" s="46"/>
      <c r="J1308" s="47"/>
      <c r="K1308" s="47"/>
    </row>
    <row r="1309" spans="1:11" ht="12" customHeight="1" x14ac:dyDescent="0.2">
      <c r="A1309"/>
      <c r="B1309"/>
      <c r="C1309"/>
      <c r="D1309"/>
      <c r="E1309" s="40"/>
      <c r="F1309" s="46"/>
      <c r="G1309" s="46"/>
      <c r="H1309" s="46"/>
      <c r="I1309" s="46"/>
      <c r="J1309" s="47"/>
      <c r="K1309" s="47"/>
    </row>
    <row r="1310" spans="1:11" ht="12" customHeight="1" x14ac:dyDescent="0.2">
      <c r="A1310"/>
      <c r="B1310"/>
      <c r="C1310"/>
      <c r="D1310"/>
      <c r="E1310" s="40"/>
      <c r="F1310" s="46"/>
      <c r="G1310" s="46"/>
      <c r="H1310" s="46"/>
      <c r="I1310" s="46"/>
      <c r="J1310" s="47"/>
      <c r="K1310" s="47"/>
    </row>
    <row r="1311" spans="1:11" ht="12" customHeight="1" x14ac:dyDescent="0.2">
      <c r="A1311"/>
      <c r="B1311"/>
      <c r="C1311"/>
      <c r="D1311"/>
      <c r="E1311" s="40"/>
      <c r="F1311" s="46"/>
      <c r="G1311" s="46"/>
      <c r="H1311" s="46"/>
      <c r="I1311" s="46"/>
      <c r="J1311" s="47"/>
      <c r="K1311" s="47"/>
    </row>
    <row r="1312" spans="1:11" ht="12" customHeight="1" x14ac:dyDescent="0.2">
      <c r="A1312"/>
      <c r="B1312"/>
      <c r="C1312"/>
      <c r="D1312"/>
      <c r="E1312" s="40"/>
      <c r="F1312" s="46"/>
      <c r="G1312" s="46"/>
      <c r="H1312" s="46"/>
      <c r="I1312" s="46"/>
      <c r="J1312" s="47"/>
      <c r="K1312" s="47"/>
    </row>
    <row r="1313" spans="1:11" ht="12" customHeight="1" x14ac:dyDescent="0.2">
      <c r="A1313"/>
      <c r="B1313"/>
      <c r="C1313"/>
      <c r="D1313"/>
      <c r="E1313" s="40"/>
      <c r="F1313" s="46"/>
      <c r="G1313" s="46"/>
      <c r="H1313" s="46"/>
      <c r="I1313" s="46"/>
      <c r="J1313" s="47"/>
      <c r="K1313" s="47"/>
    </row>
    <row r="1314" spans="1:11" ht="12" customHeight="1" x14ac:dyDescent="0.2">
      <c r="A1314"/>
      <c r="B1314"/>
      <c r="C1314"/>
      <c r="D1314"/>
      <c r="E1314" s="40"/>
      <c r="F1314" s="46"/>
      <c r="G1314" s="46"/>
      <c r="H1314" s="46"/>
      <c r="I1314" s="46"/>
      <c r="J1314" s="47"/>
      <c r="K1314" s="47"/>
    </row>
    <row r="1315" spans="1:11" ht="12" customHeight="1" x14ac:dyDescent="0.2">
      <c r="A1315"/>
      <c r="B1315"/>
      <c r="C1315"/>
      <c r="D1315"/>
      <c r="E1315" s="40"/>
      <c r="F1315" s="46"/>
      <c r="G1315" s="46"/>
      <c r="H1315" s="46"/>
      <c r="I1315" s="46"/>
      <c r="J1315" s="47"/>
      <c r="K1315" s="47"/>
    </row>
    <row r="1316" spans="1:11" ht="12" customHeight="1" x14ac:dyDescent="0.2">
      <c r="A1316"/>
      <c r="B1316"/>
      <c r="C1316"/>
      <c r="D1316"/>
      <c r="E1316" s="40"/>
      <c r="F1316" s="46"/>
      <c r="G1316" s="46"/>
      <c r="H1316" s="46"/>
      <c r="I1316" s="46"/>
      <c r="J1316" s="47"/>
      <c r="K1316" s="47"/>
    </row>
    <row r="1317" spans="1:11" ht="12" customHeight="1" x14ac:dyDescent="0.2">
      <c r="A1317"/>
      <c r="B1317"/>
      <c r="C1317"/>
      <c r="D1317"/>
      <c r="E1317" s="40"/>
      <c r="F1317" s="46"/>
      <c r="G1317" s="46"/>
      <c r="H1317" s="46"/>
      <c r="I1317" s="46"/>
      <c r="J1317" s="47"/>
      <c r="K1317" s="47"/>
    </row>
    <row r="1318" spans="1:11" ht="12" customHeight="1" x14ac:dyDescent="0.2">
      <c r="A1318"/>
      <c r="B1318"/>
      <c r="C1318"/>
      <c r="D1318"/>
      <c r="E1318" s="40"/>
      <c r="F1318" s="46"/>
      <c r="G1318" s="46"/>
      <c r="H1318" s="46"/>
      <c r="I1318" s="46"/>
      <c r="J1318" s="47"/>
      <c r="K1318" s="47"/>
    </row>
    <row r="1319" spans="1:11" ht="12" customHeight="1" x14ac:dyDescent="0.2">
      <c r="A1319"/>
      <c r="B1319"/>
      <c r="C1319"/>
      <c r="D1319"/>
      <c r="E1319" s="40"/>
      <c r="F1319" s="46"/>
      <c r="G1319" s="46"/>
      <c r="H1319" s="46"/>
      <c r="I1319" s="46"/>
      <c r="J1319" s="47"/>
      <c r="K1319" s="47"/>
    </row>
    <row r="1320" spans="1:11" ht="12" customHeight="1" x14ac:dyDescent="0.2">
      <c r="A1320"/>
      <c r="B1320"/>
      <c r="C1320"/>
      <c r="D1320"/>
      <c r="E1320" s="40"/>
      <c r="F1320" s="46"/>
      <c r="G1320" s="46"/>
      <c r="H1320" s="46"/>
      <c r="I1320" s="46"/>
      <c r="J1320" s="47"/>
      <c r="K1320" s="47"/>
    </row>
    <row r="1321" spans="1:11" ht="12" customHeight="1" x14ac:dyDescent="0.2">
      <c r="A1321"/>
      <c r="B1321"/>
      <c r="C1321"/>
      <c r="D1321"/>
      <c r="E1321" s="40"/>
      <c r="F1321" s="46"/>
      <c r="G1321" s="46"/>
      <c r="H1321" s="46"/>
      <c r="I1321" s="46"/>
      <c r="J1321" s="47"/>
      <c r="K1321" s="47"/>
    </row>
    <row r="1322" spans="1:11" ht="12" customHeight="1" x14ac:dyDescent="0.2">
      <c r="A1322"/>
      <c r="B1322"/>
      <c r="C1322"/>
      <c r="D1322"/>
      <c r="E1322" s="40"/>
      <c r="F1322" s="46"/>
      <c r="G1322" s="46"/>
      <c r="H1322" s="46"/>
      <c r="I1322" s="46"/>
      <c r="J1322" s="47"/>
      <c r="K1322" s="47"/>
    </row>
    <row r="1323" spans="1:11" ht="12" customHeight="1" x14ac:dyDescent="0.2">
      <c r="A1323"/>
      <c r="B1323"/>
      <c r="C1323"/>
      <c r="D1323"/>
      <c r="E1323" s="40"/>
      <c r="F1323" s="46"/>
      <c r="G1323" s="46"/>
      <c r="H1323" s="46"/>
      <c r="I1323" s="46"/>
      <c r="J1323" s="47"/>
      <c r="K1323" s="47"/>
    </row>
    <row r="1324" spans="1:11" ht="12" customHeight="1" x14ac:dyDescent="0.2">
      <c r="A1324"/>
      <c r="B1324"/>
      <c r="C1324"/>
      <c r="D1324"/>
      <c r="E1324" s="40"/>
      <c r="F1324" s="46"/>
      <c r="G1324" s="46"/>
      <c r="H1324" s="46"/>
      <c r="I1324" s="46"/>
      <c r="J1324" s="47"/>
      <c r="K1324" s="47"/>
    </row>
    <row r="1325" spans="1:11" ht="12" customHeight="1" x14ac:dyDescent="0.2">
      <c r="A1325"/>
      <c r="B1325"/>
      <c r="C1325"/>
      <c r="D1325"/>
      <c r="E1325" s="40"/>
      <c r="F1325" s="46"/>
      <c r="G1325" s="46"/>
      <c r="H1325" s="46"/>
      <c r="I1325" s="46"/>
      <c r="J1325" s="47"/>
      <c r="K1325" s="47"/>
    </row>
    <row r="1326" spans="1:11" ht="12" customHeight="1" x14ac:dyDescent="0.2">
      <c r="A1326"/>
      <c r="B1326"/>
      <c r="C1326"/>
      <c r="D1326"/>
      <c r="E1326" s="40"/>
      <c r="F1326" s="46"/>
      <c r="G1326" s="46"/>
      <c r="H1326" s="46"/>
      <c r="I1326" s="46"/>
      <c r="J1326" s="47"/>
      <c r="K1326" s="47"/>
    </row>
    <row r="1327" spans="1:11" ht="12" customHeight="1" x14ac:dyDescent="0.2">
      <c r="A1327"/>
      <c r="B1327"/>
      <c r="C1327"/>
      <c r="D1327"/>
      <c r="E1327" s="40"/>
      <c r="F1327" s="46"/>
      <c r="G1327" s="46"/>
      <c r="H1327" s="46"/>
      <c r="I1327" s="46"/>
      <c r="J1327" s="47"/>
      <c r="K1327" s="47"/>
    </row>
    <row r="1328" spans="1:11" ht="12" customHeight="1" x14ac:dyDescent="0.2">
      <c r="A1328"/>
      <c r="B1328"/>
      <c r="C1328"/>
      <c r="D1328"/>
      <c r="E1328" s="40"/>
      <c r="F1328" s="46"/>
      <c r="G1328" s="46"/>
      <c r="H1328" s="46"/>
      <c r="I1328" s="46"/>
      <c r="J1328" s="47"/>
      <c r="K1328" s="47"/>
    </row>
    <row r="1329" spans="1:11" ht="12" customHeight="1" x14ac:dyDescent="0.2">
      <c r="A1329"/>
      <c r="B1329"/>
      <c r="C1329"/>
      <c r="D1329"/>
      <c r="E1329" s="40"/>
      <c r="F1329" s="46"/>
      <c r="G1329" s="46"/>
      <c r="H1329" s="46"/>
      <c r="I1329" s="46"/>
      <c r="J1329" s="47"/>
      <c r="K1329" s="47"/>
    </row>
    <row r="1330" spans="1:11" ht="12" customHeight="1" x14ac:dyDescent="0.2">
      <c r="A1330"/>
      <c r="B1330"/>
      <c r="C1330"/>
      <c r="D1330"/>
      <c r="E1330" s="40"/>
      <c r="F1330" s="46"/>
      <c r="G1330" s="46"/>
      <c r="H1330" s="46"/>
      <c r="I1330" s="46"/>
      <c r="J1330" s="47"/>
      <c r="K1330" s="47"/>
    </row>
    <row r="1331" spans="1:11" ht="12" customHeight="1" x14ac:dyDescent="0.2">
      <c r="A1331"/>
      <c r="B1331"/>
      <c r="C1331"/>
      <c r="D1331"/>
      <c r="E1331" s="40"/>
      <c r="F1331" s="46"/>
      <c r="G1331" s="46"/>
      <c r="H1331" s="46"/>
      <c r="I1331" s="46"/>
      <c r="J1331" s="47"/>
      <c r="K1331" s="47"/>
    </row>
    <row r="1332" spans="1:11" ht="12" customHeight="1" x14ac:dyDescent="0.2">
      <c r="A1332"/>
      <c r="B1332"/>
      <c r="C1332"/>
      <c r="D1332"/>
      <c r="E1332" s="40"/>
      <c r="F1332" s="46"/>
      <c r="G1332" s="46"/>
      <c r="H1332" s="46"/>
      <c r="I1332" s="46"/>
      <c r="J1332" s="47"/>
      <c r="K1332" s="47"/>
    </row>
    <row r="1333" spans="1:11" ht="12" customHeight="1" x14ac:dyDescent="0.2">
      <c r="A1333"/>
      <c r="B1333"/>
      <c r="C1333"/>
      <c r="D1333"/>
      <c r="E1333" s="40"/>
      <c r="F1333" s="46"/>
      <c r="G1333" s="46"/>
      <c r="H1333" s="46"/>
      <c r="I1333" s="46"/>
      <c r="J1333" s="47"/>
      <c r="K1333" s="47"/>
    </row>
    <row r="1334" spans="1:11" ht="12" customHeight="1" x14ac:dyDescent="0.2">
      <c r="A1334"/>
      <c r="B1334"/>
      <c r="C1334"/>
      <c r="D1334"/>
      <c r="E1334" s="40"/>
      <c r="F1334" s="46"/>
      <c r="G1334" s="46"/>
      <c r="H1334" s="46"/>
      <c r="I1334" s="46"/>
      <c r="J1334" s="47"/>
      <c r="K1334" s="47"/>
    </row>
    <row r="1335" spans="1:11" ht="12" customHeight="1" x14ac:dyDescent="0.2">
      <c r="A1335"/>
      <c r="B1335"/>
      <c r="C1335"/>
      <c r="D1335"/>
      <c r="E1335" s="40"/>
      <c r="F1335" s="46"/>
      <c r="G1335" s="46"/>
      <c r="H1335" s="46"/>
      <c r="I1335" s="46"/>
      <c r="J1335" s="47"/>
      <c r="K1335" s="47"/>
    </row>
    <row r="1336" spans="1:11" ht="12" customHeight="1" x14ac:dyDescent="0.2">
      <c r="A1336"/>
      <c r="B1336"/>
      <c r="C1336"/>
      <c r="D1336"/>
      <c r="E1336" s="40"/>
      <c r="F1336" s="46"/>
      <c r="G1336" s="46"/>
      <c r="H1336" s="46"/>
      <c r="I1336" s="46"/>
      <c r="J1336" s="47"/>
      <c r="K1336" s="47"/>
    </row>
    <row r="1337" spans="1:11" ht="12" customHeight="1" x14ac:dyDescent="0.2">
      <c r="A1337"/>
      <c r="B1337"/>
      <c r="C1337"/>
      <c r="D1337"/>
      <c r="E1337" s="40"/>
      <c r="F1337" s="46"/>
      <c r="G1337" s="46"/>
      <c r="H1337" s="46"/>
      <c r="I1337" s="46"/>
      <c r="J1337" s="47"/>
      <c r="K1337" s="47"/>
    </row>
    <row r="1338" spans="1:11" ht="12" customHeight="1" x14ac:dyDescent="0.2">
      <c r="A1338"/>
      <c r="B1338"/>
      <c r="C1338"/>
      <c r="D1338"/>
      <c r="E1338" s="40"/>
      <c r="F1338" s="46"/>
      <c r="G1338" s="46"/>
      <c r="H1338" s="46"/>
      <c r="I1338" s="46"/>
      <c r="J1338" s="47"/>
      <c r="K1338" s="47"/>
    </row>
    <row r="1339" spans="1:11" ht="12" customHeight="1" x14ac:dyDescent="0.2">
      <c r="A1339"/>
      <c r="B1339"/>
      <c r="C1339"/>
      <c r="D1339"/>
      <c r="E1339" s="40"/>
      <c r="F1339" s="46"/>
      <c r="G1339" s="46"/>
      <c r="H1339" s="46"/>
      <c r="I1339" s="46"/>
      <c r="J1339" s="47"/>
      <c r="K1339" s="47"/>
    </row>
    <row r="1340" spans="1:11" ht="12" customHeight="1" x14ac:dyDescent="0.2">
      <c r="A1340"/>
      <c r="B1340"/>
      <c r="C1340"/>
      <c r="D1340"/>
      <c r="E1340" s="40"/>
      <c r="F1340" s="46"/>
      <c r="G1340" s="46"/>
      <c r="H1340" s="46"/>
      <c r="I1340" s="46"/>
      <c r="J1340" s="47"/>
      <c r="K1340" s="47"/>
    </row>
    <row r="1341" spans="1:11" ht="12" customHeight="1" x14ac:dyDescent="0.2">
      <c r="A1341"/>
      <c r="B1341"/>
      <c r="C1341"/>
      <c r="D1341"/>
      <c r="E1341" s="40"/>
      <c r="F1341" s="46"/>
      <c r="G1341" s="46"/>
      <c r="H1341" s="46"/>
      <c r="I1341" s="46"/>
      <c r="J1341" s="47"/>
      <c r="K1341" s="47"/>
    </row>
    <row r="1342" spans="1:11" ht="12" customHeight="1" x14ac:dyDescent="0.2">
      <c r="A1342"/>
      <c r="B1342"/>
      <c r="C1342"/>
      <c r="D1342"/>
      <c r="E1342" s="40"/>
      <c r="F1342" s="46"/>
      <c r="G1342" s="46"/>
      <c r="H1342" s="46"/>
      <c r="I1342" s="46"/>
      <c r="J1342" s="47"/>
      <c r="K1342" s="47"/>
    </row>
    <row r="1343" spans="1:11" ht="12" customHeight="1" x14ac:dyDescent="0.2">
      <c r="A1343"/>
      <c r="B1343"/>
      <c r="C1343"/>
      <c r="D1343"/>
      <c r="E1343" s="40"/>
      <c r="F1343" s="46"/>
      <c r="G1343" s="46"/>
      <c r="H1343" s="46"/>
      <c r="I1343" s="46"/>
      <c r="J1343" s="47"/>
      <c r="K1343" s="47"/>
    </row>
    <row r="1344" spans="1:11" ht="12" customHeight="1" x14ac:dyDescent="0.2">
      <c r="A1344"/>
      <c r="B1344"/>
      <c r="C1344"/>
      <c r="D1344"/>
      <c r="E1344" s="40"/>
      <c r="F1344" s="46"/>
      <c r="G1344" s="46"/>
      <c r="H1344" s="46"/>
      <c r="I1344" s="46"/>
      <c r="J1344" s="47"/>
      <c r="K1344" s="47"/>
    </row>
    <row r="1345" spans="1:11" ht="12" customHeight="1" x14ac:dyDescent="0.2">
      <c r="A1345"/>
      <c r="B1345"/>
      <c r="C1345"/>
      <c r="D1345"/>
      <c r="F1345" s="46"/>
      <c r="G1345" s="46"/>
      <c r="H1345" s="46"/>
      <c r="I1345" s="46"/>
      <c r="J1345" s="47"/>
      <c r="K1345" s="47"/>
    </row>
    <row r="1346" spans="1:11" ht="12" customHeight="1" x14ac:dyDescent="0.2">
      <c r="A1346"/>
      <c r="B1346"/>
      <c r="C1346"/>
      <c r="D1346"/>
    </row>
    <row r="1347" spans="1:11" ht="12" customHeight="1" x14ac:dyDescent="0.2">
      <c r="A1347"/>
      <c r="B1347"/>
      <c r="C1347"/>
      <c r="D1347"/>
    </row>
    <row r="1348" spans="1:11" ht="12" customHeight="1" x14ac:dyDescent="0.2">
      <c r="A1348"/>
      <c r="B1348"/>
      <c r="C1348"/>
      <c r="D1348"/>
    </row>
    <row r="1349" spans="1:11" ht="12" customHeight="1" x14ac:dyDescent="0.2">
      <c r="A1349"/>
      <c r="B1349"/>
      <c r="C1349"/>
      <c r="D1349"/>
    </row>
    <row r="1350" spans="1:11" ht="12" customHeight="1" x14ac:dyDescent="0.2">
      <c r="A1350"/>
      <c r="B1350"/>
      <c r="C1350"/>
      <c r="D1350"/>
    </row>
    <row r="1351" spans="1:11" ht="12" customHeight="1" x14ac:dyDescent="0.2">
      <c r="A1351"/>
      <c r="B1351"/>
      <c r="C1351"/>
      <c r="D1351"/>
    </row>
    <row r="1352" spans="1:11" ht="12" customHeight="1" x14ac:dyDescent="0.2">
      <c r="A1352"/>
      <c r="B1352"/>
      <c r="C1352"/>
      <c r="D1352"/>
    </row>
    <row r="1353" spans="1:11" ht="12" customHeight="1" x14ac:dyDescent="0.2">
      <c r="A1353"/>
      <c r="B1353"/>
      <c r="C1353"/>
      <c r="D1353"/>
    </row>
    <row r="1354" spans="1:11" ht="12" customHeight="1" x14ac:dyDescent="0.2">
      <c r="A1354"/>
      <c r="B1354"/>
      <c r="C1354"/>
      <c r="D1354"/>
    </row>
    <row r="1355" spans="1:11" ht="12" customHeight="1" x14ac:dyDescent="0.2">
      <c r="A1355"/>
      <c r="B1355"/>
      <c r="C1355"/>
      <c r="D1355"/>
    </row>
    <row r="1356" spans="1:11" ht="12" customHeight="1" x14ac:dyDescent="0.2">
      <c r="A1356"/>
      <c r="B1356"/>
      <c r="C1356"/>
      <c r="D1356"/>
    </row>
    <row r="1357" spans="1:11" ht="12" customHeight="1" x14ac:dyDescent="0.2">
      <c r="A1357"/>
      <c r="B1357"/>
      <c r="C1357"/>
      <c r="D1357"/>
    </row>
    <row r="1358" spans="1:11" ht="12" customHeight="1" x14ac:dyDescent="0.2">
      <c r="A1358"/>
      <c r="B1358"/>
      <c r="C1358"/>
      <c r="D1358"/>
    </row>
    <row r="1359" spans="1:11" ht="12" customHeight="1" x14ac:dyDescent="0.2">
      <c r="A1359"/>
      <c r="B1359"/>
      <c r="C1359"/>
      <c r="D1359"/>
    </row>
    <row r="1360" spans="1:11" ht="12" customHeight="1" x14ac:dyDescent="0.2">
      <c r="A1360"/>
      <c r="B1360"/>
      <c r="C1360"/>
      <c r="D1360"/>
    </row>
    <row r="1361" spans="1:4" ht="12" customHeight="1" x14ac:dyDescent="0.2">
      <c r="A1361"/>
      <c r="B1361"/>
      <c r="C1361"/>
      <c r="D1361"/>
    </row>
    <row r="1362" spans="1:4" ht="12" customHeight="1" x14ac:dyDescent="0.2">
      <c r="A1362"/>
      <c r="B1362"/>
      <c r="C1362"/>
      <c r="D1362"/>
    </row>
    <row r="1363" spans="1:4" ht="12" customHeight="1" x14ac:dyDescent="0.2">
      <c r="A1363"/>
      <c r="B1363"/>
      <c r="C1363"/>
      <c r="D1363"/>
    </row>
    <row r="1364" spans="1:4" ht="12" customHeight="1" x14ac:dyDescent="0.2">
      <c r="A1364"/>
      <c r="B1364"/>
      <c r="C1364"/>
      <c r="D1364"/>
    </row>
    <row r="1365" spans="1:4" ht="12" customHeight="1" x14ac:dyDescent="0.2">
      <c r="A1365"/>
      <c r="B1365"/>
      <c r="C1365"/>
      <c r="D1365"/>
    </row>
    <row r="1366" spans="1:4" ht="12" customHeight="1" x14ac:dyDescent="0.2">
      <c r="A1366"/>
      <c r="B1366"/>
      <c r="C1366"/>
      <c r="D1366"/>
    </row>
    <row r="1367" spans="1:4" ht="12" customHeight="1" x14ac:dyDescent="0.2">
      <c r="A1367"/>
      <c r="B1367"/>
      <c r="C1367"/>
      <c r="D1367"/>
    </row>
    <row r="1368" spans="1:4" ht="12" customHeight="1" x14ac:dyDescent="0.2">
      <c r="A1368"/>
      <c r="B1368"/>
      <c r="C1368"/>
      <c r="D1368"/>
    </row>
    <row r="1369" spans="1:4" ht="12" customHeight="1" x14ac:dyDescent="0.2">
      <c r="A1369"/>
      <c r="B1369"/>
      <c r="C1369"/>
      <c r="D1369"/>
    </row>
    <row r="1370" spans="1:4" ht="12" customHeight="1" x14ac:dyDescent="0.2">
      <c r="A1370"/>
      <c r="B1370"/>
      <c r="C1370"/>
      <c r="D1370"/>
    </row>
    <row r="1371" spans="1:4" ht="12" customHeight="1" x14ac:dyDescent="0.2">
      <c r="A1371"/>
      <c r="B1371"/>
      <c r="C1371"/>
      <c r="D1371"/>
    </row>
    <row r="1372" spans="1:4" ht="12" customHeight="1" x14ac:dyDescent="0.2">
      <c r="A1372"/>
      <c r="B1372"/>
      <c r="C1372"/>
      <c r="D1372"/>
    </row>
    <row r="1373" spans="1:4" ht="12" customHeight="1" x14ac:dyDescent="0.2">
      <c r="A1373"/>
      <c r="B1373"/>
      <c r="C1373"/>
      <c r="D1373"/>
    </row>
    <row r="1374" spans="1:4" ht="12" customHeight="1" x14ac:dyDescent="0.2">
      <c r="A1374"/>
      <c r="B1374"/>
      <c r="C1374"/>
      <c r="D1374"/>
    </row>
    <row r="1375" spans="1:4" ht="12" customHeight="1" x14ac:dyDescent="0.2">
      <c r="A1375"/>
      <c r="B1375"/>
      <c r="C1375"/>
      <c r="D1375"/>
    </row>
    <row r="1376" spans="1:4" ht="12" customHeight="1" x14ac:dyDescent="0.2">
      <c r="A1376"/>
      <c r="B1376"/>
      <c r="C1376"/>
      <c r="D1376"/>
    </row>
    <row r="1377" spans="1:4" ht="12" customHeight="1" x14ac:dyDescent="0.2">
      <c r="A1377"/>
      <c r="B1377"/>
      <c r="C1377"/>
      <c r="D1377"/>
    </row>
    <row r="1378" spans="1:4" ht="12" customHeight="1" x14ac:dyDescent="0.2">
      <c r="A1378"/>
      <c r="B1378"/>
      <c r="C1378"/>
      <c r="D1378"/>
    </row>
    <row r="1379" spans="1:4" ht="12" customHeight="1" x14ac:dyDescent="0.2">
      <c r="A1379"/>
      <c r="B1379"/>
      <c r="C1379"/>
      <c r="D1379"/>
    </row>
    <row r="1380" spans="1:4" ht="12" customHeight="1" x14ac:dyDescent="0.2">
      <c r="A1380"/>
      <c r="B1380"/>
      <c r="C1380"/>
      <c r="D1380"/>
    </row>
    <row r="1381" spans="1:4" ht="12" customHeight="1" x14ac:dyDescent="0.2">
      <c r="A1381"/>
      <c r="B1381"/>
      <c r="C1381"/>
      <c r="D1381"/>
    </row>
    <row r="1382" spans="1:4" ht="12" customHeight="1" x14ac:dyDescent="0.2">
      <c r="A1382"/>
      <c r="B1382"/>
      <c r="C1382"/>
      <c r="D1382"/>
    </row>
    <row r="1383" spans="1:4" ht="12" customHeight="1" x14ac:dyDescent="0.2">
      <c r="A1383"/>
      <c r="B1383"/>
      <c r="C1383"/>
      <c r="D1383"/>
    </row>
    <row r="1384" spans="1:4" ht="12" customHeight="1" x14ac:dyDescent="0.2">
      <c r="A1384"/>
      <c r="B1384"/>
      <c r="C1384"/>
      <c r="D1384"/>
    </row>
    <row r="1385" spans="1:4" ht="12" customHeight="1" x14ac:dyDescent="0.2">
      <c r="A1385"/>
      <c r="B1385"/>
      <c r="C1385"/>
      <c r="D1385"/>
    </row>
    <row r="1386" spans="1:4" ht="12" customHeight="1" x14ac:dyDescent="0.2">
      <c r="A1386"/>
      <c r="B1386"/>
      <c r="C1386"/>
      <c r="D1386"/>
    </row>
    <row r="1387" spans="1:4" ht="12" customHeight="1" x14ac:dyDescent="0.2">
      <c r="A1387"/>
      <c r="B1387"/>
      <c r="C1387"/>
      <c r="D1387"/>
    </row>
    <row r="1388" spans="1:4" ht="12" customHeight="1" x14ac:dyDescent="0.2">
      <c r="A1388"/>
      <c r="B1388"/>
      <c r="C1388"/>
      <c r="D1388"/>
    </row>
    <row r="1389" spans="1:4" ht="12" customHeight="1" x14ac:dyDescent="0.2">
      <c r="A1389"/>
      <c r="B1389"/>
      <c r="C1389"/>
      <c r="D1389"/>
    </row>
    <row r="1390" spans="1:4" ht="12" customHeight="1" x14ac:dyDescent="0.2">
      <c r="A1390"/>
      <c r="B1390"/>
      <c r="C1390"/>
      <c r="D1390"/>
    </row>
    <row r="1391" spans="1:4" ht="12" customHeight="1" x14ac:dyDescent="0.2">
      <c r="A1391"/>
      <c r="B1391"/>
      <c r="C1391"/>
      <c r="D1391"/>
    </row>
    <row r="1392" spans="1:4" ht="12" customHeight="1" x14ac:dyDescent="0.2">
      <c r="A1392"/>
      <c r="B1392"/>
      <c r="C1392"/>
      <c r="D1392"/>
    </row>
    <row r="1393" spans="1:4" ht="12" customHeight="1" x14ac:dyDescent="0.2">
      <c r="A1393"/>
      <c r="B1393"/>
      <c r="C1393"/>
      <c r="D1393"/>
    </row>
    <row r="1394" spans="1:4" ht="12" customHeight="1" x14ac:dyDescent="0.2">
      <c r="A1394"/>
      <c r="B1394"/>
      <c r="C1394"/>
      <c r="D1394"/>
    </row>
    <row r="1395" spans="1:4" ht="12" customHeight="1" x14ac:dyDescent="0.2">
      <c r="A1395"/>
      <c r="B1395"/>
      <c r="C1395"/>
      <c r="D1395"/>
    </row>
    <row r="1396" spans="1:4" ht="12" customHeight="1" x14ac:dyDescent="0.2">
      <c r="A1396"/>
      <c r="B1396"/>
      <c r="C1396"/>
      <c r="D1396"/>
    </row>
    <row r="1397" spans="1:4" ht="12" customHeight="1" x14ac:dyDescent="0.2">
      <c r="A1397"/>
      <c r="B1397"/>
      <c r="C1397"/>
      <c r="D1397"/>
    </row>
    <row r="1398" spans="1:4" ht="12" customHeight="1" x14ac:dyDescent="0.2">
      <c r="A1398"/>
      <c r="B1398"/>
      <c r="C1398"/>
      <c r="D1398"/>
    </row>
    <row r="1399" spans="1:4" ht="12" customHeight="1" x14ac:dyDescent="0.2">
      <c r="A1399"/>
      <c r="B1399"/>
      <c r="C1399"/>
      <c r="D1399"/>
    </row>
    <row r="1400" spans="1:4" ht="12" customHeight="1" x14ac:dyDescent="0.2">
      <c r="A1400"/>
      <c r="B1400"/>
      <c r="C1400"/>
      <c r="D1400"/>
    </row>
    <row r="1401" spans="1:4" ht="12" customHeight="1" x14ac:dyDescent="0.2">
      <c r="A1401"/>
      <c r="B1401"/>
      <c r="C1401"/>
      <c r="D1401"/>
    </row>
    <row r="1402" spans="1:4" ht="12" customHeight="1" x14ac:dyDescent="0.2">
      <c r="A1402"/>
      <c r="B1402"/>
      <c r="C1402"/>
      <c r="D1402"/>
    </row>
    <row r="1403" spans="1:4" ht="12" customHeight="1" x14ac:dyDescent="0.2">
      <c r="A1403"/>
      <c r="B1403"/>
      <c r="C1403"/>
      <c r="D1403"/>
    </row>
    <row r="1404" spans="1:4" ht="12" customHeight="1" x14ac:dyDescent="0.2">
      <c r="A1404"/>
      <c r="B1404"/>
      <c r="C1404"/>
      <c r="D1404"/>
    </row>
    <row r="1405" spans="1:4" ht="12" customHeight="1" x14ac:dyDescent="0.2">
      <c r="A1405"/>
      <c r="B1405"/>
      <c r="C1405"/>
      <c r="D1405"/>
    </row>
    <row r="1406" spans="1:4" ht="12" customHeight="1" x14ac:dyDescent="0.2">
      <c r="A1406"/>
      <c r="B1406"/>
      <c r="C1406"/>
      <c r="D1406"/>
    </row>
    <row r="1407" spans="1:4" ht="12" customHeight="1" x14ac:dyDescent="0.2">
      <c r="A1407"/>
      <c r="B1407"/>
      <c r="C1407"/>
      <c r="D1407"/>
    </row>
    <row r="1408" spans="1:4" ht="12" customHeight="1" x14ac:dyDescent="0.2">
      <c r="A1408"/>
      <c r="B1408"/>
      <c r="C1408"/>
      <c r="D1408"/>
    </row>
    <row r="1409" spans="1:4" ht="12" customHeight="1" x14ac:dyDescent="0.2">
      <c r="A1409"/>
      <c r="B1409"/>
      <c r="C1409"/>
      <c r="D1409"/>
    </row>
    <row r="1410" spans="1:4" ht="12" customHeight="1" x14ac:dyDescent="0.2">
      <c r="A1410"/>
      <c r="B1410"/>
      <c r="C1410"/>
      <c r="D1410"/>
    </row>
    <row r="1411" spans="1:4" ht="12" customHeight="1" x14ac:dyDescent="0.2">
      <c r="A1411"/>
      <c r="B1411"/>
      <c r="C1411"/>
      <c r="D1411"/>
    </row>
    <row r="1412" spans="1:4" ht="12" customHeight="1" x14ac:dyDescent="0.2">
      <c r="A1412"/>
      <c r="B1412"/>
      <c r="C1412"/>
      <c r="D1412"/>
    </row>
    <row r="1413" spans="1:4" ht="12" customHeight="1" x14ac:dyDescent="0.2">
      <c r="A1413"/>
      <c r="B1413"/>
      <c r="C1413"/>
      <c r="D1413"/>
    </row>
    <row r="1414" spans="1:4" ht="12" customHeight="1" x14ac:dyDescent="0.2">
      <c r="A1414"/>
      <c r="B1414"/>
      <c r="C1414"/>
      <c r="D1414"/>
    </row>
    <row r="1415" spans="1:4" ht="12" customHeight="1" x14ac:dyDescent="0.2">
      <c r="A1415"/>
      <c r="B1415"/>
      <c r="C1415"/>
      <c r="D1415"/>
    </row>
    <row r="1416" spans="1:4" ht="12" customHeight="1" x14ac:dyDescent="0.2">
      <c r="A1416"/>
      <c r="B1416"/>
      <c r="C1416"/>
      <c r="D1416"/>
    </row>
    <row r="1417" spans="1:4" ht="12" customHeight="1" x14ac:dyDescent="0.2">
      <c r="A1417"/>
      <c r="B1417"/>
      <c r="C1417"/>
      <c r="D1417"/>
    </row>
    <row r="1418" spans="1:4" ht="12" customHeight="1" x14ac:dyDescent="0.2">
      <c r="A1418"/>
      <c r="B1418"/>
      <c r="C1418"/>
      <c r="D1418"/>
    </row>
    <row r="1419" spans="1:4" ht="12" customHeight="1" x14ac:dyDescent="0.2">
      <c r="A1419"/>
      <c r="B1419"/>
      <c r="C1419"/>
      <c r="D1419"/>
    </row>
    <row r="1420" spans="1:4" ht="12" customHeight="1" x14ac:dyDescent="0.2">
      <c r="A1420"/>
      <c r="B1420"/>
      <c r="C1420"/>
      <c r="D1420"/>
    </row>
    <row r="1421" spans="1:4" ht="12" customHeight="1" x14ac:dyDescent="0.2">
      <c r="A1421"/>
      <c r="B1421"/>
      <c r="C1421"/>
      <c r="D1421"/>
    </row>
    <row r="1422" spans="1:4" ht="12" customHeight="1" x14ac:dyDescent="0.2">
      <c r="A1422"/>
      <c r="B1422"/>
      <c r="C1422"/>
      <c r="D1422"/>
    </row>
    <row r="1423" spans="1:4" ht="12" customHeight="1" x14ac:dyDescent="0.2">
      <c r="A1423"/>
      <c r="B1423"/>
      <c r="C1423"/>
      <c r="D1423"/>
    </row>
    <row r="1424" spans="1:4" ht="12" customHeight="1" x14ac:dyDescent="0.2">
      <c r="A1424"/>
      <c r="B1424"/>
      <c r="C1424"/>
      <c r="D1424"/>
    </row>
    <row r="1425" spans="1:4" ht="12" customHeight="1" x14ac:dyDescent="0.2">
      <c r="A1425"/>
      <c r="B1425"/>
      <c r="C1425"/>
      <c r="D1425"/>
    </row>
    <row r="1426" spans="1:4" ht="12" customHeight="1" x14ac:dyDescent="0.2">
      <c r="A1426"/>
      <c r="B1426"/>
      <c r="C1426"/>
      <c r="D1426"/>
    </row>
    <row r="1427" spans="1:4" ht="12" customHeight="1" x14ac:dyDescent="0.2">
      <c r="A1427"/>
      <c r="B1427"/>
      <c r="C1427"/>
      <c r="D1427"/>
    </row>
    <row r="1428" spans="1:4" ht="12" customHeight="1" x14ac:dyDescent="0.2">
      <c r="A1428"/>
      <c r="B1428"/>
      <c r="C1428"/>
      <c r="D1428"/>
    </row>
    <row r="1429" spans="1:4" ht="12" customHeight="1" x14ac:dyDescent="0.2">
      <c r="A1429"/>
      <c r="B1429"/>
      <c r="C1429"/>
      <c r="D1429"/>
    </row>
    <row r="1430" spans="1:4" ht="12" customHeight="1" x14ac:dyDescent="0.2">
      <c r="A1430"/>
      <c r="B1430"/>
      <c r="C1430"/>
      <c r="D1430"/>
    </row>
    <row r="1431" spans="1:4" ht="12" customHeight="1" x14ac:dyDescent="0.2">
      <c r="A1431"/>
      <c r="B1431"/>
      <c r="C1431"/>
      <c r="D1431"/>
    </row>
    <row r="1432" spans="1:4" ht="12" customHeight="1" x14ac:dyDescent="0.2">
      <c r="A1432"/>
      <c r="B1432"/>
      <c r="C1432"/>
      <c r="D1432"/>
    </row>
    <row r="1433" spans="1:4" ht="12" customHeight="1" x14ac:dyDescent="0.2">
      <c r="A1433"/>
      <c r="B1433"/>
      <c r="C1433"/>
      <c r="D1433"/>
    </row>
    <row r="1434" spans="1:4" ht="12" customHeight="1" x14ac:dyDescent="0.2">
      <c r="A1434"/>
      <c r="B1434"/>
      <c r="C1434"/>
      <c r="D1434"/>
    </row>
    <row r="1435" spans="1:4" ht="12" customHeight="1" x14ac:dyDescent="0.2">
      <c r="A1435"/>
      <c r="B1435"/>
      <c r="C1435"/>
      <c r="D1435"/>
    </row>
    <row r="1436" spans="1:4" ht="12" customHeight="1" x14ac:dyDescent="0.2">
      <c r="A1436"/>
      <c r="B1436"/>
      <c r="C1436"/>
      <c r="D1436"/>
    </row>
    <row r="1437" spans="1:4" ht="12" customHeight="1" x14ac:dyDescent="0.2">
      <c r="A1437"/>
      <c r="B1437"/>
      <c r="C1437"/>
      <c r="D1437"/>
    </row>
    <row r="1438" spans="1:4" ht="12" customHeight="1" x14ac:dyDescent="0.2">
      <c r="A1438"/>
      <c r="B1438"/>
      <c r="C1438"/>
      <c r="D1438"/>
    </row>
    <row r="1439" spans="1:4" ht="12" customHeight="1" x14ac:dyDescent="0.2">
      <c r="A1439"/>
      <c r="B1439"/>
      <c r="C1439"/>
      <c r="D1439"/>
    </row>
    <row r="1440" spans="1:4" ht="12" customHeight="1" x14ac:dyDescent="0.2">
      <c r="A1440"/>
      <c r="B1440"/>
      <c r="C1440"/>
      <c r="D1440"/>
    </row>
    <row r="1441" spans="1:4" ht="12" customHeight="1" x14ac:dyDescent="0.2">
      <c r="A1441"/>
      <c r="B1441"/>
      <c r="C1441"/>
      <c r="D1441"/>
    </row>
    <row r="1442" spans="1:4" ht="12" customHeight="1" x14ac:dyDescent="0.2">
      <c r="A1442"/>
      <c r="B1442"/>
      <c r="C1442"/>
      <c r="D1442"/>
    </row>
    <row r="1443" spans="1:4" ht="12" customHeight="1" x14ac:dyDescent="0.2">
      <c r="A1443"/>
      <c r="B1443"/>
      <c r="C1443"/>
      <c r="D1443"/>
    </row>
    <row r="1444" spans="1:4" ht="12" customHeight="1" x14ac:dyDescent="0.2">
      <c r="A1444"/>
      <c r="B1444"/>
      <c r="C1444"/>
      <c r="D1444"/>
    </row>
    <row r="1445" spans="1:4" ht="12" customHeight="1" x14ac:dyDescent="0.2">
      <c r="A1445"/>
      <c r="B1445"/>
      <c r="C1445"/>
      <c r="D1445"/>
    </row>
    <row r="1446" spans="1:4" ht="12" customHeight="1" x14ac:dyDescent="0.2">
      <c r="A1446"/>
      <c r="B1446"/>
      <c r="C1446"/>
      <c r="D1446"/>
    </row>
    <row r="1447" spans="1:4" ht="12" customHeight="1" x14ac:dyDescent="0.2">
      <c r="A1447"/>
      <c r="B1447"/>
      <c r="C1447"/>
      <c r="D1447"/>
    </row>
    <row r="1448" spans="1:4" ht="12" customHeight="1" x14ac:dyDescent="0.2">
      <c r="A1448"/>
      <c r="B1448"/>
      <c r="C1448"/>
      <c r="D1448"/>
    </row>
    <row r="1449" spans="1:4" ht="12" customHeight="1" x14ac:dyDescent="0.2">
      <c r="A1449"/>
      <c r="B1449"/>
      <c r="C1449"/>
      <c r="D1449"/>
    </row>
    <row r="1450" spans="1:4" ht="12" customHeight="1" x14ac:dyDescent="0.2">
      <c r="A1450"/>
      <c r="B1450"/>
      <c r="C1450"/>
      <c r="D1450"/>
    </row>
    <row r="1451" spans="1:4" ht="12" customHeight="1" x14ac:dyDescent="0.2">
      <c r="A1451"/>
      <c r="B1451"/>
      <c r="C1451"/>
      <c r="D1451"/>
    </row>
    <row r="1452" spans="1:4" ht="12" customHeight="1" x14ac:dyDescent="0.2">
      <c r="A1452"/>
      <c r="B1452"/>
      <c r="C1452"/>
      <c r="D1452"/>
    </row>
    <row r="1453" spans="1:4" ht="12" customHeight="1" x14ac:dyDescent="0.2">
      <c r="A1453"/>
      <c r="B1453"/>
      <c r="C1453"/>
      <c r="D1453"/>
    </row>
    <row r="1454" spans="1:4" ht="12" customHeight="1" x14ac:dyDescent="0.2">
      <c r="A1454"/>
      <c r="B1454"/>
      <c r="C1454"/>
      <c r="D1454"/>
    </row>
    <row r="1455" spans="1:4" ht="12" customHeight="1" x14ac:dyDescent="0.2">
      <c r="A1455"/>
      <c r="B1455"/>
      <c r="C1455"/>
      <c r="D1455"/>
    </row>
    <row r="1456" spans="1:4" ht="12" customHeight="1" x14ac:dyDescent="0.2">
      <c r="A1456"/>
      <c r="B1456"/>
      <c r="C1456"/>
      <c r="D1456"/>
    </row>
    <row r="1457" spans="1:4" ht="12" customHeight="1" x14ac:dyDescent="0.2">
      <c r="A1457"/>
      <c r="B1457"/>
      <c r="C1457"/>
      <c r="D1457"/>
    </row>
    <row r="1458" spans="1:4" ht="12" customHeight="1" x14ac:dyDescent="0.2">
      <c r="A1458"/>
      <c r="B1458"/>
      <c r="C1458"/>
      <c r="D1458"/>
    </row>
    <row r="1459" spans="1:4" ht="12" customHeight="1" x14ac:dyDescent="0.2">
      <c r="A1459"/>
      <c r="B1459"/>
      <c r="C1459"/>
      <c r="D1459"/>
    </row>
    <row r="1460" spans="1:4" ht="12" customHeight="1" x14ac:dyDescent="0.2">
      <c r="A1460"/>
      <c r="B1460"/>
      <c r="C1460"/>
      <c r="D1460"/>
    </row>
    <row r="1461" spans="1:4" ht="12" customHeight="1" x14ac:dyDescent="0.2">
      <c r="A1461"/>
      <c r="B1461"/>
      <c r="C1461"/>
      <c r="D1461"/>
    </row>
    <row r="1462" spans="1:4" ht="12" customHeight="1" x14ac:dyDescent="0.2">
      <c r="A1462"/>
      <c r="B1462"/>
      <c r="C1462"/>
      <c r="D1462"/>
    </row>
    <row r="1463" spans="1:4" ht="12" customHeight="1" x14ac:dyDescent="0.2">
      <c r="A1463"/>
      <c r="B1463"/>
      <c r="C1463"/>
      <c r="D1463"/>
    </row>
    <row r="1464" spans="1:4" ht="12" customHeight="1" x14ac:dyDescent="0.2">
      <c r="A1464"/>
      <c r="B1464"/>
      <c r="C1464"/>
      <c r="D1464"/>
    </row>
    <row r="1465" spans="1:4" ht="12" customHeight="1" x14ac:dyDescent="0.2">
      <c r="A1465"/>
      <c r="B1465"/>
      <c r="C1465"/>
      <c r="D1465"/>
    </row>
    <row r="1466" spans="1:4" ht="12" customHeight="1" x14ac:dyDescent="0.2">
      <c r="A1466"/>
      <c r="B1466"/>
      <c r="C1466"/>
      <c r="D1466"/>
    </row>
    <row r="1467" spans="1:4" ht="12" customHeight="1" x14ac:dyDescent="0.2">
      <c r="A1467"/>
      <c r="B1467"/>
      <c r="C1467"/>
      <c r="D1467"/>
    </row>
    <row r="1468" spans="1:4" ht="12" customHeight="1" x14ac:dyDescent="0.2">
      <c r="A1468"/>
      <c r="B1468"/>
      <c r="C1468"/>
      <c r="D1468"/>
    </row>
    <row r="1469" spans="1:4" ht="12" customHeight="1" x14ac:dyDescent="0.2">
      <c r="A1469"/>
      <c r="B1469"/>
      <c r="C1469"/>
      <c r="D1469"/>
    </row>
    <row r="1470" spans="1:4" ht="12" customHeight="1" x14ac:dyDescent="0.2">
      <c r="A1470"/>
      <c r="B1470"/>
      <c r="C1470"/>
      <c r="D1470"/>
    </row>
    <row r="1471" spans="1:4" ht="12" customHeight="1" x14ac:dyDescent="0.2">
      <c r="A1471"/>
      <c r="B1471"/>
      <c r="C1471"/>
      <c r="D1471"/>
    </row>
    <row r="1472" spans="1:4" ht="12" customHeight="1" x14ac:dyDescent="0.2">
      <c r="A1472"/>
      <c r="B1472"/>
      <c r="C1472"/>
      <c r="D1472"/>
    </row>
    <row r="1473" spans="1:4" ht="12" customHeight="1" x14ac:dyDescent="0.2">
      <c r="A1473"/>
      <c r="B1473"/>
      <c r="C1473"/>
      <c r="D1473"/>
    </row>
    <row r="1474" spans="1:4" ht="12" customHeight="1" x14ac:dyDescent="0.2">
      <c r="A1474"/>
      <c r="B1474"/>
      <c r="C1474"/>
      <c r="D1474"/>
    </row>
    <row r="1475" spans="1:4" ht="12" customHeight="1" x14ac:dyDescent="0.2">
      <c r="A1475"/>
      <c r="B1475"/>
      <c r="C1475"/>
      <c r="D1475"/>
    </row>
    <row r="1476" spans="1:4" ht="12" customHeight="1" x14ac:dyDescent="0.2">
      <c r="A1476"/>
      <c r="B1476"/>
      <c r="C1476"/>
      <c r="D1476"/>
    </row>
    <row r="1477" spans="1:4" ht="12" customHeight="1" x14ac:dyDescent="0.2">
      <c r="A1477"/>
      <c r="B1477"/>
      <c r="C1477"/>
      <c r="D1477"/>
    </row>
    <row r="1478" spans="1:4" ht="12" customHeight="1" x14ac:dyDescent="0.2">
      <c r="A1478"/>
      <c r="B1478"/>
      <c r="C1478"/>
      <c r="D1478"/>
    </row>
    <row r="1479" spans="1:4" ht="12" customHeight="1" x14ac:dyDescent="0.2">
      <c r="A1479"/>
      <c r="B1479"/>
      <c r="C1479"/>
      <c r="D1479"/>
    </row>
    <row r="1480" spans="1:4" ht="12" customHeight="1" x14ac:dyDescent="0.2">
      <c r="A1480"/>
      <c r="B1480"/>
      <c r="C1480"/>
      <c r="D1480"/>
    </row>
    <row r="1481" spans="1:4" ht="12" customHeight="1" x14ac:dyDescent="0.2">
      <c r="A1481"/>
      <c r="B1481"/>
      <c r="C1481"/>
      <c r="D1481"/>
    </row>
    <row r="1482" spans="1:4" ht="12" customHeight="1" x14ac:dyDescent="0.2">
      <c r="A1482"/>
      <c r="B1482"/>
      <c r="C1482"/>
      <c r="D1482"/>
    </row>
    <row r="1483" spans="1:4" ht="12" customHeight="1" x14ac:dyDescent="0.2">
      <c r="A1483"/>
      <c r="B1483"/>
      <c r="C1483"/>
      <c r="D1483"/>
    </row>
    <row r="1484" spans="1:4" ht="12" customHeight="1" x14ac:dyDescent="0.2">
      <c r="A1484"/>
      <c r="B1484"/>
      <c r="C1484"/>
      <c r="D1484"/>
    </row>
    <row r="1485" spans="1:4" ht="12" customHeight="1" x14ac:dyDescent="0.2">
      <c r="A1485"/>
      <c r="B1485"/>
      <c r="C1485"/>
      <c r="D1485"/>
    </row>
    <row r="1486" spans="1:4" ht="12" customHeight="1" x14ac:dyDescent="0.2">
      <c r="A1486"/>
      <c r="B1486"/>
      <c r="C1486"/>
      <c r="D1486"/>
    </row>
    <row r="1487" spans="1:4" ht="12" customHeight="1" x14ac:dyDescent="0.2">
      <c r="A1487"/>
      <c r="B1487"/>
      <c r="C1487"/>
      <c r="D1487"/>
    </row>
    <row r="1488" spans="1:4" ht="12" customHeight="1" x14ac:dyDescent="0.2">
      <c r="A1488"/>
      <c r="B1488"/>
      <c r="C1488"/>
      <c r="D1488"/>
    </row>
    <row r="1489" spans="1:4" ht="12" customHeight="1" x14ac:dyDescent="0.2">
      <c r="A1489"/>
      <c r="B1489"/>
      <c r="C1489"/>
      <c r="D1489"/>
    </row>
    <row r="1490" spans="1:4" ht="12" customHeight="1" x14ac:dyDescent="0.2">
      <c r="A1490"/>
      <c r="B1490"/>
      <c r="C1490"/>
      <c r="D1490"/>
    </row>
    <row r="1491" spans="1:4" ht="12" customHeight="1" x14ac:dyDescent="0.2">
      <c r="A1491"/>
      <c r="B1491"/>
      <c r="C1491"/>
      <c r="D1491"/>
    </row>
    <row r="1492" spans="1:4" ht="12" customHeight="1" x14ac:dyDescent="0.2">
      <c r="A1492"/>
      <c r="B1492"/>
      <c r="C1492"/>
      <c r="D1492"/>
    </row>
    <row r="1493" spans="1:4" ht="12" customHeight="1" x14ac:dyDescent="0.2">
      <c r="A1493"/>
      <c r="B1493"/>
      <c r="C1493"/>
      <c r="D1493"/>
    </row>
    <row r="1494" spans="1:4" ht="12" customHeight="1" x14ac:dyDescent="0.2">
      <c r="A1494"/>
      <c r="B1494"/>
      <c r="C1494"/>
      <c r="D1494"/>
    </row>
    <row r="1495" spans="1:4" ht="12" customHeight="1" x14ac:dyDescent="0.2">
      <c r="A1495"/>
      <c r="B1495"/>
      <c r="C1495"/>
      <c r="D1495"/>
    </row>
    <row r="1496" spans="1:4" ht="12" customHeight="1" x14ac:dyDescent="0.2">
      <c r="A1496"/>
      <c r="B1496"/>
      <c r="C1496"/>
      <c r="D1496"/>
    </row>
    <row r="1497" spans="1:4" ht="12" customHeight="1" x14ac:dyDescent="0.2">
      <c r="A1497"/>
      <c r="B1497"/>
      <c r="C1497"/>
      <c r="D1497"/>
    </row>
    <row r="1498" spans="1:4" ht="12" customHeight="1" x14ac:dyDescent="0.2">
      <c r="A1498"/>
      <c r="B1498"/>
      <c r="C1498"/>
      <c r="D1498"/>
    </row>
    <row r="1499" spans="1:4" ht="12" customHeight="1" x14ac:dyDescent="0.2">
      <c r="A1499"/>
      <c r="B1499"/>
      <c r="C1499"/>
      <c r="D1499"/>
    </row>
    <row r="1500" spans="1:4" ht="12" customHeight="1" x14ac:dyDescent="0.2">
      <c r="A1500"/>
      <c r="B1500"/>
      <c r="C1500"/>
      <c r="D1500"/>
    </row>
    <row r="1501" spans="1:4" ht="12" customHeight="1" x14ac:dyDescent="0.2">
      <c r="A1501"/>
      <c r="B1501"/>
      <c r="C1501"/>
      <c r="D1501"/>
    </row>
    <row r="1502" spans="1:4" ht="12" customHeight="1" x14ac:dyDescent="0.2">
      <c r="A1502"/>
      <c r="B1502"/>
      <c r="C1502"/>
      <c r="D1502"/>
    </row>
    <row r="1503" spans="1:4" ht="12" customHeight="1" x14ac:dyDescent="0.2">
      <c r="A1503"/>
      <c r="B1503"/>
      <c r="C1503"/>
      <c r="D1503"/>
    </row>
    <row r="1504" spans="1:4" ht="12" customHeight="1" x14ac:dyDescent="0.2">
      <c r="A1504"/>
      <c r="B1504"/>
      <c r="C1504"/>
      <c r="D1504"/>
    </row>
    <row r="1505" spans="1:4" ht="12" customHeight="1" x14ac:dyDescent="0.2">
      <c r="A1505"/>
      <c r="B1505"/>
      <c r="C1505"/>
      <c r="D1505"/>
    </row>
    <row r="1506" spans="1:4" ht="12" customHeight="1" x14ac:dyDescent="0.2">
      <c r="A1506"/>
      <c r="B1506"/>
      <c r="C1506"/>
      <c r="D1506"/>
    </row>
    <row r="1507" spans="1:4" ht="12" customHeight="1" x14ac:dyDescent="0.2">
      <c r="A1507"/>
      <c r="B1507"/>
      <c r="C1507"/>
      <c r="D1507"/>
    </row>
    <row r="1508" spans="1:4" ht="12" customHeight="1" x14ac:dyDescent="0.2">
      <c r="A1508"/>
      <c r="B1508"/>
      <c r="C1508"/>
      <c r="D1508"/>
    </row>
    <row r="1509" spans="1:4" ht="12" customHeight="1" x14ac:dyDescent="0.2">
      <c r="A1509"/>
      <c r="B1509"/>
      <c r="C1509"/>
      <c r="D1509"/>
    </row>
    <row r="1510" spans="1:4" ht="12" customHeight="1" x14ac:dyDescent="0.2">
      <c r="A1510"/>
      <c r="B1510"/>
      <c r="C1510"/>
      <c r="D1510"/>
    </row>
    <row r="1511" spans="1:4" ht="12" customHeight="1" x14ac:dyDescent="0.2">
      <c r="A1511"/>
      <c r="B1511"/>
      <c r="C1511"/>
      <c r="D1511"/>
    </row>
    <row r="1512" spans="1:4" ht="12" customHeight="1" x14ac:dyDescent="0.2">
      <c r="A1512"/>
      <c r="B1512"/>
      <c r="C1512"/>
      <c r="D1512"/>
    </row>
    <row r="1513" spans="1:4" ht="12" customHeight="1" x14ac:dyDescent="0.2">
      <c r="A1513"/>
      <c r="B1513"/>
      <c r="C1513"/>
      <c r="D1513"/>
    </row>
    <row r="1514" spans="1:4" ht="12" customHeight="1" x14ac:dyDescent="0.2">
      <c r="A1514"/>
      <c r="B1514"/>
      <c r="C1514"/>
      <c r="D1514"/>
    </row>
    <row r="1515" spans="1:4" ht="12" customHeight="1" x14ac:dyDescent="0.2">
      <c r="A1515"/>
      <c r="B1515"/>
      <c r="C1515"/>
      <c r="D1515"/>
    </row>
    <row r="1516" spans="1:4" ht="12" customHeight="1" x14ac:dyDescent="0.2">
      <c r="A1516"/>
      <c r="B1516"/>
      <c r="C1516"/>
      <c r="D1516"/>
    </row>
    <row r="1517" spans="1:4" ht="12" customHeight="1" x14ac:dyDescent="0.2">
      <c r="A1517"/>
      <c r="B1517"/>
      <c r="C1517"/>
      <c r="D1517"/>
    </row>
    <row r="1518" spans="1:4" ht="12" customHeight="1" x14ac:dyDescent="0.2">
      <c r="A1518"/>
      <c r="B1518"/>
      <c r="C1518"/>
      <c r="D1518"/>
    </row>
    <row r="1519" spans="1:4" ht="12" customHeight="1" x14ac:dyDescent="0.2">
      <c r="A1519"/>
      <c r="B1519"/>
      <c r="C1519"/>
      <c r="D1519"/>
    </row>
    <row r="1520" spans="1:4" ht="12" customHeight="1" x14ac:dyDescent="0.2">
      <c r="A1520"/>
      <c r="B1520"/>
      <c r="C1520"/>
      <c r="D1520"/>
    </row>
    <row r="1521" spans="1:4" ht="12" customHeight="1" x14ac:dyDescent="0.2">
      <c r="A1521"/>
      <c r="B1521"/>
      <c r="C1521"/>
      <c r="D1521"/>
    </row>
    <row r="1522" spans="1:4" ht="12" customHeight="1" x14ac:dyDescent="0.2">
      <c r="A1522"/>
      <c r="B1522"/>
      <c r="C1522"/>
      <c r="D1522"/>
    </row>
    <row r="1523" spans="1:4" ht="12" customHeight="1" x14ac:dyDescent="0.2">
      <c r="A1523"/>
      <c r="B1523"/>
      <c r="C1523"/>
      <c r="D1523"/>
    </row>
    <row r="1524" spans="1:4" ht="12" customHeight="1" x14ac:dyDescent="0.2">
      <c r="A1524"/>
      <c r="B1524"/>
      <c r="C1524"/>
      <c r="D1524"/>
    </row>
    <row r="1525" spans="1:4" ht="12" customHeight="1" x14ac:dyDescent="0.2">
      <c r="A1525"/>
      <c r="B1525"/>
      <c r="C1525"/>
      <c r="D1525"/>
    </row>
    <row r="1526" spans="1:4" ht="12" customHeight="1" x14ac:dyDescent="0.2">
      <c r="A1526"/>
      <c r="B1526"/>
      <c r="C1526"/>
      <c r="D1526"/>
    </row>
    <row r="1527" spans="1:4" ht="12" customHeight="1" x14ac:dyDescent="0.2">
      <c r="A1527"/>
      <c r="B1527"/>
      <c r="C1527"/>
      <c r="D1527"/>
    </row>
    <row r="1528" spans="1:4" ht="12" customHeight="1" x14ac:dyDescent="0.2">
      <c r="A1528"/>
      <c r="B1528"/>
      <c r="C1528"/>
      <c r="D1528"/>
    </row>
    <row r="1529" spans="1:4" ht="12" customHeight="1" x14ac:dyDescent="0.2">
      <c r="A1529"/>
      <c r="B1529"/>
      <c r="C1529"/>
      <c r="D1529"/>
    </row>
    <row r="1530" spans="1:4" ht="12" customHeight="1" x14ac:dyDescent="0.2">
      <c r="A1530"/>
      <c r="B1530"/>
      <c r="C1530"/>
      <c r="D1530"/>
    </row>
    <row r="1531" spans="1:4" ht="12" customHeight="1" x14ac:dyDescent="0.2">
      <c r="A1531"/>
      <c r="B1531"/>
      <c r="C1531"/>
      <c r="D1531"/>
    </row>
    <row r="1532" spans="1:4" ht="12" customHeight="1" x14ac:dyDescent="0.2">
      <c r="A1532"/>
      <c r="B1532"/>
      <c r="C1532"/>
      <c r="D1532"/>
    </row>
    <row r="1533" spans="1:4" ht="12" customHeight="1" x14ac:dyDescent="0.2">
      <c r="A1533"/>
      <c r="B1533"/>
      <c r="C1533"/>
      <c r="D1533"/>
    </row>
    <row r="1534" spans="1:4" ht="12" customHeight="1" x14ac:dyDescent="0.2">
      <c r="A1534"/>
      <c r="B1534"/>
      <c r="C1534"/>
      <c r="D1534"/>
    </row>
    <row r="1535" spans="1:4" ht="12" customHeight="1" x14ac:dyDescent="0.2">
      <c r="A1535"/>
      <c r="B1535"/>
      <c r="C1535"/>
      <c r="D1535"/>
    </row>
    <row r="1536" spans="1:4" ht="12" customHeight="1" x14ac:dyDescent="0.2">
      <c r="A1536"/>
      <c r="B1536"/>
      <c r="C1536"/>
      <c r="D1536"/>
    </row>
    <row r="1537" spans="1:4" ht="12" customHeight="1" x14ac:dyDescent="0.2">
      <c r="A1537"/>
      <c r="B1537"/>
      <c r="C1537"/>
      <c r="D1537"/>
    </row>
    <row r="1538" spans="1:4" ht="12" customHeight="1" x14ac:dyDescent="0.2">
      <c r="A1538"/>
      <c r="B1538"/>
      <c r="C1538"/>
      <c r="D1538"/>
    </row>
    <row r="1539" spans="1:4" ht="12" customHeight="1" x14ac:dyDescent="0.2">
      <c r="A1539"/>
      <c r="B1539"/>
      <c r="C1539"/>
      <c r="D1539"/>
    </row>
    <row r="1540" spans="1:4" ht="12" customHeight="1" x14ac:dyDescent="0.2">
      <c r="A1540"/>
      <c r="B1540"/>
      <c r="C1540"/>
      <c r="D1540"/>
    </row>
    <row r="1541" spans="1:4" ht="12" customHeight="1" x14ac:dyDescent="0.2">
      <c r="A1541"/>
      <c r="B1541"/>
      <c r="C1541"/>
      <c r="D1541"/>
    </row>
    <row r="1542" spans="1:4" ht="12" customHeight="1" x14ac:dyDescent="0.2">
      <c r="A1542"/>
      <c r="B1542"/>
      <c r="C1542"/>
      <c r="D1542"/>
    </row>
    <row r="1543" spans="1:4" ht="12" customHeight="1" x14ac:dyDescent="0.2">
      <c r="A1543"/>
      <c r="B1543"/>
      <c r="C1543"/>
      <c r="D1543"/>
    </row>
    <row r="1544" spans="1:4" ht="12" customHeight="1" x14ac:dyDescent="0.2">
      <c r="A1544"/>
      <c r="B1544"/>
      <c r="C1544"/>
      <c r="D1544"/>
    </row>
    <row r="1545" spans="1:4" ht="12" customHeight="1" x14ac:dyDescent="0.2">
      <c r="A1545"/>
      <c r="B1545"/>
      <c r="C1545"/>
      <c r="D1545"/>
    </row>
    <row r="1546" spans="1:4" ht="12" customHeight="1" x14ac:dyDescent="0.2">
      <c r="A1546"/>
      <c r="B1546"/>
      <c r="C1546"/>
      <c r="D1546"/>
    </row>
    <row r="1547" spans="1:4" ht="12" customHeight="1" x14ac:dyDescent="0.2">
      <c r="A1547"/>
      <c r="B1547"/>
      <c r="C1547"/>
      <c r="D1547"/>
    </row>
    <row r="1548" spans="1:4" ht="12" customHeight="1" x14ac:dyDescent="0.2">
      <c r="A1548"/>
      <c r="B1548"/>
      <c r="C1548"/>
      <c r="D1548"/>
    </row>
    <row r="1549" spans="1:4" ht="12" customHeight="1" x14ac:dyDescent="0.2">
      <c r="A1549"/>
      <c r="B1549"/>
      <c r="C1549"/>
      <c r="D1549"/>
    </row>
    <row r="1550" spans="1:4" ht="12" customHeight="1" x14ac:dyDescent="0.2">
      <c r="A1550"/>
      <c r="B1550"/>
      <c r="C1550"/>
      <c r="D1550"/>
    </row>
    <row r="1551" spans="1:4" ht="12" customHeight="1" x14ac:dyDescent="0.2">
      <c r="A1551"/>
      <c r="B1551"/>
      <c r="C1551"/>
      <c r="D1551"/>
    </row>
    <row r="1552" spans="1:4" ht="12" customHeight="1" x14ac:dyDescent="0.2">
      <c r="A1552"/>
      <c r="B1552"/>
      <c r="C1552"/>
      <c r="D1552"/>
    </row>
    <row r="1553" spans="1:4" ht="12" customHeight="1" x14ac:dyDescent="0.2">
      <c r="A1553"/>
      <c r="B1553"/>
      <c r="C1553"/>
      <c r="D1553"/>
    </row>
    <row r="1554" spans="1:4" ht="12" customHeight="1" x14ac:dyDescent="0.2">
      <c r="A1554"/>
      <c r="B1554"/>
      <c r="C1554"/>
      <c r="D1554"/>
    </row>
    <row r="1555" spans="1:4" ht="12" customHeight="1" x14ac:dyDescent="0.2">
      <c r="A1555"/>
      <c r="B1555"/>
      <c r="C1555"/>
      <c r="D1555"/>
    </row>
    <row r="1556" spans="1:4" ht="12" customHeight="1" x14ac:dyDescent="0.2">
      <c r="A1556"/>
      <c r="B1556"/>
      <c r="C1556"/>
      <c r="D1556"/>
    </row>
    <row r="1557" spans="1:4" ht="12" customHeight="1" x14ac:dyDescent="0.2">
      <c r="A1557"/>
      <c r="B1557"/>
      <c r="C1557"/>
      <c r="D1557"/>
    </row>
    <row r="1558" spans="1:4" ht="12" customHeight="1" x14ac:dyDescent="0.2">
      <c r="A1558"/>
      <c r="B1558"/>
      <c r="C1558"/>
      <c r="D1558"/>
    </row>
    <row r="1559" spans="1:4" ht="12" customHeight="1" x14ac:dyDescent="0.2">
      <c r="A1559"/>
      <c r="B1559"/>
      <c r="C1559"/>
      <c r="D1559"/>
    </row>
    <row r="1560" spans="1:4" ht="12" customHeight="1" x14ac:dyDescent="0.2">
      <c r="A1560"/>
      <c r="B1560"/>
      <c r="C1560"/>
      <c r="D1560"/>
    </row>
    <row r="1561" spans="1:4" ht="12" customHeight="1" x14ac:dyDescent="0.2">
      <c r="A1561"/>
      <c r="B1561"/>
      <c r="C1561"/>
      <c r="D1561"/>
    </row>
    <row r="1562" spans="1:4" ht="12" customHeight="1" x14ac:dyDescent="0.2">
      <c r="A1562"/>
      <c r="B1562"/>
      <c r="C1562"/>
      <c r="D1562"/>
    </row>
    <row r="1563" spans="1:4" ht="12" customHeight="1" x14ac:dyDescent="0.2">
      <c r="A1563"/>
      <c r="B1563"/>
      <c r="C1563"/>
      <c r="D1563"/>
    </row>
    <row r="1564" spans="1:4" ht="12" customHeight="1" x14ac:dyDescent="0.2">
      <c r="A1564"/>
      <c r="B1564"/>
      <c r="C1564"/>
      <c r="D1564"/>
    </row>
    <row r="1565" spans="1:4" ht="12" customHeight="1" x14ac:dyDescent="0.2">
      <c r="A1565"/>
      <c r="B1565"/>
      <c r="C1565"/>
      <c r="D1565"/>
    </row>
    <row r="1566" spans="1:4" ht="12" customHeight="1" x14ac:dyDescent="0.2">
      <c r="A1566"/>
      <c r="B1566"/>
      <c r="C1566"/>
      <c r="D1566"/>
    </row>
    <row r="1567" spans="1:4" ht="12" customHeight="1" x14ac:dyDescent="0.2">
      <c r="A1567"/>
      <c r="B1567"/>
      <c r="C1567"/>
      <c r="D1567"/>
    </row>
    <row r="1568" spans="1:4" ht="12" customHeight="1" x14ac:dyDescent="0.2">
      <c r="A1568"/>
      <c r="B1568"/>
      <c r="C1568"/>
      <c r="D1568"/>
    </row>
    <row r="1569" spans="1:4" ht="12" customHeight="1" x14ac:dyDescent="0.2">
      <c r="A1569"/>
      <c r="B1569"/>
      <c r="C1569"/>
      <c r="D1569"/>
    </row>
    <row r="1570" spans="1:4" ht="12" customHeight="1" x14ac:dyDescent="0.2">
      <c r="A1570"/>
      <c r="B1570"/>
      <c r="C1570"/>
      <c r="D1570"/>
    </row>
    <row r="1571" spans="1:4" ht="12" customHeight="1" x14ac:dyDescent="0.2">
      <c r="A1571"/>
      <c r="B1571"/>
      <c r="C1571"/>
      <c r="D1571"/>
    </row>
    <row r="1572" spans="1:4" ht="12" customHeight="1" x14ac:dyDescent="0.2">
      <c r="A1572"/>
      <c r="B1572"/>
      <c r="C1572"/>
      <c r="D1572"/>
    </row>
    <row r="1573" spans="1:4" ht="12" customHeight="1" x14ac:dyDescent="0.2">
      <c r="A1573"/>
      <c r="B1573"/>
      <c r="C1573"/>
      <c r="D1573"/>
    </row>
    <row r="1574" spans="1:4" ht="12" customHeight="1" x14ac:dyDescent="0.2">
      <c r="A1574"/>
      <c r="B1574"/>
      <c r="C1574"/>
      <c r="D1574"/>
    </row>
    <row r="1575" spans="1:4" ht="12" customHeight="1" x14ac:dyDescent="0.2">
      <c r="A1575"/>
      <c r="B1575"/>
      <c r="C1575"/>
      <c r="D1575"/>
    </row>
    <row r="1576" spans="1:4" ht="12" customHeight="1" x14ac:dyDescent="0.2">
      <c r="A1576"/>
      <c r="B1576"/>
      <c r="C1576"/>
      <c r="D1576"/>
    </row>
    <row r="1577" spans="1:4" ht="12" customHeight="1" x14ac:dyDescent="0.2">
      <c r="A1577"/>
      <c r="B1577"/>
      <c r="C1577"/>
      <c r="D1577"/>
    </row>
    <row r="1578" spans="1:4" ht="12" customHeight="1" x14ac:dyDescent="0.2">
      <c r="A1578"/>
      <c r="B1578"/>
      <c r="C1578"/>
      <c r="D1578"/>
    </row>
    <row r="1579" spans="1:4" ht="12" customHeight="1" x14ac:dyDescent="0.2">
      <c r="A1579"/>
      <c r="B1579"/>
      <c r="C1579"/>
      <c r="D1579"/>
    </row>
    <row r="1580" spans="1:4" ht="12" customHeight="1" x14ac:dyDescent="0.2">
      <c r="A1580"/>
      <c r="B1580"/>
      <c r="C1580"/>
      <c r="D1580"/>
    </row>
    <row r="1581" spans="1:4" ht="12" customHeight="1" x14ac:dyDescent="0.2">
      <c r="A1581"/>
      <c r="B1581"/>
      <c r="C1581"/>
      <c r="D1581"/>
    </row>
    <row r="1582" spans="1:4" ht="12" customHeight="1" x14ac:dyDescent="0.2">
      <c r="A1582"/>
      <c r="B1582"/>
      <c r="C1582"/>
      <c r="D1582"/>
    </row>
    <row r="1583" spans="1:4" ht="12" customHeight="1" x14ac:dyDescent="0.2">
      <c r="A1583"/>
      <c r="B1583"/>
      <c r="C1583"/>
      <c r="D1583"/>
    </row>
    <row r="1584" spans="1:4" ht="12" customHeight="1" x14ac:dyDescent="0.2">
      <c r="A1584"/>
      <c r="B1584"/>
      <c r="C1584"/>
      <c r="D1584"/>
    </row>
    <row r="1585" spans="1:4" ht="12" customHeight="1" x14ac:dyDescent="0.2">
      <c r="A1585"/>
      <c r="B1585"/>
      <c r="C1585"/>
      <c r="D1585"/>
    </row>
    <row r="1586" spans="1:4" ht="12" customHeight="1" x14ac:dyDescent="0.2">
      <c r="A1586"/>
      <c r="B1586"/>
      <c r="C1586"/>
      <c r="D1586"/>
    </row>
    <row r="1587" spans="1:4" ht="12" customHeight="1" x14ac:dyDescent="0.2">
      <c r="A1587"/>
      <c r="B1587"/>
      <c r="C1587"/>
      <c r="D1587"/>
    </row>
    <row r="1588" spans="1:4" ht="12" customHeight="1" x14ac:dyDescent="0.2">
      <c r="A1588"/>
      <c r="B1588"/>
      <c r="C1588"/>
      <c r="D1588"/>
    </row>
    <row r="1589" spans="1:4" ht="12" customHeight="1" x14ac:dyDescent="0.2">
      <c r="A1589"/>
      <c r="B1589"/>
      <c r="C1589"/>
      <c r="D1589"/>
    </row>
    <row r="1590" spans="1:4" ht="12" customHeight="1" x14ac:dyDescent="0.2">
      <c r="A1590"/>
      <c r="B1590"/>
      <c r="C1590"/>
      <c r="D1590"/>
    </row>
    <row r="1591" spans="1:4" ht="12" customHeight="1" x14ac:dyDescent="0.2">
      <c r="A1591"/>
      <c r="B1591"/>
      <c r="C1591"/>
      <c r="D1591"/>
    </row>
    <row r="1592" spans="1:4" ht="12" customHeight="1" x14ac:dyDescent="0.2">
      <c r="A1592"/>
      <c r="B1592"/>
      <c r="C1592"/>
      <c r="D1592"/>
    </row>
    <row r="1593" spans="1:4" ht="12" customHeight="1" x14ac:dyDescent="0.2">
      <c r="A1593"/>
      <c r="B1593"/>
      <c r="C1593"/>
      <c r="D1593"/>
    </row>
    <row r="1594" spans="1:4" ht="12" customHeight="1" x14ac:dyDescent="0.2">
      <c r="A1594"/>
      <c r="B1594"/>
      <c r="C1594"/>
      <c r="D1594"/>
    </row>
    <row r="1595" spans="1:4" ht="12" customHeight="1" x14ac:dyDescent="0.2">
      <c r="A1595"/>
      <c r="B1595"/>
      <c r="C1595"/>
      <c r="D1595"/>
    </row>
    <row r="1596" spans="1:4" ht="12" customHeight="1" x14ac:dyDescent="0.2">
      <c r="A1596"/>
      <c r="B1596"/>
      <c r="C1596"/>
      <c r="D1596"/>
    </row>
    <row r="1597" spans="1:4" ht="12" customHeight="1" x14ac:dyDescent="0.2">
      <c r="A1597"/>
      <c r="B1597"/>
      <c r="C1597"/>
      <c r="D1597"/>
    </row>
    <row r="1598" spans="1:4" ht="12" customHeight="1" x14ac:dyDescent="0.2">
      <c r="A1598"/>
      <c r="B1598"/>
      <c r="C1598"/>
      <c r="D1598"/>
    </row>
    <row r="1599" spans="1:4" ht="12" customHeight="1" x14ac:dyDescent="0.2">
      <c r="A1599"/>
      <c r="B1599"/>
      <c r="C1599"/>
      <c r="D1599"/>
    </row>
    <row r="1600" spans="1:4" ht="12" customHeight="1" x14ac:dyDescent="0.2">
      <c r="A1600"/>
      <c r="B1600"/>
      <c r="C1600"/>
      <c r="D1600"/>
    </row>
    <row r="1601" spans="1:4" ht="12" customHeight="1" x14ac:dyDescent="0.2">
      <c r="A1601"/>
      <c r="B1601"/>
      <c r="C1601"/>
      <c r="D1601"/>
    </row>
    <row r="1602" spans="1:4" ht="12" customHeight="1" x14ac:dyDescent="0.2">
      <c r="A1602"/>
      <c r="B1602"/>
      <c r="C1602"/>
      <c r="D1602"/>
    </row>
    <row r="1603" spans="1:4" ht="12" customHeight="1" x14ac:dyDescent="0.2">
      <c r="A1603"/>
      <c r="B1603"/>
      <c r="C1603"/>
      <c r="D1603"/>
    </row>
    <row r="1604" spans="1:4" ht="12" customHeight="1" x14ac:dyDescent="0.2">
      <c r="A1604"/>
      <c r="B1604"/>
      <c r="C1604"/>
      <c r="D1604"/>
    </row>
    <row r="1605" spans="1:4" ht="12" customHeight="1" x14ac:dyDescent="0.2">
      <c r="A1605"/>
      <c r="B1605"/>
      <c r="C1605"/>
      <c r="D1605"/>
    </row>
    <row r="1606" spans="1:4" ht="12" customHeight="1" x14ac:dyDescent="0.2">
      <c r="A1606"/>
      <c r="B1606"/>
      <c r="C1606"/>
      <c r="D1606"/>
    </row>
    <row r="1607" spans="1:4" ht="12" customHeight="1" x14ac:dyDescent="0.2">
      <c r="A1607"/>
      <c r="B1607"/>
      <c r="C1607"/>
      <c r="D1607"/>
    </row>
    <row r="1608" spans="1:4" ht="12" customHeight="1" x14ac:dyDescent="0.2">
      <c r="A1608"/>
      <c r="B1608"/>
      <c r="C1608"/>
      <c r="D1608"/>
    </row>
    <row r="1609" spans="1:4" ht="12" customHeight="1" x14ac:dyDescent="0.2">
      <c r="A1609"/>
      <c r="B1609"/>
      <c r="C1609"/>
      <c r="D1609"/>
    </row>
    <row r="1610" spans="1:4" ht="12" customHeight="1" x14ac:dyDescent="0.2">
      <c r="A1610"/>
      <c r="B1610"/>
      <c r="C1610"/>
      <c r="D1610"/>
    </row>
    <row r="1611" spans="1:4" ht="12" customHeight="1" x14ac:dyDescent="0.2">
      <c r="A1611"/>
      <c r="B1611"/>
      <c r="C1611"/>
      <c r="D1611"/>
    </row>
    <row r="1612" spans="1:4" ht="12" customHeight="1" x14ac:dyDescent="0.2">
      <c r="A1612"/>
      <c r="B1612"/>
      <c r="C1612"/>
      <c r="D1612"/>
    </row>
    <row r="1613" spans="1:4" ht="12" customHeight="1" x14ac:dyDescent="0.2">
      <c r="A1613"/>
      <c r="B1613"/>
      <c r="C1613"/>
      <c r="D1613"/>
    </row>
    <row r="1614" spans="1:4" ht="12" customHeight="1" x14ac:dyDescent="0.2">
      <c r="A1614"/>
      <c r="B1614"/>
      <c r="C1614"/>
      <c r="D1614"/>
    </row>
    <row r="1615" spans="1:4" ht="12" customHeight="1" x14ac:dyDescent="0.2">
      <c r="A1615"/>
      <c r="B1615"/>
      <c r="C1615"/>
      <c r="D1615"/>
    </row>
    <row r="1616" spans="1:4" ht="12" customHeight="1" x14ac:dyDescent="0.2">
      <c r="A1616"/>
      <c r="B1616"/>
      <c r="C1616"/>
      <c r="D1616"/>
    </row>
    <row r="1617" spans="1:4" ht="12" customHeight="1" x14ac:dyDescent="0.2">
      <c r="A1617"/>
      <c r="B1617"/>
      <c r="C1617"/>
      <c r="D1617"/>
    </row>
    <row r="1618" spans="1:4" ht="12" customHeight="1" x14ac:dyDescent="0.2">
      <c r="A1618"/>
      <c r="B1618"/>
      <c r="C1618"/>
      <c r="D1618"/>
    </row>
    <row r="1619" spans="1:4" ht="12" customHeight="1" x14ac:dyDescent="0.2">
      <c r="A1619"/>
      <c r="B1619"/>
      <c r="C1619"/>
      <c r="D1619"/>
    </row>
    <row r="1620" spans="1:4" ht="12" customHeight="1" x14ac:dyDescent="0.2">
      <c r="A1620"/>
      <c r="B1620"/>
      <c r="C1620"/>
      <c r="D1620"/>
    </row>
    <row r="1621" spans="1:4" ht="12" customHeight="1" x14ac:dyDescent="0.2">
      <c r="A1621"/>
      <c r="B1621"/>
      <c r="C1621"/>
      <c r="D1621"/>
    </row>
    <row r="1622" spans="1:4" ht="12" customHeight="1" x14ac:dyDescent="0.2">
      <c r="A1622"/>
      <c r="B1622"/>
      <c r="C1622"/>
      <c r="D1622"/>
    </row>
    <row r="1623" spans="1:4" ht="12" customHeight="1" x14ac:dyDescent="0.2">
      <c r="A1623"/>
      <c r="B1623"/>
      <c r="C1623"/>
      <c r="D1623"/>
    </row>
    <row r="1624" spans="1:4" ht="12" customHeight="1" x14ac:dyDescent="0.2">
      <c r="A1624"/>
      <c r="B1624"/>
      <c r="C1624"/>
      <c r="D1624"/>
    </row>
    <row r="1625" spans="1:4" ht="12" customHeight="1" x14ac:dyDescent="0.2">
      <c r="A1625"/>
      <c r="B1625"/>
      <c r="C1625"/>
      <c r="D1625"/>
    </row>
    <row r="1626" spans="1:4" ht="12" customHeight="1" x14ac:dyDescent="0.2">
      <c r="A1626"/>
      <c r="B1626"/>
      <c r="C1626"/>
      <c r="D1626"/>
    </row>
    <row r="1627" spans="1:4" ht="12" customHeight="1" x14ac:dyDescent="0.2">
      <c r="A1627"/>
      <c r="B1627"/>
      <c r="C1627"/>
      <c r="D1627"/>
    </row>
    <row r="1628" spans="1:4" ht="12" customHeight="1" x14ac:dyDescent="0.2">
      <c r="A1628"/>
      <c r="B1628"/>
      <c r="C1628"/>
      <c r="D1628"/>
    </row>
    <row r="1629" spans="1:4" ht="12" customHeight="1" x14ac:dyDescent="0.2">
      <c r="A1629"/>
      <c r="B1629"/>
      <c r="C1629"/>
      <c r="D1629"/>
    </row>
    <row r="1630" spans="1:4" ht="12" customHeight="1" x14ac:dyDescent="0.2">
      <c r="A1630"/>
      <c r="B1630"/>
      <c r="C1630"/>
      <c r="D1630"/>
    </row>
    <row r="1631" spans="1:4" ht="12" customHeight="1" x14ac:dyDescent="0.2">
      <c r="A1631"/>
      <c r="B1631"/>
      <c r="C1631"/>
      <c r="D1631"/>
    </row>
    <row r="1632" spans="1:4" ht="12" customHeight="1" x14ac:dyDescent="0.2">
      <c r="A1632"/>
      <c r="B1632"/>
      <c r="C1632"/>
      <c r="D1632"/>
    </row>
    <row r="1633" spans="1:4" ht="12" customHeight="1" x14ac:dyDescent="0.2">
      <c r="A1633"/>
      <c r="B1633"/>
      <c r="C1633"/>
      <c r="D1633"/>
    </row>
    <row r="1634" spans="1:4" ht="12" customHeight="1" x14ac:dyDescent="0.2">
      <c r="A1634"/>
      <c r="B1634"/>
      <c r="C1634"/>
      <c r="D1634"/>
    </row>
    <row r="1635" spans="1:4" ht="12" customHeight="1" x14ac:dyDescent="0.2">
      <c r="A1635"/>
      <c r="B1635"/>
      <c r="C1635"/>
      <c r="D1635"/>
    </row>
    <row r="1636" spans="1:4" ht="12" customHeight="1" x14ac:dyDescent="0.2">
      <c r="A1636"/>
      <c r="B1636"/>
      <c r="C1636"/>
      <c r="D1636"/>
    </row>
    <row r="1637" spans="1:4" ht="12" customHeight="1" x14ac:dyDescent="0.2">
      <c r="A1637"/>
      <c r="B1637"/>
      <c r="C1637"/>
      <c r="D1637"/>
    </row>
    <row r="1638" spans="1:4" ht="12" customHeight="1" x14ac:dyDescent="0.2">
      <c r="A1638"/>
      <c r="B1638"/>
      <c r="C1638"/>
      <c r="D1638"/>
    </row>
    <row r="1639" spans="1:4" ht="12" customHeight="1" x14ac:dyDescent="0.2">
      <c r="A1639"/>
      <c r="B1639"/>
      <c r="C1639"/>
      <c r="D1639"/>
    </row>
    <row r="1640" spans="1:4" ht="12" customHeight="1" x14ac:dyDescent="0.2">
      <c r="A1640"/>
      <c r="B1640"/>
      <c r="C1640"/>
      <c r="D1640"/>
    </row>
    <row r="1641" spans="1:4" ht="12" customHeight="1" x14ac:dyDescent="0.2">
      <c r="A1641"/>
      <c r="B1641"/>
      <c r="C1641"/>
      <c r="D1641"/>
    </row>
    <row r="1642" spans="1:4" ht="12" customHeight="1" x14ac:dyDescent="0.2">
      <c r="A1642"/>
      <c r="B1642"/>
      <c r="C1642"/>
      <c r="D1642"/>
    </row>
    <row r="1643" spans="1:4" ht="12" customHeight="1" x14ac:dyDescent="0.2">
      <c r="A1643"/>
      <c r="B1643"/>
      <c r="C1643"/>
      <c r="D1643"/>
    </row>
    <row r="1644" spans="1:4" ht="12" customHeight="1" x14ac:dyDescent="0.2">
      <c r="A1644"/>
      <c r="B1644"/>
      <c r="C1644"/>
      <c r="D1644"/>
    </row>
    <row r="1645" spans="1:4" ht="12" customHeight="1" x14ac:dyDescent="0.2">
      <c r="A1645"/>
      <c r="B1645"/>
      <c r="C1645"/>
      <c r="D1645"/>
    </row>
    <row r="1646" spans="1:4" ht="12" customHeight="1" x14ac:dyDescent="0.2">
      <c r="A1646"/>
      <c r="B1646"/>
      <c r="C1646"/>
      <c r="D1646"/>
    </row>
    <row r="1647" spans="1:4" ht="12" customHeight="1" x14ac:dyDescent="0.2">
      <c r="A1647"/>
      <c r="B1647"/>
      <c r="C1647"/>
      <c r="D1647"/>
    </row>
    <row r="1648" spans="1:4" ht="12" customHeight="1" x14ac:dyDescent="0.2">
      <c r="A1648"/>
      <c r="B1648"/>
      <c r="C1648"/>
      <c r="D1648"/>
    </row>
    <row r="1649" spans="1:4" ht="12" customHeight="1" x14ac:dyDescent="0.2">
      <c r="A1649"/>
      <c r="B1649"/>
      <c r="C1649"/>
      <c r="D1649"/>
    </row>
    <row r="1650" spans="1:4" ht="12" customHeight="1" x14ac:dyDescent="0.2">
      <c r="A1650"/>
      <c r="B1650"/>
      <c r="C1650"/>
      <c r="D1650"/>
    </row>
    <row r="1651" spans="1:4" ht="12" customHeight="1" x14ac:dyDescent="0.2">
      <c r="A1651"/>
      <c r="B1651"/>
      <c r="C1651"/>
      <c r="D1651"/>
    </row>
    <row r="1652" spans="1:4" ht="12" customHeight="1" x14ac:dyDescent="0.2">
      <c r="A1652"/>
      <c r="B1652"/>
      <c r="C1652"/>
      <c r="D1652"/>
    </row>
    <row r="1653" spans="1:4" ht="12" customHeight="1" x14ac:dyDescent="0.2">
      <c r="A1653"/>
      <c r="B1653"/>
      <c r="C1653"/>
      <c r="D1653"/>
    </row>
    <row r="1654" spans="1:4" ht="12" customHeight="1" x14ac:dyDescent="0.2">
      <c r="A1654"/>
      <c r="B1654"/>
      <c r="C1654"/>
      <c r="D1654"/>
    </row>
    <row r="1655" spans="1:4" ht="12" customHeight="1" x14ac:dyDescent="0.2">
      <c r="A1655"/>
      <c r="B1655"/>
      <c r="C1655"/>
      <c r="D1655"/>
    </row>
    <row r="1656" spans="1:4" ht="12" customHeight="1" x14ac:dyDescent="0.2">
      <c r="A1656"/>
      <c r="B1656"/>
      <c r="C1656"/>
      <c r="D1656"/>
    </row>
    <row r="1657" spans="1:4" ht="12" customHeight="1" x14ac:dyDescent="0.2">
      <c r="A1657"/>
      <c r="B1657"/>
      <c r="C1657"/>
      <c r="D1657"/>
    </row>
    <row r="1658" spans="1:4" ht="12" customHeight="1" x14ac:dyDescent="0.2">
      <c r="A1658"/>
      <c r="B1658"/>
      <c r="C1658"/>
      <c r="D1658"/>
    </row>
    <row r="1659" spans="1:4" ht="12" customHeight="1" x14ac:dyDescent="0.2">
      <c r="A1659"/>
      <c r="B1659"/>
      <c r="C1659"/>
      <c r="D1659"/>
    </row>
    <row r="1660" spans="1:4" ht="12" customHeight="1" x14ac:dyDescent="0.2">
      <c r="A1660"/>
      <c r="B1660"/>
      <c r="C1660"/>
      <c r="D1660"/>
    </row>
    <row r="1661" spans="1:4" ht="12" customHeight="1" x14ac:dyDescent="0.2">
      <c r="A1661"/>
      <c r="B1661"/>
      <c r="C1661"/>
      <c r="D1661"/>
    </row>
    <row r="1662" spans="1:4" ht="12" customHeight="1" x14ac:dyDescent="0.2">
      <c r="A1662"/>
      <c r="B1662"/>
      <c r="C1662"/>
      <c r="D1662"/>
    </row>
    <row r="1663" spans="1:4" ht="12" customHeight="1" x14ac:dyDescent="0.2">
      <c r="A1663"/>
      <c r="B1663"/>
      <c r="C1663"/>
      <c r="D1663"/>
    </row>
    <row r="1664" spans="1:4" ht="12" customHeight="1" x14ac:dyDescent="0.2">
      <c r="A1664"/>
      <c r="B1664"/>
      <c r="C1664"/>
      <c r="D1664"/>
    </row>
    <row r="1665" spans="1:4" ht="12" customHeight="1" x14ac:dyDescent="0.2">
      <c r="A1665"/>
      <c r="B1665"/>
      <c r="C1665"/>
      <c r="D1665"/>
    </row>
    <row r="1666" spans="1:4" ht="12" customHeight="1" x14ac:dyDescent="0.2">
      <c r="A1666"/>
      <c r="B1666"/>
      <c r="C1666"/>
      <c r="D1666"/>
    </row>
    <row r="1667" spans="1:4" ht="12" customHeight="1" x14ac:dyDescent="0.2">
      <c r="A1667"/>
      <c r="B1667"/>
      <c r="C1667"/>
      <c r="D1667"/>
    </row>
    <row r="1668" spans="1:4" ht="12" customHeight="1" x14ac:dyDescent="0.2">
      <c r="A1668"/>
      <c r="B1668"/>
      <c r="C1668"/>
      <c r="D1668"/>
    </row>
    <row r="1669" spans="1:4" ht="12" customHeight="1" x14ac:dyDescent="0.2">
      <c r="A1669"/>
      <c r="B1669"/>
      <c r="C1669"/>
      <c r="D1669"/>
    </row>
    <row r="1670" spans="1:4" ht="12" customHeight="1" x14ac:dyDescent="0.2">
      <c r="A1670"/>
      <c r="B1670"/>
      <c r="C1670"/>
      <c r="D1670"/>
    </row>
    <row r="1671" spans="1:4" ht="12" customHeight="1" x14ac:dyDescent="0.2">
      <c r="A1671"/>
      <c r="B1671"/>
      <c r="C1671"/>
      <c r="D1671"/>
    </row>
    <row r="1672" spans="1:4" ht="12" customHeight="1" x14ac:dyDescent="0.2">
      <c r="A1672"/>
      <c r="B1672"/>
      <c r="C1672"/>
      <c r="D1672"/>
    </row>
    <row r="1673" spans="1:4" ht="12" customHeight="1" x14ac:dyDescent="0.2">
      <c r="A1673"/>
      <c r="B1673"/>
      <c r="C1673"/>
      <c r="D1673"/>
    </row>
    <row r="1674" spans="1:4" ht="12" customHeight="1" x14ac:dyDescent="0.2">
      <c r="A1674"/>
      <c r="B1674"/>
      <c r="C1674"/>
      <c r="D1674"/>
    </row>
    <row r="1675" spans="1:4" ht="12" customHeight="1" x14ac:dyDescent="0.2">
      <c r="A1675"/>
      <c r="B1675"/>
      <c r="C1675"/>
      <c r="D1675"/>
    </row>
    <row r="1676" spans="1:4" ht="12" customHeight="1" x14ac:dyDescent="0.2">
      <c r="A1676"/>
      <c r="B1676"/>
      <c r="C1676"/>
      <c r="D1676"/>
    </row>
    <row r="1677" spans="1:4" ht="12" customHeight="1" x14ac:dyDescent="0.2">
      <c r="A1677"/>
      <c r="B1677"/>
      <c r="C1677"/>
      <c r="D1677"/>
    </row>
    <row r="1678" spans="1:4" ht="12" customHeight="1" x14ac:dyDescent="0.2">
      <c r="A1678"/>
      <c r="B1678"/>
      <c r="C1678"/>
      <c r="D1678"/>
    </row>
    <row r="1679" spans="1:4" ht="12" customHeight="1" x14ac:dyDescent="0.2">
      <c r="A1679"/>
      <c r="B1679"/>
      <c r="C1679"/>
      <c r="D1679"/>
    </row>
    <row r="1680" spans="1:4" ht="12" customHeight="1" x14ac:dyDescent="0.2">
      <c r="A1680"/>
      <c r="B1680"/>
      <c r="C1680"/>
      <c r="D1680"/>
    </row>
    <row r="1681" spans="1:4" ht="12" customHeight="1" x14ac:dyDescent="0.2">
      <c r="A1681"/>
      <c r="B1681"/>
      <c r="C1681"/>
      <c r="D1681"/>
    </row>
    <row r="1682" spans="1:4" ht="12" customHeight="1" x14ac:dyDescent="0.2">
      <c r="A1682"/>
      <c r="B1682"/>
      <c r="C1682"/>
      <c r="D1682"/>
    </row>
    <row r="1683" spans="1:4" ht="12" customHeight="1" x14ac:dyDescent="0.2">
      <c r="A1683"/>
      <c r="B1683"/>
      <c r="C1683"/>
      <c r="D1683"/>
    </row>
    <row r="1684" spans="1:4" ht="12" customHeight="1" x14ac:dyDescent="0.2">
      <c r="A1684"/>
      <c r="B1684"/>
      <c r="C1684"/>
      <c r="D1684"/>
    </row>
    <row r="1685" spans="1:4" ht="12" customHeight="1" x14ac:dyDescent="0.2">
      <c r="A1685"/>
      <c r="B1685"/>
      <c r="C1685"/>
      <c r="D1685"/>
    </row>
    <row r="1686" spans="1:4" ht="12" customHeight="1" x14ac:dyDescent="0.2">
      <c r="A1686"/>
      <c r="B1686"/>
      <c r="C1686"/>
      <c r="D1686"/>
    </row>
    <row r="1687" spans="1:4" ht="12" customHeight="1" x14ac:dyDescent="0.2">
      <c r="A1687"/>
      <c r="B1687"/>
      <c r="C1687"/>
      <c r="D1687"/>
    </row>
    <row r="1688" spans="1:4" ht="12" customHeight="1" x14ac:dyDescent="0.2">
      <c r="A1688"/>
      <c r="B1688"/>
      <c r="C1688"/>
      <c r="D1688"/>
    </row>
    <row r="1689" spans="1:4" ht="12" customHeight="1" x14ac:dyDescent="0.2">
      <c r="A1689"/>
      <c r="B1689"/>
      <c r="C1689"/>
      <c r="D1689"/>
    </row>
    <row r="1690" spans="1:4" ht="12" customHeight="1" x14ac:dyDescent="0.2">
      <c r="A1690"/>
      <c r="B1690"/>
      <c r="C1690"/>
      <c r="D1690"/>
    </row>
    <row r="1691" spans="1:4" ht="12" customHeight="1" x14ac:dyDescent="0.2">
      <c r="A1691"/>
      <c r="B1691"/>
      <c r="C1691"/>
      <c r="D1691"/>
    </row>
    <row r="1692" spans="1:4" ht="12" customHeight="1" x14ac:dyDescent="0.2">
      <c r="A1692"/>
      <c r="B1692"/>
      <c r="C1692"/>
      <c r="D1692"/>
    </row>
    <row r="1693" spans="1:4" ht="12" customHeight="1" x14ac:dyDescent="0.2">
      <c r="A1693"/>
      <c r="B1693"/>
      <c r="C1693"/>
      <c r="D1693"/>
    </row>
    <row r="1694" spans="1:4" ht="12" customHeight="1" x14ac:dyDescent="0.2">
      <c r="A1694"/>
      <c r="B1694"/>
      <c r="C1694"/>
      <c r="D1694"/>
    </row>
    <row r="1695" spans="1:4" ht="12" customHeight="1" x14ac:dyDescent="0.2">
      <c r="A1695"/>
      <c r="B1695"/>
      <c r="C1695"/>
      <c r="D1695"/>
    </row>
    <row r="1696" spans="1:4" ht="12" customHeight="1" x14ac:dyDescent="0.2">
      <c r="A1696"/>
      <c r="B1696"/>
      <c r="C1696"/>
      <c r="D1696"/>
    </row>
    <row r="1697" spans="1:4" ht="12" customHeight="1" x14ac:dyDescent="0.2">
      <c r="A1697"/>
      <c r="B1697"/>
      <c r="C1697"/>
      <c r="D1697"/>
    </row>
    <row r="1698" spans="1:4" ht="12" customHeight="1" x14ac:dyDescent="0.2">
      <c r="A1698"/>
      <c r="B1698"/>
      <c r="C1698"/>
      <c r="D1698"/>
    </row>
    <row r="1699" spans="1:4" ht="12" customHeight="1" x14ac:dyDescent="0.2">
      <c r="A1699"/>
      <c r="B1699"/>
      <c r="C1699"/>
      <c r="D1699"/>
    </row>
    <row r="1700" spans="1:4" ht="12" customHeight="1" x14ac:dyDescent="0.2">
      <c r="A1700"/>
      <c r="B1700"/>
      <c r="C1700"/>
      <c r="D1700"/>
    </row>
    <row r="1701" spans="1:4" ht="12" customHeight="1" x14ac:dyDescent="0.2">
      <c r="A1701"/>
      <c r="B1701"/>
      <c r="C1701"/>
      <c r="D1701"/>
    </row>
    <row r="1702" spans="1:4" ht="12" customHeight="1" x14ac:dyDescent="0.2">
      <c r="A1702"/>
      <c r="B1702"/>
      <c r="C1702"/>
      <c r="D1702"/>
    </row>
    <row r="1703" spans="1:4" ht="12" customHeight="1" x14ac:dyDescent="0.2">
      <c r="A1703"/>
      <c r="B1703"/>
      <c r="C1703"/>
      <c r="D1703"/>
    </row>
    <row r="1704" spans="1:4" ht="12" customHeight="1" x14ac:dyDescent="0.2">
      <c r="A1704"/>
      <c r="B1704"/>
      <c r="C1704"/>
      <c r="D1704"/>
    </row>
    <row r="1705" spans="1:4" ht="12" customHeight="1" x14ac:dyDescent="0.2">
      <c r="A1705"/>
      <c r="B1705"/>
      <c r="C1705"/>
      <c r="D1705"/>
    </row>
    <row r="1706" spans="1:4" ht="12" customHeight="1" x14ac:dyDescent="0.2">
      <c r="A1706"/>
      <c r="B1706"/>
      <c r="C1706"/>
      <c r="D1706"/>
    </row>
    <row r="1707" spans="1:4" ht="12" customHeight="1" x14ac:dyDescent="0.2">
      <c r="A1707"/>
      <c r="B1707"/>
      <c r="C1707"/>
      <c r="D1707"/>
    </row>
    <row r="1708" spans="1:4" ht="12" customHeight="1" x14ac:dyDescent="0.2">
      <c r="A1708"/>
      <c r="B1708"/>
      <c r="C1708"/>
      <c r="D1708"/>
    </row>
    <row r="1709" spans="1:4" ht="12" customHeight="1" x14ac:dyDescent="0.2">
      <c r="A1709"/>
      <c r="B1709"/>
      <c r="C1709"/>
      <c r="D1709"/>
    </row>
    <row r="1710" spans="1:4" ht="12" customHeight="1" x14ac:dyDescent="0.2">
      <c r="A1710"/>
      <c r="B1710"/>
      <c r="C1710"/>
      <c r="D1710"/>
    </row>
    <row r="1711" spans="1:4" ht="12" customHeight="1" x14ac:dyDescent="0.2">
      <c r="A1711"/>
      <c r="B1711"/>
      <c r="C1711"/>
      <c r="D1711"/>
    </row>
    <row r="1712" spans="1:4" ht="12" customHeight="1" x14ac:dyDescent="0.2">
      <c r="A1712"/>
      <c r="B1712"/>
      <c r="C1712"/>
      <c r="D1712"/>
    </row>
    <row r="1713" spans="1:4" ht="12" customHeight="1" x14ac:dyDescent="0.2">
      <c r="A1713"/>
      <c r="B1713"/>
      <c r="C1713"/>
      <c r="D1713"/>
    </row>
    <row r="1714" spans="1:4" ht="12" customHeight="1" x14ac:dyDescent="0.2">
      <c r="A1714"/>
      <c r="B1714"/>
      <c r="C1714"/>
      <c r="D1714"/>
    </row>
    <row r="1715" spans="1:4" ht="12" customHeight="1" x14ac:dyDescent="0.2">
      <c r="A1715"/>
      <c r="B1715"/>
      <c r="C1715"/>
      <c r="D1715"/>
    </row>
    <row r="1716" spans="1:4" ht="12" customHeight="1" x14ac:dyDescent="0.2">
      <c r="A1716"/>
      <c r="B1716"/>
      <c r="C1716"/>
      <c r="D1716"/>
    </row>
    <row r="1717" spans="1:4" ht="12" customHeight="1" x14ac:dyDescent="0.2">
      <c r="A1717"/>
      <c r="B1717"/>
      <c r="C1717"/>
      <c r="D1717"/>
    </row>
    <row r="1718" spans="1:4" ht="12" customHeight="1" x14ac:dyDescent="0.2">
      <c r="A1718"/>
      <c r="B1718"/>
      <c r="C1718"/>
      <c r="D1718"/>
    </row>
    <row r="1719" spans="1:4" ht="12" customHeight="1" x14ac:dyDescent="0.2">
      <c r="A1719"/>
      <c r="B1719"/>
      <c r="C1719"/>
      <c r="D1719"/>
    </row>
    <row r="1720" spans="1:4" ht="12" customHeight="1" x14ac:dyDescent="0.2">
      <c r="A1720"/>
      <c r="B1720"/>
      <c r="C1720"/>
      <c r="D1720"/>
    </row>
    <row r="1721" spans="1:4" ht="12" customHeight="1" x14ac:dyDescent="0.2">
      <c r="A1721"/>
      <c r="B1721"/>
      <c r="C1721"/>
      <c r="D1721"/>
    </row>
    <row r="1722" spans="1:4" ht="12" customHeight="1" x14ac:dyDescent="0.2">
      <c r="A1722"/>
      <c r="B1722"/>
      <c r="C1722"/>
      <c r="D1722"/>
    </row>
    <row r="1723" spans="1:4" ht="12" customHeight="1" x14ac:dyDescent="0.2">
      <c r="A1723"/>
      <c r="B1723"/>
      <c r="C1723"/>
      <c r="D1723"/>
    </row>
    <row r="1724" spans="1:4" ht="12" customHeight="1" x14ac:dyDescent="0.2">
      <c r="A1724"/>
      <c r="B1724"/>
      <c r="C1724"/>
      <c r="D1724"/>
    </row>
    <row r="1725" spans="1:4" ht="12" customHeight="1" x14ac:dyDescent="0.2">
      <c r="A1725"/>
      <c r="B1725"/>
      <c r="C1725"/>
      <c r="D1725"/>
    </row>
    <row r="1726" spans="1:4" ht="12" customHeight="1" x14ac:dyDescent="0.2">
      <c r="A1726"/>
      <c r="B1726"/>
      <c r="C1726"/>
      <c r="D1726"/>
    </row>
    <row r="1727" spans="1:4" ht="12" customHeight="1" x14ac:dyDescent="0.2">
      <c r="A1727"/>
      <c r="B1727"/>
      <c r="C1727"/>
      <c r="D1727"/>
    </row>
    <row r="1728" spans="1:4" ht="12" customHeight="1" x14ac:dyDescent="0.2">
      <c r="A1728"/>
      <c r="B1728"/>
      <c r="C1728"/>
      <c r="D1728"/>
    </row>
    <row r="1729" spans="1:4" ht="12" customHeight="1" x14ac:dyDescent="0.2">
      <c r="A1729"/>
      <c r="B1729"/>
      <c r="C1729"/>
      <c r="D1729"/>
    </row>
    <row r="1730" spans="1:4" ht="12" customHeight="1" x14ac:dyDescent="0.2">
      <c r="A1730"/>
      <c r="B1730"/>
      <c r="C1730"/>
      <c r="D1730"/>
    </row>
    <row r="1731" spans="1:4" ht="12" customHeight="1" x14ac:dyDescent="0.2">
      <c r="A1731"/>
      <c r="B1731"/>
      <c r="C1731"/>
      <c r="D1731"/>
    </row>
    <row r="1732" spans="1:4" ht="12" customHeight="1" x14ac:dyDescent="0.2">
      <c r="A1732"/>
      <c r="B1732"/>
      <c r="C1732"/>
      <c r="D1732"/>
    </row>
    <row r="1733" spans="1:4" ht="12" customHeight="1" x14ac:dyDescent="0.2">
      <c r="A1733"/>
      <c r="B1733"/>
      <c r="C1733"/>
      <c r="D1733"/>
    </row>
    <row r="1734" spans="1:4" ht="12" customHeight="1" x14ac:dyDescent="0.2">
      <c r="A1734"/>
      <c r="B1734"/>
      <c r="C1734"/>
      <c r="D1734"/>
    </row>
    <row r="1735" spans="1:4" ht="12" customHeight="1" x14ac:dyDescent="0.2">
      <c r="A1735"/>
      <c r="B1735"/>
      <c r="C1735"/>
      <c r="D1735"/>
    </row>
    <row r="1736" spans="1:4" ht="12" customHeight="1" x14ac:dyDescent="0.2">
      <c r="A1736"/>
      <c r="B1736"/>
      <c r="C1736"/>
      <c r="D1736"/>
    </row>
    <row r="1737" spans="1:4" ht="12" customHeight="1" x14ac:dyDescent="0.2">
      <c r="A1737"/>
      <c r="B1737"/>
      <c r="C1737"/>
      <c r="D1737"/>
    </row>
    <row r="1738" spans="1:4" ht="12" customHeight="1" x14ac:dyDescent="0.2">
      <c r="A1738"/>
      <c r="B1738"/>
      <c r="C1738"/>
      <c r="D1738"/>
    </row>
    <row r="1739" spans="1:4" ht="12" customHeight="1" x14ac:dyDescent="0.2">
      <c r="A1739"/>
      <c r="B1739"/>
      <c r="C1739"/>
      <c r="D1739"/>
    </row>
    <row r="1740" spans="1:4" ht="12" customHeight="1" x14ac:dyDescent="0.2">
      <c r="A1740"/>
      <c r="B1740"/>
      <c r="C1740"/>
      <c r="D1740"/>
    </row>
    <row r="1741" spans="1:4" ht="12" customHeight="1" x14ac:dyDescent="0.2">
      <c r="A1741"/>
      <c r="B1741"/>
      <c r="C1741"/>
      <c r="D1741"/>
    </row>
    <row r="1742" spans="1:4" ht="12" customHeight="1" x14ac:dyDescent="0.2">
      <c r="A1742"/>
      <c r="B1742"/>
      <c r="C1742"/>
      <c r="D1742"/>
    </row>
    <row r="1743" spans="1:4" ht="12" customHeight="1" x14ac:dyDescent="0.2">
      <c r="A1743"/>
      <c r="B1743"/>
      <c r="C1743"/>
      <c r="D1743"/>
    </row>
    <row r="1744" spans="1:4" ht="12" customHeight="1" x14ac:dyDescent="0.2">
      <c r="A1744"/>
      <c r="B1744"/>
      <c r="C1744"/>
      <c r="D1744"/>
    </row>
    <row r="1745" spans="1:4" ht="12" customHeight="1" x14ac:dyDescent="0.2">
      <c r="A1745"/>
      <c r="B1745"/>
      <c r="C1745"/>
      <c r="D1745"/>
    </row>
    <row r="1746" spans="1:4" ht="12" customHeight="1" x14ac:dyDescent="0.2">
      <c r="A1746"/>
      <c r="B1746"/>
      <c r="C1746"/>
      <c r="D1746"/>
    </row>
    <row r="1747" spans="1:4" ht="12" customHeight="1" x14ac:dyDescent="0.2">
      <c r="A1747"/>
      <c r="B1747"/>
      <c r="C1747"/>
      <c r="D1747"/>
    </row>
    <row r="1748" spans="1:4" ht="12" customHeight="1" x14ac:dyDescent="0.2">
      <c r="A1748"/>
      <c r="B1748"/>
      <c r="C1748"/>
      <c r="D1748"/>
    </row>
    <row r="1749" spans="1:4" ht="12" customHeight="1" x14ac:dyDescent="0.2">
      <c r="A1749"/>
      <c r="B1749"/>
      <c r="C1749"/>
      <c r="D1749"/>
    </row>
    <row r="1750" spans="1:4" ht="12" customHeight="1" x14ac:dyDescent="0.2">
      <c r="A1750"/>
      <c r="B1750"/>
      <c r="C1750"/>
      <c r="D1750"/>
    </row>
    <row r="1751" spans="1:4" ht="12" customHeight="1" x14ac:dyDescent="0.2">
      <c r="A1751"/>
      <c r="B1751"/>
      <c r="C1751"/>
      <c r="D1751"/>
    </row>
    <row r="1752" spans="1:4" ht="12" customHeight="1" x14ac:dyDescent="0.2">
      <c r="A1752"/>
      <c r="B1752"/>
      <c r="C1752"/>
      <c r="D1752"/>
    </row>
    <row r="1753" spans="1:4" ht="12" customHeight="1" x14ac:dyDescent="0.2">
      <c r="A1753"/>
      <c r="B1753"/>
      <c r="C1753"/>
      <c r="D1753"/>
    </row>
    <row r="1754" spans="1:4" ht="12" customHeight="1" x14ac:dyDescent="0.2">
      <c r="A1754"/>
      <c r="B1754"/>
      <c r="C1754"/>
      <c r="D1754"/>
    </row>
    <row r="1755" spans="1:4" ht="12" customHeight="1" x14ac:dyDescent="0.2">
      <c r="A1755"/>
      <c r="B1755"/>
      <c r="C1755"/>
      <c r="D1755"/>
    </row>
    <row r="1756" spans="1:4" ht="12" customHeight="1" x14ac:dyDescent="0.2">
      <c r="A1756"/>
      <c r="B1756"/>
      <c r="C1756"/>
      <c r="D1756"/>
    </row>
    <row r="1757" spans="1:4" ht="12" customHeight="1" x14ac:dyDescent="0.2">
      <c r="A1757"/>
      <c r="B1757"/>
      <c r="C1757"/>
      <c r="D1757"/>
    </row>
    <row r="1758" spans="1:4" ht="12" customHeight="1" x14ac:dyDescent="0.2">
      <c r="A1758"/>
      <c r="B1758"/>
      <c r="C1758"/>
      <c r="D1758"/>
    </row>
    <row r="1759" spans="1:4" ht="12" customHeight="1" x14ac:dyDescent="0.2">
      <c r="A1759"/>
      <c r="B1759"/>
      <c r="C1759"/>
      <c r="D1759"/>
    </row>
    <row r="1760" spans="1:4" ht="12" customHeight="1" x14ac:dyDescent="0.2">
      <c r="A1760"/>
      <c r="B1760"/>
      <c r="C1760"/>
      <c r="D1760"/>
    </row>
    <row r="1761" spans="1:4" ht="12" customHeight="1" x14ac:dyDescent="0.2">
      <c r="A1761"/>
      <c r="B1761"/>
      <c r="C1761"/>
      <c r="D1761"/>
    </row>
    <row r="1762" spans="1:4" ht="12" customHeight="1" x14ac:dyDescent="0.2">
      <c r="A1762"/>
      <c r="B1762"/>
      <c r="C1762"/>
      <c r="D1762"/>
    </row>
    <row r="1763" spans="1:4" ht="12" customHeight="1" x14ac:dyDescent="0.2">
      <c r="A1763"/>
      <c r="B1763"/>
      <c r="C1763"/>
      <c r="D1763"/>
    </row>
    <row r="1764" spans="1:4" ht="12" customHeight="1" x14ac:dyDescent="0.2">
      <c r="A1764"/>
      <c r="B1764"/>
      <c r="C1764"/>
      <c r="D1764"/>
    </row>
    <row r="1765" spans="1:4" ht="12" customHeight="1" x14ac:dyDescent="0.2">
      <c r="A1765"/>
      <c r="B1765"/>
      <c r="C1765"/>
      <c r="D1765"/>
    </row>
    <row r="1766" spans="1:4" ht="12" customHeight="1" x14ac:dyDescent="0.2">
      <c r="A1766"/>
      <c r="B1766"/>
      <c r="C1766"/>
      <c r="D1766"/>
    </row>
    <row r="1767" spans="1:4" ht="12" customHeight="1" x14ac:dyDescent="0.2">
      <c r="A1767"/>
      <c r="B1767"/>
      <c r="C1767"/>
      <c r="D1767"/>
    </row>
    <row r="1768" spans="1:4" ht="12" customHeight="1" x14ac:dyDescent="0.2">
      <c r="A1768"/>
      <c r="B1768"/>
      <c r="C1768"/>
      <c r="D1768"/>
    </row>
    <row r="1769" spans="1:4" ht="12" customHeight="1" x14ac:dyDescent="0.2">
      <c r="A1769"/>
      <c r="B1769"/>
      <c r="C1769"/>
      <c r="D1769"/>
    </row>
    <row r="1770" spans="1:4" ht="12" customHeight="1" x14ac:dyDescent="0.2">
      <c r="A1770"/>
      <c r="B1770"/>
      <c r="C1770"/>
      <c r="D1770"/>
    </row>
    <row r="1771" spans="1:4" ht="12" customHeight="1" x14ac:dyDescent="0.2">
      <c r="A1771"/>
      <c r="B1771"/>
      <c r="C1771"/>
      <c r="D1771"/>
    </row>
    <row r="1772" spans="1:4" ht="12" customHeight="1" x14ac:dyDescent="0.2">
      <c r="A1772"/>
      <c r="B1772"/>
      <c r="C1772"/>
      <c r="D1772"/>
    </row>
    <row r="1773" spans="1:4" ht="12" customHeight="1" x14ac:dyDescent="0.2">
      <c r="A1773"/>
      <c r="B1773"/>
      <c r="C1773"/>
      <c r="D1773"/>
    </row>
    <row r="1774" spans="1:4" ht="12" customHeight="1" x14ac:dyDescent="0.2">
      <c r="A1774"/>
      <c r="B1774"/>
      <c r="C1774"/>
      <c r="D1774"/>
    </row>
    <row r="1775" spans="1:4" ht="12" customHeight="1" x14ac:dyDescent="0.2">
      <c r="A1775"/>
      <c r="B1775"/>
      <c r="C1775"/>
      <c r="D1775"/>
    </row>
    <row r="1776" spans="1:4" ht="12" customHeight="1" x14ac:dyDescent="0.2">
      <c r="A1776"/>
      <c r="B1776"/>
      <c r="C1776"/>
      <c r="D1776"/>
    </row>
    <row r="1777" spans="1:4" ht="12" customHeight="1" x14ac:dyDescent="0.2">
      <c r="A1777"/>
      <c r="B1777"/>
      <c r="C1777"/>
      <c r="D1777"/>
    </row>
    <row r="1778" spans="1:4" ht="12" customHeight="1" x14ac:dyDescent="0.2">
      <c r="A1778"/>
      <c r="B1778"/>
      <c r="C1778"/>
      <c r="D1778"/>
    </row>
    <row r="1779" spans="1:4" ht="12" customHeight="1" x14ac:dyDescent="0.2">
      <c r="A1779"/>
      <c r="B1779"/>
      <c r="C1779"/>
      <c r="D1779"/>
    </row>
    <row r="1780" spans="1:4" ht="12" customHeight="1" x14ac:dyDescent="0.2">
      <c r="A1780"/>
      <c r="B1780"/>
      <c r="C1780"/>
      <c r="D1780"/>
    </row>
    <row r="1781" spans="1:4" ht="12" customHeight="1" x14ac:dyDescent="0.2">
      <c r="A1781"/>
      <c r="B1781"/>
      <c r="C1781"/>
      <c r="D1781"/>
    </row>
    <row r="1782" spans="1:4" ht="12" customHeight="1" x14ac:dyDescent="0.2">
      <c r="A1782"/>
      <c r="B1782"/>
      <c r="C1782"/>
      <c r="D1782"/>
    </row>
    <row r="1783" spans="1:4" ht="12" customHeight="1" x14ac:dyDescent="0.2">
      <c r="A1783"/>
      <c r="B1783"/>
      <c r="C1783"/>
      <c r="D1783"/>
    </row>
    <row r="1784" spans="1:4" ht="12" customHeight="1" x14ac:dyDescent="0.2">
      <c r="A1784"/>
      <c r="B1784"/>
      <c r="C1784"/>
      <c r="D1784"/>
    </row>
    <row r="1785" spans="1:4" ht="12" customHeight="1" x14ac:dyDescent="0.2">
      <c r="A1785"/>
      <c r="B1785"/>
      <c r="C1785"/>
      <c r="D1785"/>
    </row>
    <row r="1786" spans="1:4" ht="12" customHeight="1" x14ac:dyDescent="0.2">
      <c r="A1786"/>
      <c r="B1786"/>
      <c r="C1786"/>
      <c r="D1786"/>
    </row>
    <row r="1787" spans="1:4" ht="12" customHeight="1" x14ac:dyDescent="0.2">
      <c r="A1787"/>
      <c r="B1787"/>
      <c r="C1787"/>
      <c r="D1787"/>
    </row>
    <row r="1788" spans="1:4" ht="12" customHeight="1" x14ac:dyDescent="0.2">
      <c r="A1788"/>
      <c r="B1788"/>
      <c r="C1788"/>
      <c r="D1788"/>
    </row>
    <row r="1789" spans="1:4" ht="12" customHeight="1" x14ac:dyDescent="0.2">
      <c r="A1789"/>
      <c r="B1789"/>
      <c r="C1789"/>
      <c r="D1789"/>
    </row>
    <row r="1790" spans="1:4" ht="12" customHeight="1" x14ac:dyDescent="0.2">
      <c r="A1790"/>
      <c r="B1790"/>
      <c r="C1790"/>
      <c r="D1790"/>
    </row>
    <row r="1791" spans="1:4" ht="12" customHeight="1" x14ac:dyDescent="0.2">
      <c r="A1791"/>
      <c r="B1791"/>
      <c r="C1791"/>
      <c r="D1791"/>
    </row>
    <row r="1792" spans="1:4" ht="12" customHeight="1" x14ac:dyDescent="0.2">
      <c r="A1792"/>
      <c r="B1792"/>
      <c r="C1792"/>
      <c r="D1792"/>
    </row>
    <row r="1793" spans="1:4" ht="12" customHeight="1" x14ac:dyDescent="0.2">
      <c r="A1793"/>
      <c r="B1793"/>
      <c r="C1793"/>
      <c r="D1793"/>
    </row>
    <row r="1794" spans="1:4" ht="12" customHeight="1" x14ac:dyDescent="0.2">
      <c r="A1794"/>
      <c r="B1794"/>
      <c r="C1794"/>
      <c r="D1794"/>
    </row>
    <row r="1795" spans="1:4" ht="12" customHeight="1" x14ac:dyDescent="0.2">
      <c r="A1795"/>
      <c r="B1795"/>
      <c r="C1795"/>
      <c r="D1795"/>
    </row>
    <row r="1796" spans="1:4" ht="12" customHeight="1" x14ac:dyDescent="0.2">
      <c r="A1796"/>
      <c r="B1796"/>
      <c r="C1796"/>
      <c r="D1796"/>
    </row>
    <row r="1797" spans="1:4" ht="12" customHeight="1" x14ac:dyDescent="0.2">
      <c r="A1797"/>
      <c r="B1797"/>
      <c r="C1797"/>
      <c r="D1797"/>
    </row>
    <row r="1798" spans="1:4" ht="12" customHeight="1" x14ac:dyDescent="0.2">
      <c r="A1798"/>
      <c r="B1798"/>
      <c r="C1798"/>
      <c r="D1798"/>
    </row>
    <row r="1799" spans="1:4" ht="12" customHeight="1" x14ac:dyDescent="0.2">
      <c r="A1799"/>
      <c r="B1799"/>
      <c r="C1799"/>
      <c r="D1799"/>
    </row>
    <row r="1800" spans="1:4" ht="12" customHeight="1" x14ac:dyDescent="0.2">
      <c r="A1800"/>
      <c r="B1800"/>
      <c r="C1800"/>
      <c r="D1800"/>
    </row>
    <row r="1801" spans="1:4" ht="12" customHeight="1" x14ac:dyDescent="0.2">
      <c r="A1801"/>
      <c r="B1801"/>
      <c r="C1801"/>
      <c r="D1801"/>
    </row>
    <row r="1802" spans="1:4" ht="12" customHeight="1" x14ac:dyDescent="0.2">
      <c r="A1802"/>
      <c r="B1802"/>
      <c r="C1802"/>
      <c r="D1802"/>
    </row>
    <row r="1803" spans="1:4" ht="12" customHeight="1" x14ac:dyDescent="0.2">
      <c r="A1803"/>
      <c r="B1803"/>
      <c r="C1803"/>
      <c r="D1803"/>
    </row>
    <row r="1804" spans="1:4" ht="12" customHeight="1" x14ac:dyDescent="0.2">
      <c r="A1804"/>
      <c r="B1804"/>
      <c r="C1804"/>
      <c r="D1804"/>
    </row>
    <row r="1805" spans="1:4" ht="12" customHeight="1" x14ac:dyDescent="0.2">
      <c r="A1805"/>
      <c r="B1805"/>
      <c r="C1805"/>
      <c r="D1805"/>
    </row>
    <row r="1806" spans="1:4" ht="12" customHeight="1" x14ac:dyDescent="0.2">
      <c r="A1806"/>
      <c r="B1806"/>
      <c r="C1806"/>
      <c r="D1806"/>
    </row>
    <row r="1807" spans="1:4" ht="12" customHeight="1" x14ac:dyDescent="0.2">
      <c r="A1807"/>
      <c r="B1807"/>
      <c r="C1807"/>
      <c r="D1807"/>
    </row>
    <row r="1808" spans="1:4" ht="12" customHeight="1" x14ac:dyDescent="0.2">
      <c r="A1808"/>
      <c r="B1808"/>
      <c r="C1808"/>
      <c r="D1808"/>
    </row>
    <row r="1809" spans="1:4" ht="12" customHeight="1" x14ac:dyDescent="0.2">
      <c r="A1809"/>
      <c r="B1809"/>
      <c r="C1809"/>
      <c r="D1809"/>
    </row>
    <row r="1810" spans="1:4" ht="12" customHeight="1" x14ac:dyDescent="0.2">
      <c r="A1810"/>
      <c r="B1810"/>
      <c r="C1810"/>
      <c r="D1810"/>
    </row>
    <row r="1811" spans="1:4" ht="12" customHeight="1" x14ac:dyDescent="0.2">
      <c r="A1811"/>
      <c r="B1811"/>
      <c r="C1811"/>
      <c r="D1811"/>
    </row>
    <row r="1812" spans="1:4" ht="12" customHeight="1" x14ac:dyDescent="0.2">
      <c r="A1812"/>
      <c r="B1812"/>
      <c r="C1812"/>
      <c r="D1812"/>
    </row>
    <row r="1813" spans="1:4" ht="12" customHeight="1" x14ac:dyDescent="0.2">
      <c r="A1813"/>
      <c r="B1813"/>
      <c r="C1813"/>
      <c r="D1813"/>
    </row>
    <row r="1814" spans="1:4" ht="12" customHeight="1" x14ac:dyDescent="0.2">
      <c r="A1814"/>
      <c r="B1814"/>
      <c r="C1814"/>
      <c r="D1814"/>
    </row>
    <row r="1815" spans="1:4" ht="12" customHeight="1" x14ac:dyDescent="0.2">
      <c r="A1815"/>
      <c r="B1815"/>
      <c r="C1815"/>
      <c r="D1815"/>
    </row>
    <row r="1816" spans="1:4" ht="12" customHeight="1" x14ac:dyDescent="0.2">
      <c r="A1816"/>
      <c r="B1816"/>
      <c r="C1816"/>
      <c r="D1816"/>
    </row>
    <row r="1817" spans="1:4" ht="12" customHeight="1" x14ac:dyDescent="0.2">
      <c r="A1817"/>
      <c r="B1817"/>
      <c r="C1817"/>
      <c r="D1817"/>
    </row>
    <row r="1818" spans="1:4" ht="12" customHeight="1" x14ac:dyDescent="0.2">
      <c r="A1818"/>
      <c r="B1818"/>
      <c r="C1818"/>
      <c r="D1818"/>
    </row>
    <row r="1819" spans="1:4" ht="12" customHeight="1" x14ac:dyDescent="0.2">
      <c r="A1819"/>
      <c r="B1819"/>
      <c r="C1819"/>
      <c r="D1819"/>
    </row>
    <row r="1820" spans="1:4" ht="12" customHeight="1" x14ac:dyDescent="0.2">
      <c r="A1820"/>
      <c r="B1820"/>
      <c r="C1820"/>
      <c r="D1820"/>
    </row>
    <row r="1821" spans="1:4" ht="12" customHeight="1" x14ac:dyDescent="0.2">
      <c r="A1821"/>
      <c r="B1821"/>
      <c r="C1821"/>
      <c r="D1821"/>
    </row>
    <row r="1822" spans="1:4" ht="12" customHeight="1" x14ac:dyDescent="0.2">
      <c r="A1822"/>
      <c r="B1822"/>
      <c r="C1822"/>
      <c r="D1822"/>
    </row>
    <row r="1823" spans="1:4" ht="12" customHeight="1" x14ac:dyDescent="0.2">
      <c r="A1823"/>
      <c r="B1823"/>
      <c r="C1823"/>
      <c r="D1823"/>
    </row>
    <row r="1824" spans="1:4" ht="12" customHeight="1" x14ac:dyDescent="0.2">
      <c r="A1824"/>
      <c r="B1824"/>
      <c r="C1824"/>
      <c r="D1824"/>
    </row>
    <row r="1825" spans="1:4" ht="12" customHeight="1" x14ac:dyDescent="0.2">
      <c r="A1825"/>
      <c r="B1825"/>
      <c r="C1825"/>
      <c r="D1825"/>
    </row>
    <row r="1826" spans="1:4" ht="12" customHeight="1" x14ac:dyDescent="0.2">
      <c r="A1826"/>
      <c r="B1826"/>
      <c r="C1826"/>
      <c r="D1826"/>
    </row>
    <row r="1827" spans="1:4" ht="12" customHeight="1" x14ac:dyDescent="0.2">
      <c r="A1827"/>
      <c r="B1827"/>
      <c r="C1827"/>
      <c r="D1827"/>
    </row>
    <row r="1828" spans="1:4" ht="12" customHeight="1" x14ac:dyDescent="0.2">
      <c r="A1828"/>
      <c r="B1828"/>
      <c r="C1828"/>
      <c r="D1828"/>
    </row>
    <row r="1829" spans="1:4" ht="12" customHeight="1" x14ac:dyDescent="0.2">
      <c r="A1829"/>
      <c r="B1829"/>
      <c r="C1829"/>
      <c r="D1829"/>
    </row>
    <row r="1830" spans="1:4" ht="12" customHeight="1" x14ac:dyDescent="0.2">
      <c r="A1830"/>
      <c r="B1830"/>
      <c r="C1830"/>
      <c r="D1830"/>
    </row>
    <row r="1831" spans="1:4" ht="12" customHeight="1" x14ac:dyDescent="0.2">
      <c r="A1831"/>
      <c r="B1831"/>
      <c r="C1831"/>
      <c r="D1831"/>
    </row>
    <row r="1832" spans="1:4" ht="12" customHeight="1" x14ac:dyDescent="0.2">
      <c r="A1832"/>
      <c r="B1832"/>
      <c r="C1832"/>
      <c r="D1832"/>
    </row>
    <row r="1833" spans="1:4" ht="12" customHeight="1" x14ac:dyDescent="0.2">
      <c r="A1833"/>
      <c r="B1833"/>
      <c r="C1833"/>
      <c r="D1833"/>
    </row>
    <row r="1834" spans="1:4" ht="12" customHeight="1" x14ac:dyDescent="0.2">
      <c r="A1834"/>
      <c r="B1834"/>
      <c r="C1834"/>
      <c r="D1834"/>
    </row>
    <row r="1835" spans="1:4" ht="12" customHeight="1" x14ac:dyDescent="0.2">
      <c r="A1835"/>
      <c r="B1835"/>
      <c r="C1835"/>
      <c r="D1835"/>
    </row>
    <row r="1836" spans="1:4" ht="12" customHeight="1" x14ac:dyDescent="0.2">
      <c r="A1836"/>
      <c r="B1836"/>
      <c r="C1836"/>
      <c r="D1836"/>
    </row>
    <row r="1837" spans="1:4" ht="12" customHeight="1" x14ac:dyDescent="0.2">
      <c r="A1837"/>
      <c r="B1837"/>
      <c r="C1837"/>
      <c r="D1837"/>
    </row>
    <row r="1838" spans="1:4" ht="12" customHeight="1" x14ac:dyDescent="0.2">
      <c r="A1838"/>
      <c r="B1838"/>
      <c r="C1838"/>
      <c r="D1838"/>
    </row>
    <row r="1839" spans="1:4" ht="12" customHeight="1" x14ac:dyDescent="0.2">
      <c r="A1839"/>
      <c r="B1839"/>
      <c r="C1839"/>
      <c r="D1839"/>
    </row>
    <row r="1840" spans="1:4" ht="12" customHeight="1" x14ac:dyDescent="0.2">
      <c r="A1840"/>
      <c r="B1840"/>
      <c r="C1840"/>
      <c r="D1840"/>
    </row>
    <row r="1841" spans="1:4" ht="12" customHeight="1" x14ac:dyDescent="0.2">
      <c r="A1841"/>
      <c r="B1841"/>
      <c r="C1841"/>
      <c r="D1841"/>
    </row>
    <row r="1842" spans="1:4" ht="12" customHeight="1" x14ac:dyDescent="0.2">
      <c r="A1842"/>
      <c r="B1842"/>
      <c r="C1842"/>
      <c r="D1842"/>
    </row>
    <row r="1843" spans="1:4" ht="12" customHeight="1" x14ac:dyDescent="0.2">
      <c r="A1843"/>
      <c r="B1843"/>
      <c r="C1843"/>
      <c r="D1843"/>
    </row>
    <row r="1844" spans="1:4" ht="12" customHeight="1" x14ac:dyDescent="0.2">
      <c r="A1844"/>
      <c r="B1844"/>
      <c r="C1844"/>
      <c r="D1844"/>
    </row>
    <row r="1845" spans="1:4" ht="12" customHeight="1" x14ac:dyDescent="0.2">
      <c r="A1845"/>
      <c r="B1845"/>
      <c r="C1845"/>
      <c r="D1845"/>
    </row>
    <row r="1846" spans="1:4" ht="12" customHeight="1" x14ac:dyDescent="0.2">
      <c r="A1846"/>
      <c r="B1846"/>
      <c r="C1846"/>
      <c r="D1846"/>
    </row>
    <row r="1847" spans="1:4" ht="12" customHeight="1" x14ac:dyDescent="0.2">
      <c r="A1847"/>
      <c r="B1847"/>
      <c r="C1847"/>
      <c r="D1847"/>
    </row>
    <row r="1848" spans="1:4" ht="12" customHeight="1" x14ac:dyDescent="0.2">
      <c r="A1848"/>
      <c r="B1848"/>
      <c r="C1848"/>
      <c r="D1848"/>
    </row>
    <row r="1849" spans="1:4" ht="12" customHeight="1" x14ac:dyDescent="0.2">
      <c r="A1849"/>
      <c r="B1849"/>
      <c r="C1849"/>
      <c r="D1849"/>
    </row>
    <row r="1850" spans="1:4" ht="12" customHeight="1" x14ac:dyDescent="0.2">
      <c r="A1850"/>
      <c r="B1850"/>
      <c r="C1850"/>
      <c r="D1850"/>
    </row>
    <row r="1851" spans="1:4" ht="12" customHeight="1" x14ac:dyDescent="0.2">
      <c r="A1851"/>
      <c r="B1851"/>
      <c r="C1851"/>
      <c r="D1851"/>
    </row>
    <row r="1852" spans="1:4" ht="12" customHeight="1" x14ac:dyDescent="0.2">
      <c r="A1852"/>
      <c r="B1852"/>
      <c r="C1852"/>
      <c r="D1852"/>
    </row>
    <row r="1853" spans="1:4" ht="12" customHeight="1" x14ac:dyDescent="0.2">
      <c r="A1853"/>
      <c r="B1853"/>
      <c r="C1853"/>
      <c r="D1853"/>
    </row>
    <row r="1854" spans="1:4" ht="12" customHeight="1" x14ac:dyDescent="0.2">
      <c r="A1854"/>
      <c r="B1854"/>
      <c r="C1854"/>
      <c r="D1854"/>
    </row>
    <row r="1855" spans="1:4" ht="12" customHeight="1" x14ac:dyDescent="0.2">
      <c r="A1855"/>
      <c r="B1855"/>
      <c r="C1855"/>
      <c r="D1855"/>
    </row>
    <row r="1856" spans="1:4" ht="12" customHeight="1" x14ac:dyDescent="0.2">
      <c r="A1856"/>
      <c r="B1856"/>
      <c r="C1856"/>
      <c r="D1856"/>
    </row>
    <row r="1857" spans="1:4" ht="12" customHeight="1" x14ac:dyDescent="0.2">
      <c r="A1857"/>
      <c r="B1857"/>
      <c r="C1857"/>
      <c r="D1857"/>
    </row>
    <row r="1858" spans="1:4" ht="12" customHeight="1" x14ac:dyDescent="0.2">
      <c r="A1858"/>
      <c r="B1858"/>
      <c r="C1858"/>
      <c r="D1858"/>
    </row>
    <row r="1859" spans="1:4" ht="12" customHeight="1" x14ac:dyDescent="0.2">
      <c r="A1859"/>
      <c r="B1859"/>
      <c r="C1859"/>
      <c r="D1859"/>
    </row>
    <row r="1860" spans="1:4" ht="12" customHeight="1" x14ac:dyDescent="0.2">
      <c r="A1860"/>
      <c r="B1860"/>
      <c r="C1860"/>
      <c r="D1860"/>
    </row>
    <row r="1861" spans="1:4" ht="12" customHeight="1" x14ac:dyDescent="0.2">
      <c r="A1861"/>
      <c r="B1861"/>
      <c r="C1861"/>
      <c r="D1861"/>
    </row>
    <row r="1862" spans="1:4" ht="12" customHeight="1" x14ac:dyDescent="0.2">
      <c r="A1862"/>
      <c r="B1862"/>
      <c r="C1862"/>
      <c r="D1862"/>
    </row>
    <row r="1863" spans="1:4" ht="12" customHeight="1" x14ac:dyDescent="0.2">
      <c r="A1863"/>
      <c r="B1863"/>
      <c r="C1863"/>
      <c r="D1863"/>
    </row>
    <row r="1864" spans="1:4" ht="12" customHeight="1" x14ac:dyDescent="0.2">
      <c r="A1864"/>
      <c r="B1864"/>
      <c r="C1864"/>
      <c r="D1864"/>
    </row>
    <row r="1865" spans="1:4" ht="12" customHeight="1" x14ac:dyDescent="0.2">
      <c r="A1865"/>
      <c r="B1865"/>
      <c r="C1865"/>
      <c r="D1865"/>
    </row>
    <row r="1866" spans="1:4" ht="12" customHeight="1" x14ac:dyDescent="0.2">
      <c r="A1866"/>
      <c r="B1866"/>
      <c r="C1866"/>
      <c r="D1866"/>
    </row>
    <row r="1867" spans="1:4" ht="12" customHeight="1" x14ac:dyDescent="0.2">
      <c r="A1867"/>
      <c r="B1867"/>
      <c r="C1867"/>
      <c r="D1867"/>
    </row>
    <row r="1868" spans="1:4" ht="12" customHeight="1" x14ac:dyDescent="0.2">
      <c r="A1868"/>
      <c r="B1868"/>
      <c r="C1868"/>
      <c r="D1868"/>
    </row>
    <row r="1869" spans="1:4" ht="12" customHeight="1" x14ac:dyDescent="0.2">
      <c r="A1869"/>
      <c r="B1869"/>
      <c r="C1869"/>
      <c r="D1869"/>
    </row>
    <row r="1870" spans="1:4" ht="12" customHeight="1" x14ac:dyDescent="0.2">
      <c r="A1870"/>
      <c r="B1870"/>
      <c r="C1870"/>
      <c r="D1870"/>
    </row>
    <row r="1871" spans="1:4" ht="12" customHeight="1" x14ac:dyDescent="0.2">
      <c r="A1871"/>
      <c r="B1871"/>
      <c r="C1871"/>
      <c r="D1871"/>
    </row>
    <row r="1872" spans="1:4" ht="12" customHeight="1" x14ac:dyDescent="0.2">
      <c r="A1872"/>
      <c r="B1872"/>
      <c r="C1872"/>
      <c r="D1872"/>
    </row>
    <row r="1873" spans="1:4" ht="12" customHeight="1" x14ac:dyDescent="0.2">
      <c r="A1873"/>
      <c r="B1873"/>
      <c r="C1873"/>
      <c r="D1873"/>
    </row>
    <row r="1874" spans="1:4" ht="12" customHeight="1" x14ac:dyDescent="0.2">
      <c r="A1874"/>
      <c r="B1874"/>
      <c r="C1874"/>
      <c r="D1874"/>
    </row>
    <row r="1875" spans="1:4" ht="12" customHeight="1" x14ac:dyDescent="0.2">
      <c r="A1875"/>
      <c r="B1875"/>
      <c r="C1875"/>
      <c r="D1875"/>
    </row>
    <row r="1876" spans="1:4" ht="12" customHeight="1" x14ac:dyDescent="0.2">
      <c r="A1876"/>
      <c r="B1876"/>
      <c r="C1876"/>
      <c r="D1876"/>
    </row>
    <row r="1877" spans="1:4" ht="12" customHeight="1" x14ac:dyDescent="0.2">
      <c r="A1877"/>
      <c r="B1877"/>
      <c r="C1877"/>
      <c r="D1877"/>
    </row>
    <row r="1878" spans="1:4" ht="12" customHeight="1" x14ac:dyDescent="0.2">
      <c r="A1878"/>
      <c r="B1878"/>
      <c r="C1878"/>
      <c r="D1878"/>
    </row>
    <row r="1879" spans="1:4" ht="12" customHeight="1" x14ac:dyDescent="0.2">
      <c r="A1879"/>
      <c r="B1879"/>
      <c r="C1879"/>
      <c r="D1879"/>
    </row>
    <row r="1880" spans="1:4" ht="12" customHeight="1" x14ac:dyDescent="0.2">
      <c r="A1880"/>
      <c r="B1880"/>
      <c r="C1880"/>
      <c r="D1880"/>
    </row>
    <row r="1881" spans="1:4" ht="12" customHeight="1" x14ac:dyDescent="0.2">
      <c r="A1881"/>
      <c r="B1881"/>
      <c r="C1881"/>
      <c r="D1881"/>
    </row>
    <row r="1882" spans="1:4" ht="12" customHeight="1" x14ac:dyDescent="0.2">
      <c r="A1882"/>
      <c r="B1882"/>
      <c r="C1882"/>
      <c r="D1882"/>
    </row>
    <row r="1883" spans="1:4" ht="12" customHeight="1" x14ac:dyDescent="0.2">
      <c r="A1883"/>
      <c r="B1883"/>
      <c r="C1883"/>
      <c r="D1883"/>
    </row>
    <row r="1884" spans="1:4" ht="12" customHeight="1" x14ac:dyDescent="0.2">
      <c r="A1884"/>
      <c r="B1884"/>
      <c r="C1884"/>
      <c r="D1884"/>
    </row>
    <row r="1885" spans="1:4" ht="12" customHeight="1" x14ac:dyDescent="0.2">
      <c r="A1885"/>
      <c r="B1885"/>
      <c r="C1885"/>
      <c r="D1885"/>
    </row>
    <row r="1886" spans="1:4" ht="12" customHeight="1" x14ac:dyDescent="0.2">
      <c r="A1886"/>
      <c r="B1886"/>
      <c r="C1886"/>
      <c r="D1886"/>
    </row>
    <row r="1887" spans="1:4" ht="12" customHeight="1" x14ac:dyDescent="0.2">
      <c r="A1887"/>
      <c r="B1887"/>
      <c r="C1887"/>
      <c r="D1887"/>
    </row>
    <row r="1888" spans="1:4" ht="12" customHeight="1" x14ac:dyDescent="0.2">
      <c r="A1888"/>
      <c r="B1888"/>
      <c r="C1888"/>
      <c r="D1888"/>
    </row>
    <row r="1889" spans="1:4" ht="12" customHeight="1" x14ac:dyDescent="0.2">
      <c r="A1889"/>
      <c r="B1889"/>
      <c r="C1889"/>
      <c r="D1889"/>
    </row>
    <row r="1890" spans="1:4" ht="12" customHeight="1" x14ac:dyDescent="0.2">
      <c r="A1890"/>
      <c r="B1890"/>
      <c r="C1890"/>
      <c r="D1890"/>
    </row>
    <row r="1891" spans="1:4" ht="12" customHeight="1" x14ac:dyDescent="0.2">
      <c r="A1891"/>
      <c r="B1891"/>
      <c r="C1891"/>
      <c r="D1891"/>
    </row>
    <row r="1892" spans="1:4" ht="12" customHeight="1" x14ac:dyDescent="0.2">
      <c r="A1892"/>
      <c r="B1892"/>
      <c r="C1892"/>
      <c r="D1892"/>
    </row>
    <row r="1893" spans="1:4" ht="12" customHeight="1" x14ac:dyDescent="0.2">
      <c r="A1893"/>
      <c r="B1893"/>
      <c r="C1893"/>
      <c r="D1893"/>
    </row>
    <row r="1894" spans="1:4" ht="12" customHeight="1" x14ac:dyDescent="0.2">
      <c r="A1894"/>
      <c r="B1894"/>
      <c r="C1894"/>
      <c r="D1894"/>
    </row>
    <row r="1895" spans="1:4" ht="12" customHeight="1" x14ac:dyDescent="0.2">
      <c r="A1895"/>
      <c r="B1895"/>
      <c r="C1895"/>
      <c r="D1895"/>
    </row>
    <row r="1896" spans="1:4" ht="12" customHeight="1" x14ac:dyDescent="0.2">
      <c r="A1896"/>
      <c r="B1896"/>
      <c r="C1896"/>
      <c r="D1896"/>
    </row>
    <row r="1897" spans="1:4" ht="12" customHeight="1" x14ac:dyDescent="0.2">
      <c r="A1897"/>
      <c r="B1897"/>
      <c r="C1897"/>
      <c r="D1897"/>
    </row>
    <row r="1898" spans="1:4" ht="12" customHeight="1" x14ac:dyDescent="0.2">
      <c r="A1898"/>
      <c r="B1898"/>
      <c r="C1898"/>
      <c r="D1898"/>
    </row>
    <row r="1899" spans="1:4" ht="12" customHeight="1" x14ac:dyDescent="0.2">
      <c r="A1899"/>
      <c r="B1899"/>
      <c r="C1899"/>
      <c r="D1899"/>
    </row>
    <row r="1900" spans="1:4" ht="12" customHeight="1" x14ac:dyDescent="0.2">
      <c r="A1900"/>
      <c r="B1900"/>
      <c r="C1900"/>
      <c r="D1900"/>
    </row>
    <row r="1901" spans="1:4" ht="12" customHeight="1" x14ac:dyDescent="0.2">
      <c r="A1901"/>
      <c r="B1901"/>
      <c r="C1901"/>
      <c r="D1901"/>
    </row>
    <row r="1902" spans="1:4" ht="12" customHeight="1" x14ac:dyDescent="0.2">
      <c r="A1902"/>
      <c r="B1902"/>
      <c r="C1902"/>
      <c r="D1902"/>
    </row>
    <row r="1903" spans="1:4" ht="12" customHeight="1" x14ac:dyDescent="0.2">
      <c r="A1903"/>
      <c r="B1903"/>
      <c r="C1903"/>
      <c r="D1903"/>
    </row>
    <row r="1904" spans="1:4" ht="12" customHeight="1" x14ac:dyDescent="0.2">
      <c r="A1904"/>
      <c r="B1904"/>
      <c r="C1904"/>
      <c r="D1904"/>
    </row>
    <row r="1905" spans="1:4" ht="12" customHeight="1" x14ac:dyDescent="0.2">
      <c r="A1905"/>
      <c r="B1905"/>
      <c r="C1905"/>
      <c r="D1905"/>
    </row>
    <row r="1906" spans="1:4" ht="12" customHeight="1" x14ac:dyDescent="0.2">
      <c r="A1906"/>
      <c r="B1906"/>
      <c r="C1906"/>
      <c r="D1906"/>
    </row>
    <row r="1907" spans="1:4" ht="12" customHeight="1" x14ac:dyDescent="0.2">
      <c r="A1907"/>
      <c r="B1907"/>
      <c r="C1907"/>
      <c r="D1907"/>
    </row>
    <row r="1908" spans="1:4" ht="12" customHeight="1" x14ac:dyDescent="0.2">
      <c r="A1908"/>
      <c r="B1908"/>
      <c r="C1908"/>
      <c r="D1908"/>
    </row>
    <row r="1909" spans="1:4" ht="12" customHeight="1" x14ac:dyDescent="0.2">
      <c r="A1909"/>
      <c r="B1909"/>
      <c r="C1909"/>
      <c r="D1909"/>
    </row>
    <row r="1910" spans="1:4" ht="12" customHeight="1" x14ac:dyDescent="0.2">
      <c r="A1910"/>
      <c r="B1910"/>
      <c r="C1910"/>
      <c r="D1910"/>
    </row>
    <row r="1911" spans="1:4" ht="12" customHeight="1" x14ac:dyDescent="0.2">
      <c r="A1911"/>
      <c r="B1911"/>
      <c r="C1911"/>
      <c r="D1911"/>
    </row>
    <row r="1912" spans="1:4" ht="12" customHeight="1" x14ac:dyDescent="0.2">
      <c r="A1912"/>
      <c r="B1912"/>
      <c r="C1912"/>
      <c r="D1912"/>
    </row>
    <row r="1913" spans="1:4" ht="12" customHeight="1" x14ac:dyDescent="0.2">
      <c r="A1913"/>
      <c r="B1913"/>
      <c r="C1913"/>
      <c r="D1913"/>
    </row>
    <row r="1914" spans="1:4" ht="12" customHeight="1" x14ac:dyDescent="0.2">
      <c r="A1914"/>
      <c r="B1914"/>
      <c r="C1914"/>
      <c r="D1914"/>
    </row>
    <row r="1915" spans="1:4" ht="12" customHeight="1" x14ac:dyDescent="0.2">
      <c r="A1915"/>
      <c r="B1915"/>
      <c r="C1915"/>
      <c r="D1915"/>
    </row>
    <row r="1916" spans="1:4" ht="12" customHeight="1" x14ac:dyDescent="0.2">
      <c r="A1916"/>
      <c r="B1916"/>
      <c r="C1916"/>
      <c r="D1916"/>
    </row>
    <row r="1917" spans="1:4" ht="12" customHeight="1" x14ac:dyDescent="0.2">
      <c r="A1917"/>
      <c r="B1917"/>
      <c r="C1917"/>
      <c r="D1917"/>
    </row>
    <row r="1918" spans="1:4" ht="12" customHeight="1" x14ac:dyDescent="0.2">
      <c r="A1918"/>
      <c r="B1918"/>
      <c r="C1918"/>
      <c r="D1918"/>
    </row>
    <row r="1919" spans="1:4" ht="12" customHeight="1" x14ac:dyDescent="0.2">
      <c r="A1919"/>
      <c r="B1919"/>
      <c r="C1919"/>
      <c r="D1919"/>
    </row>
    <row r="1920" spans="1:4" ht="12" customHeight="1" x14ac:dyDescent="0.2">
      <c r="A1920"/>
      <c r="B1920"/>
      <c r="C1920"/>
      <c r="D1920"/>
    </row>
    <row r="1921" spans="1:4" ht="12" customHeight="1" x14ac:dyDescent="0.2">
      <c r="A1921"/>
      <c r="B1921"/>
      <c r="C1921"/>
      <c r="D1921"/>
    </row>
    <row r="1922" spans="1:4" ht="12" customHeight="1" x14ac:dyDescent="0.2">
      <c r="A1922"/>
      <c r="B1922"/>
      <c r="C1922"/>
      <c r="D1922"/>
    </row>
    <row r="1923" spans="1:4" ht="12" customHeight="1" x14ac:dyDescent="0.2">
      <c r="A1923"/>
      <c r="B1923"/>
      <c r="C1923"/>
      <c r="D1923"/>
    </row>
    <row r="1924" spans="1:4" ht="12" customHeight="1" x14ac:dyDescent="0.2">
      <c r="A1924"/>
      <c r="B1924"/>
      <c r="C1924"/>
      <c r="D1924"/>
    </row>
    <row r="1925" spans="1:4" ht="12" customHeight="1" x14ac:dyDescent="0.2">
      <c r="A1925"/>
      <c r="B1925"/>
      <c r="C1925"/>
      <c r="D1925"/>
    </row>
    <row r="1926" spans="1:4" ht="12" customHeight="1" x14ac:dyDescent="0.2">
      <c r="A1926"/>
      <c r="B1926"/>
      <c r="C1926"/>
      <c r="D1926"/>
    </row>
    <row r="1927" spans="1:4" ht="12" customHeight="1" x14ac:dyDescent="0.2">
      <c r="A1927"/>
      <c r="B1927"/>
      <c r="C1927"/>
      <c r="D1927"/>
    </row>
    <row r="1928" spans="1:4" ht="12" customHeight="1" x14ac:dyDescent="0.2">
      <c r="A1928"/>
      <c r="B1928"/>
      <c r="C1928"/>
      <c r="D1928"/>
    </row>
    <row r="1929" spans="1:4" ht="12" customHeight="1" x14ac:dyDescent="0.2">
      <c r="A1929"/>
      <c r="B1929"/>
      <c r="C1929"/>
      <c r="D1929"/>
    </row>
    <row r="1930" spans="1:4" ht="12" customHeight="1" x14ac:dyDescent="0.2">
      <c r="A1930"/>
      <c r="B1930"/>
      <c r="C1930"/>
      <c r="D1930"/>
    </row>
    <row r="1931" spans="1:4" ht="12" customHeight="1" x14ac:dyDescent="0.2">
      <c r="A1931"/>
      <c r="B1931"/>
      <c r="C1931"/>
      <c r="D1931"/>
    </row>
    <row r="1932" spans="1:4" ht="12" customHeight="1" x14ac:dyDescent="0.2">
      <c r="A1932"/>
      <c r="B1932"/>
      <c r="C1932"/>
      <c r="D1932"/>
    </row>
    <row r="1933" spans="1:4" ht="12" customHeight="1" x14ac:dyDescent="0.2">
      <c r="A1933"/>
      <c r="B1933"/>
      <c r="C1933"/>
      <c r="D1933"/>
    </row>
    <row r="1934" spans="1:4" ht="12" customHeight="1" x14ac:dyDescent="0.2">
      <c r="A1934"/>
      <c r="B1934"/>
      <c r="C1934"/>
      <c r="D1934"/>
    </row>
    <row r="1935" spans="1:4" ht="12" customHeight="1" x14ac:dyDescent="0.2">
      <c r="A1935"/>
      <c r="B1935"/>
      <c r="C1935"/>
      <c r="D1935"/>
    </row>
    <row r="1936" spans="1:4" ht="12" customHeight="1" x14ac:dyDescent="0.2">
      <c r="A1936"/>
      <c r="B1936"/>
      <c r="C1936"/>
      <c r="D1936"/>
    </row>
    <row r="1937" spans="1:4" ht="12" customHeight="1" x14ac:dyDescent="0.2">
      <c r="A1937"/>
      <c r="B1937"/>
      <c r="C1937"/>
      <c r="D1937"/>
    </row>
    <row r="1938" spans="1:4" ht="12" customHeight="1" x14ac:dyDescent="0.2">
      <c r="A1938"/>
      <c r="B1938"/>
      <c r="C1938"/>
      <c r="D1938"/>
    </row>
    <row r="1939" spans="1:4" ht="12" customHeight="1" x14ac:dyDescent="0.2">
      <c r="A1939"/>
      <c r="B1939"/>
      <c r="C1939"/>
      <c r="D1939"/>
    </row>
    <row r="1940" spans="1:4" ht="12" customHeight="1" x14ac:dyDescent="0.2">
      <c r="A1940"/>
      <c r="B1940"/>
      <c r="C1940"/>
      <c r="D1940"/>
    </row>
    <row r="1941" spans="1:4" ht="12" customHeight="1" x14ac:dyDescent="0.2">
      <c r="A1941"/>
      <c r="B1941"/>
      <c r="C1941"/>
      <c r="D1941"/>
    </row>
    <row r="1942" spans="1:4" ht="12" customHeight="1" x14ac:dyDescent="0.2">
      <c r="A1942"/>
      <c r="B1942"/>
      <c r="C1942"/>
      <c r="D1942"/>
    </row>
    <row r="1943" spans="1:4" ht="12" customHeight="1" x14ac:dyDescent="0.2">
      <c r="A1943"/>
      <c r="B1943"/>
      <c r="C1943"/>
      <c r="D1943"/>
    </row>
    <row r="1944" spans="1:4" ht="12" customHeight="1" x14ac:dyDescent="0.2">
      <c r="A1944"/>
      <c r="B1944"/>
      <c r="C1944"/>
      <c r="D1944"/>
    </row>
    <row r="1945" spans="1:4" ht="12" customHeight="1" x14ac:dyDescent="0.2">
      <c r="A1945"/>
      <c r="B1945"/>
      <c r="C1945"/>
      <c r="D1945"/>
    </row>
    <row r="1946" spans="1:4" ht="12" customHeight="1" x14ac:dyDescent="0.2">
      <c r="A1946"/>
      <c r="B1946"/>
      <c r="C1946"/>
      <c r="D1946"/>
    </row>
    <row r="1947" spans="1:4" ht="12" customHeight="1" x14ac:dyDescent="0.2">
      <c r="A1947"/>
      <c r="B1947"/>
      <c r="C1947"/>
      <c r="D1947"/>
    </row>
    <row r="1948" spans="1:4" ht="12" customHeight="1" x14ac:dyDescent="0.2">
      <c r="A1948"/>
      <c r="B1948"/>
      <c r="C1948"/>
      <c r="D1948"/>
    </row>
    <row r="1949" spans="1:4" ht="12" customHeight="1" x14ac:dyDescent="0.2">
      <c r="A1949"/>
      <c r="B1949"/>
      <c r="C1949"/>
      <c r="D1949"/>
    </row>
    <row r="1950" spans="1:4" ht="12" customHeight="1" x14ac:dyDescent="0.2">
      <c r="A1950"/>
      <c r="B1950"/>
      <c r="C1950"/>
      <c r="D1950"/>
    </row>
    <row r="1951" spans="1:4" ht="12" customHeight="1" x14ac:dyDescent="0.2">
      <c r="A1951"/>
      <c r="B1951"/>
      <c r="C1951"/>
      <c r="D1951"/>
    </row>
    <row r="1952" spans="1:4" ht="12" customHeight="1" x14ac:dyDescent="0.2">
      <c r="A1952"/>
      <c r="B1952"/>
      <c r="C1952"/>
      <c r="D1952"/>
    </row>
    <row r="1953" spans="1:4" ht="12" customHeight="1" x14ac:dyDescent="0.2">
      <c r="A1953"/>
      <c r="B1953"/>
      <c r="C1953"/>
      <c r="D1953"/>
    </row>
    <row r="1954" spans="1:4" ht="12" customHeight="1" x14ac:dyDescent="0.2">
      <c r="A1954"/>
      <c r="B1954"/>
      <c r="C1954"/>
      <c r="D1954"/>
    </row>
    <row r="1955" spans="1:4" ht="12" customHeight="1" x14ac:dyDescent="0.2">
      <c r="A1955"/>
      <c r="B1955"/>
      <c r="C1955"/>
      <c r="D1955"/>
    </row>
    <row r="1956" spans="1:4" ht="12" customHeight="1" x14ac:dyDescent="0.2">
      <c r="A1956"/>
      <c r="B1956"/>
      <c r="C1956"/>
      <c r="D1956"/>
    </row>
    <row r="1957" spans="1:4" ht="12" customHeight="1" x14ac:dyDescent="0.2">
      <c r="A1957"/>
      <c r="B1957"/>
      <c r="C1957"/>
      <c r="D1957"/>
    </row>
    <row r="1958" spans="1:4" ht="12" customHeight="1" x14ac:dyDescent="0.2">
      <c r="A1958"/>
      <c r="B1958"/>
      <c r="C1958"/>
      <c r="D1958"/>
    </row>
    <row r="1959" spans="1:4" ht="12" customHeight="1" x14ac:dyDescent="0.2">
      <c r="A1959"/>
      <c r="B1959"/>
      <c r="C1959"/>
      <c r="D1959"/>
    </row>
    <row r="1960" spans="1:4" ht="12" customHeight="1" x14ac:dyDescent="0.2">
      <c r="A1960"/>
      <c r="B1960"/>
      <c r="C1960"/>
      <c r="D1960"/>
    </row>
    <row r="1961" spans="1:4" ht="12" customHeight="1" x14ac:dyDescent="0.2">
      <c r="A1961"/>
      <c r="B1961"/>
      <c r="C1961"/>
      <c r="D1961"/>
    </row>
    <row r="1962" spans="1:4" ht="12" customHeight="1" x14ac:dyDescent="0.2">
      <c r="A1962"/>
      <c r="B1962"/>
      <c r="C1962"/>
      <c r="D1962"/>
    </row>
    <row r="1963" spans="1:4" ht="12" customHeight="1" x14ac:dyDescent="0.2">
      <c r="A1963"/>
      <c r="B1963"/>
      <c r="C1963"/>
      <c r="D1963"/>
    </row>
    <row r="1964" spans="1:4" ht="12" customHeight="1" x14ac:dyDescent="0.2">
      <c r="A1964"/>
      <c r="B1964"/>
      <c r="C1964"/>
      <c r="D1964"/>
    </row>
    <row r="1965" spans="1:4" ht="12" customHeight="1" x14ac:dyDescent="0.2">
      <c r="A1965"/>
      <c r="B1965"/>
      <c r="C1965"/>
      <c r="D1965"/>
    </row>
    <row r="1966" spans="1:4" ht="12" customHeight="1" x14ac:dyDescent="0.2">
      <c r="A1966"/>
      <c r="B1966"/>
      <c r="C1966"/>
      <c r="D1966"/>
    </row>
    <row r="1967" spans="1:4" ht="12" customHeight="1" x14ac:dyDescent="0.2">
      <c r="A1967"/>
      <c r="B1967"/>
      <c r="C1967"/>
      <c r="D1967"/>
    </row>
    <row r="1968" spans="1:4" ht="12" customHeight="1" x14ac:dyDescent="0.2">
      <c r="A1968"/>
      <c r="B1968"/>
      <c r="C1968"/>
      <c r="D1968"/>
    </row>
    <row r="1969" spans="1:4" ht="12" customHeight="1" x14ac:dyDescent="0.2">
      <c r="A1969"/>
      <c r="B1969"/>
      <c r="C1969"/>
      <c r="D1969"/>
    </row>
    <row r="1970" spans="1:4" ht="12" customHeight="1" x14ac:dyDescent="0.2">
      <c r="A1970"/>
      <c r="B1970"/>
      <c r="C1970"/>
      <c r="D1970"/>
    </row>
    <row r="1971" spans="1:4" ht="12" customHeight="1" x14ac:dyDescent="0.2">
      <c r="A1971"/>
      <c r="B1971"/>
      <c r="C1971"/>
      <c r="D1971"/>
    </row>
    <row r="1972" spans="1:4" ht="12" customHeight="1" x14ac:dyDescent="0.2">
      <c r="A1972"/>
      <c r="B1972"/>
      <c r="C1972"/>
      <c r="D1972"/>
    </row>
    <row r="1973" spans="1:4" ht="12" customHeight="1" x14ac:dyDescent="0.2">
      <c r="A1973"/>
      <c r="B1973"/>
      <c r="C1973"/>
      <c r="D1973"/>
    </row>
    <row r="1974" spans="1:4" ht="12" customHeight="1" x14ac:dyDescent="0.2">
      <c r="A1974"/>
      <c r="B1974"/>
      <c r="C1974"/>
      <c r="D1974"/>
    </row>
    <row r="1975" spans="1:4" ht="12" customHeight="1" x14ac:dyDescent="0.2">
      <c r="A1975"/>
      <c r="B1975"/>
      <c r="C1975"/>
      <c r="D1975"/>
    </row>
    <row r="1976" spans="1:4" ht="12" customHeight="1" x14ac:dyDescent="0.2">
      <c r="A1976"/>
      <c r="B1976"/>
      <c r="C1976"/>
      <c r="D1976"/>
    </row>
    <row r="1977" spans="1:4" ht="12" customHeight="1" x14ac:dyDescent="0.2">
      <c r="A1977"/>
      <c r="B1977"/>
      <c r="C1977"/>
      <c r="D1977"/>
    </row>
    <row r="1978" spans="1:4" ht="12" customHeight="1" x14ac:dyDescent="0.2">
      <c r="A1978"/>
      <c r="B1978"/>
      <c r="C1978"/>
      <c r="D1978"/>
    </row>
    <row r="1979" spans="1:4" ht="12" customHeight="1" x14ac:dyDescent="0.2">
      <c r="A1979"/>
      <c r="B1979"/>
      <c r="C1979"/>
      <c r="D1979"/>
    </row>
    <row r="1980" spans="1:4" ht="12" customHeight="1" x14ac:dyDescent="0.2">
      <c r="A1980"/>
      <c r="B1980"/>
      <c r="C1980"/>
      <c r="D1980"/>
    </row>
    <row r="1981" spans="1:4" ht="12" customHeight="1" x14ac:dyDescent="0.2">
      <c r="A1981"/>
      <c r="B1981"/>
      <c r="C1981"/>
      <c r="D1981"/>
    </row>
    <row r="1982" spans="1:4" ht="12" customHeight="1" x14ac:dyDescent="0.2">
      <c r="A1982"/>
      <c r="B1982"/>
      <c r="C1982"/>
      <c r="D1982"/>
    </row>
    <row r="1983" spans="1:4" ht="12" customHeight="1" x14ac:dyDescent="0.2">
      <c r="A1983"/>
      <c r="B1983"/>
      <c r="C1983"/>
      <c r="D1983"/>
    </row>
    <row r="1984" spans="1:4" ht="12" customHeight="1" x14ac:dyDescent="0.2">
      <c r="A1984"/>
      <c r="B1984"/>
      <c r="C1984"/>
      <c r="D1984"/>
    </row>
    <row r="1985" spans="1:4" ht="12" customHeight="1" x14ac:dyDescent="0.2">
      <c r="A1985"/>
      <c r="B1985"/>
      <c r="C1985"/>
      <c r="D1985"/>
    </row>
    <row r="1986" spans="1:4" ht="12" customHeight="1" x14ac:dyDescent="0.2">
      <c r="A1986"/>
      <c r="B1986"/>
      <c r="C1986"/>
      <c r="D1986"/>
    </row>
    <row r="1987" spans="1:4" ht="12" customHeight="1" x14ac:dyDescent="0.2">
      <c r="A1987"/>
      <c r="B1987"/>
      <c r="C1987"/>
      <c r="D1987"/>
    </row>
    <row r="1988" spans="1:4" ht="12" customHeight="1" x14ac:dyDescent="0.2">
      <c r="A1988"/>
      <c r="B1988"/>
      <c r="C1988"/>
      <c r="D1988"/>
    </row>
    <row r="1989" spans="1:4" ht="12" customHeight="1" x14ac:dyDescent="0.2">
      <c r="A1989"/>
      <c r="B1989"/>
      <c r="C1989"/>
      <c r="D1989"/>
    </row>
    <row r="1990" spans="1:4" ht="12" customHeight="1" x14ac:dyDescent="0.2">
      <c r="A1990"/>
      <c r="B1990"/>
      <c r="C1990"/>
      <c r="D1990"/>
    </row>
    <row r="1991" spans="1:4" ht="12" customHeight="1" x14ac:dyDescent="0.2">
      <c r="A1991"/>
      <c r="B1991"/>
      <c r="C1991"/>
      <c r="D1991"/>
    </row>
    <row r="1992" spans="1:4" ht="12" customHeight="1" x14ac:dyDescent="0.2">
      <c r="A1992"/>
      <c r="B1992"/>
      <c r="C1992"/>
      <c r="D1992"/>
    </row>
    <row r="1993" spans="1:4" ht="12" customHeight="1" x14ac:dyDescent="0.2">
      <c r="A1993"/>
      <c r="B1993"/>
      <c r="C1993"/>
      <c r="D1993"/>
    </row>
    <row r="1994" spans="1:4" ht="12" customHeight="1" x14ac:dyDescent="0.2">
      <c r="A1994"/>
      <c r="B1994"/>
      <c r="C1994"/>
      <c r="D1994"/>
    </row>
    <row r="1995" spans="1:4" ht="12" customHeight="1" x14ac:dyDescent="0.2">
      <c r="A1995"/>
      <c r="B1995"/>
      <c r="C1995"/>
      <c r="D1995"/>
    </row>
    <row r="1996" spans="1:4" ht="12" customHeight="1" x14ac:dyDescent="0.2">
      <c r="A1996"/>
      <c r="B1996"/>
      <c r="C1996"/>
      <c r="D1996"/>
    </row>
    <row r="1997" spans="1:4" ht="12" customHeight="1" x14ac:dyDescent="0.2">
      <c r="A1997"/>
      <c r="B1997"/>
      <c r="C1997"/>
      <c r="D1997"/>
    </row>
    <row r="1998" spans="1:4" ht="12" customHeight="1" x14ac:dyDescent="0.2">
      <c r="A1998"/>
      <c r="B1998"/>
      <c r="C1998"/>
      <c r="D1998"/>
    </row>
    <row r="1999" spans="1:4" ht="12" customHeight="1" x14ac:dyDescent="0.2">
      <c r="A1999"/>
      <c r="B1999"/>
      <c r="C1999"/>
      <c r="D1999"/>
    </row>
    <row r="2000" spans="1:4" ht="12" customHeight="1" x14ac:dyDescent="0.2">
      <c r="A2000"/>
      <c r="B2000"/>
      <c r="C2000"/>
      <c r="D2000"/>
    </row>
    <row r="2001" spans="1:4" ht="12" customHeight="1" x14ac:dyDescent="0.2">
      <c r="A2001"/>
      <c r="B2001"/>
      <c r="C2001"/>
      <c r="D2001"/>
    </row>
    <row r="2002" spans="1:4" ht="12" customHeight="1" x14ac:dyDescent="0.2">
      <c r="A2002"/>
      <c r="B2002"/>
      <c r="C2002"/>
      <c r="D2002"/>
    </row>
    <row r="2003" spans="1:4" ht="12" customHeight="1" x14ac:dyDescent="0.2">
      <c r="A2003"/>
      <c r="B2003"/>
      <c r="C2003"/>
      <c r="D2003"/>
    </row>
    <row r="2004" spans="1:4" ht="12" customHeight="1" x14ac:dyDescent="0.2">
      <c r="A2004"/>
      <c r="B2004"/>
      <c r="C2004"/>
      <c r="D2004"/>
    </row>
    <row r="2005" spans="1:4" ht="12" customHeight="1" x14ac:dyDescent="0.2">
      <c r="A2005"/>
      <c r="B2005"/>
      <c r="C2005"/>
      <c r="D2005"/>
    </row>
    <row r="2006" spans="1:4" ht="12" customHeight="1" x14ac:dyDescent="0.2">
      <c r="A2006"/>
      <c r="B2006"/>
      <c r="C2006"/>
      <c r="D2006"/>
    </row>
    <row r="2007" spans="1:4" ht="12" customHeight="1" x14ac:dyDescent="0.2">
      <c r="A2007"/>
      <c r="B2007"/>
      <c r="C2007"/>
      <c r="D2007"/>
    </row>
    <row r="2008" spans="1:4" ht="12" customHeight="1" x14ac:dyDescent="0.2">
      <c r="A2008"/>
      <c r="B2008"/>
      <c r="C2008"/>
      <c r="D2008"/>
    </row>
    <row r="2009" spans="1:4" ht="12" customHeight="1" x14ac:dyDescent="0.2">
      <c r="A2009"/>
      <c r="B2009"/>
      <c r="C2009"/>
      <c r="D2009"/>
    </row>
    <row r="2010" spans="1:4" ht="12" customHeight="1" x14ac:dyDescent="0.2">
      <c r="A2010"/>
      <c r="B2010"/>
      <c r="C2010"/>
      <c r="D2010"/>
    </row>
    <row r="2011" spans="1:4" ht="12" customHeight="1" x14ac:dyDescent="0.2">
      <c r="A2011"/>
      <c r="B2011"/>
      <c r="C2011"/>
      <c r="D2011"/>
    </row>
    <row r="2012" spans="1:4" ht="12" customHeight="1" x14ac:dyDescent="0.2">
      <c r="A2012"/>
      <c r="B2012"/>
      <c r="C2012"/>
      <c r="D2012"/>
    </row>
    <row r="2013" spans="1:4" ht="12" customHeight="1" x14ac:dyDescent="0.2">
      <c r="A2013"/>
      <c r="B2013"/>
      <c r="C2013"/>
      <c r="D2013"/>
    </row>
    <row r="2014" spans="1:4" ht="12" customHeight="1" x14ac:dyDescent="0.2">
      <c r="A2014"/>
      <c r="B2014"/>
      <c r="C2014"/>
      <c r="D2014"/>
    </row>
    <row r="2015" spans="1:4" ht="12" customHeight="1" x14ac:dyDescent="0.2">
      <c r="A2015"/>
      <c r="B2015"/>
      <c r="C2015"/>
      <c r="D2015"/>
    </row>
    <row r="2016" spans="1:4" ht="12" customHeight="1" x14ac:dyDescent="0.2">
      <c r="A2016"/>
      <c r="B2016"/>
      <c r="C2016"/>
      <c r="D2016"/>
    </row>
    <row r="2017" spans="1:4" ht="12" customHeight="1" x14ac:dyDescent="0.2">
      <c r="A2017"/>
      <c r="B2017"/>
      <c r="C2017"/>
      <c r="D2017"/>
    </row>
    <row r="2018" spans="1:4" ht="12" customHeight="1" x14ac:dyDescent="0.2">
      <c r="A2018"/>
      <c r="B2018"/>
      <c r="C2018"/>
      <c r="D2018"/>
    </row>
    <row r="2019" spans="1:4" ht="12" customHeight="1" x14ac:dyDescent="0.2">
      <c r="A2019"/>
      <c r="B2019"/>
      <c r="C2019"/>
      <c r="D2019"/>
    </row>
    <row r="2020" spans="1:4" ht="12" customHeight="1" x14ac:dyDescent="0.2">
      <c r="A2020"/>
      <c r="B2020"/>
      <c r="C2020"/>
      <c r="D2020"/>
    </row>
    <row r="2021" spans="1:4" ht="12" customHeight="1" x14ac:dyDescent="0.2">
      <c r="A2021"/>
      <c r="B2021"/>
      <c r="C2021"/>
      <c r="D2021"/>
    </row>
    <row r="2022" spans="1:4" ht="12" customHeight="1" x14ac:dyDescent="0.2">
      <c r="A2022"/>
      <c r="B2022"/>
      <c r="C2022"/>
      <c r="D2022"/>
    </row>
    <row r="2023" spans="1:4" ht="12" customHeight="1" x14ac:dyDescent="0.2">
      <c r="A2023"/>
      <c r="B2023"/>
      <c r="C2023"/>
      <c r="D2023"/>
    </row>
    <row r="2024" spans="1:4" ht="12" customHeight="1" x14ac:dyDescent="0.2">
      <c r="A2024"/>
      <c r="B2024"/>
      <c r="C2024"/>
      <c r="D2024"/>
    </row>
    <row r="2025" spans="1:4" ht="12" customHeight="1" x14ac:dyDescent="0.2">
      <c r="A2025"/>
      <c r="B2025"/>
      <c r="C2025"/>
      <c r="D2025"/>
    </row>
    <row r="2026" spans="1:4" ht="12" customHeight="1" x14ac:dyDescent="0.2">
      <c r="A2026"/>
      <c r="B2026"/>
      <c r="C2026"/>
      <c r="D2026"/>
    </row>
    <row r="2027" spans="1:4" ht="12" customHeight="1" x14ac:dyDescent="0.2">
      <c r="A2027"/>
      <c r="B2027"/>
      <c r="C2027"/>
      <c r="D2027"/>
    </row>
    <row r="2028" spans="1:4" ht="12" customHeight="1" x14ac:dyDescent="0.2">
      <c r="A2028"/>
      <c r="B2028"/>
      <c r="C2028"/>
      <c r="D2028"/>
    </row>
    <row r="2029" spans="1:4" ht="12" customHeight="1" x14ac:dyDescent="0.2">
      <c r="A2029"/>
      <c r="B2029"/>
      <c r="C2029"/>
      <c r="D2029"/>
    </row>
    <row r="2030" spans="1:4" ht="12" customHeight="1" x14ac:dyDescent="0.2">
      <c r="A2030"/>
      <c r="B2030"/>
      <c r="C2030"/>
      <c r="D2030"/>
    </row>
    <row r="2031" spans="1:4" ht="12" customHeight="1" x14ac:dyDescent="0.2">
      <c r="A2031"/>
      <c r="B2031"/>
      <c r="C2031"/>
      <c r="D2031"/>
    </row>
    <row r="2032" spans="1:4" ht="12" customHeight="1" x14ac:dyDescent="0.2">
      <c r="A2032"/>
      <c r="B2032"/>
      <c r="C2032"/>
      <c r="D2032"/>
    </row>
    <row r="2033" spans="1:4" ht="12" customHeight="1" x14ac:dyDescent="0.2">
      <c r="A2033"/>
      <c r="B2033"/>
      <c r="C2033"/>
      <c r="D2033"/>
    </row>
    <row r="2034" spans="1:4" ht="12" customHeight="1" x14ac:dyDescent="0.2">
      <c r="A2034"/>
      <c r="B2034"/>
      <c r="C2034"/>
      <c r="D2034"/>
    </row>
    <row r="2035" spans="1:4" ht="12" customHeight="1" x14ac:dyDescent="0.2">
      <c r="A2035"/>
      <c r="B2035"/>
      <c r="C2035"/>
      <c r="D2035"/>
    </row>
    <row r="2036" spans="1:4" ht="12" customHeight="1" x14ac:dyDescent="0.2">
      <c r="A2036"/>
      <c r="B2036"/>
      <c r="C2036"/>
      <c r="D2036"/>
    </row>
    <row r="2037" spans="1:4" ht="12" customHeight="1" x14ac:dyDescent="0.2">
      <c r="A2037"/>
      <c r="B2037"/>
      <c r="C2037"/>
      <c r="D2037"/>
    </row>
    <row r="2038" spans="1:4" ht="12" customHeight="1" x14ac:dyDescent="0.2">
      <c r="A2038"/>
      <c r="B2038"/>
      <c r="C2038"/>
      <c r="D2038"/>
    </row>
    <row r="2039" spans="1:4" ht="12" customHeight="1" x14ac:dyDescent="0.2">
      <c r="A2039"/>
      <c r="B2039"/>
      <c r="C2039"/>
      <c r="D2039"/>
    </row>
    <row r="2040" spans="1:4" ht="12" customHeight="1" x14ac:dyDescent="0.2">
      <c r="A2040"/>
      <c r="B2040"/>
      <c r="C2040"/>
      <c r="D2040"/>
    </row>
    <row r="2041" spans="1:4" ht="12" customHeight="1" x14ac:dyDescent="0.2">
      <c r="A2041"/>
      <c r="B2041"/>
      <c r="C2041"/>
      <c r="D2041"/>
    </row>
    <row r="2042" spans="1:4" ht="12" customHeight="1" x14ac:dyDescent="0.2">
      <c r="A2042"/>
      <c r="B2042"/>
      <c r="C2042"/>
      <c r="D2042"/>
    </row>
    <row r="2043" spans="1:4" ht="12" customHeight="1" x14ac:dyDescent="0.2">
      <c r="A2043"/>
      <c r="B2043"/>
      <c r="C2043"/>
      <c r="D2043"/>
    </row>
    <row r="2044" spans="1:4" ht="12" customHeight="1" x14ac:dyDescent="0.2">
      <c r="A2044"/>
      <c r="B2044"/>
      <c r="C2044"/>
      <c r="D2044"/>
    </row>
    <row r="2045" spans="1:4" ht="12" customHeight="1" x14ac:dyDescent="0.2">
      <c r="A2045"/>
      <c r="B2045"/>
      <c r="C2045"/>
      <c r="D2045"/>
    </row>
    <row r="2046" spans="1:4" ht="12" customHeight="1" x14ac:dyDescent="0.2">
      <c r="A2046"/>
      <c r="B2046"/>
      <c r="C2046"/>
      <c r="D2046"/>
    </row>
    <row r="2047" spans="1:4" ht="12" customHeight="1" x14ac:dyDescent="0.2">
      <c r="A2047"/>
      <c r="B2047"/>
      <c r="C2047"/>
      <c r="D2047"/>
    </row>
    <row r="2048" spans="1:4" ht="12" customHeight="1" x14ac:dyDescent="0.2">
      <c r="A2048"/>
      <c r="B2048"/>
      <c r="C2048"/>
      <c r="D2048"/>
    </row>
    <row r="2049" spans="1:4" ht="12" customHeight="1" x14ac:dyDescent="0.2">
      <c r="A2049"/>
      <c r="B2049"/>
      <c r="C2049"/>
      <c r="D2049"/>
    </row>
    <row r="2050" spans="1:4" ht="12" customHeight="1" x14ac:dyDescent="0.2">
      <c r="A2050"/>
      <c r="B2050"/>
      <c r="C2050"/>
      <c r="D2050"/>
    </row>
    <row r="2051" spans="1:4" ht="12" customHeight="1" x14ac:dyDescent="0.2">
      <c r="A2051"/>
      <c r="B2051"/>
      <c r="C2051"/>
      <c r="D2051"/>
    </row>
    <row r="2052" spans="1:4" ht="12" customHeight="1" x14ac:dyDescent="0.2">
      <c r="A2052"/>
      <c r="B2052"/>
      <c r="C2052"/>
      <c r="D2052"/>
    </row>
    <row r="2053" spans="1:4" ht="12" customHeight="1" x14ac:dyDescent="0.2">
      <c r="A2053"/>
      <c r="B2053"/>
      <c r="C2053"/>
      <c r="D2053"/>
    </row>
    <row r="2054" spans="1:4" ht="12" customHeight="1" x14ac:dyDescent="0.2">
      <c r="A2054"/>
      <c r="B2054"/>
      <c r="C2054"/>
      <c r="D2054"/>
    </row>
    <row r="2055" spans="1:4" ht="12" customHeight="1" x14ac:dyDescent="0.2">
      <c r="A2055"/>
      <c r="B2055"/>
      <c r="C2055"/>
      <c r="D2055"/>
    </row>
    <row r="2056" spans="1:4" ht="12" customHeight="1" x14ac:dyDescent="0.2">
      <c r="A2056"/>
      <c r="B2056"/>
      <c r="C2056"/>
      <c r="D2056"/>
    </row>
    <row r="2057" spans="1:4" ht="12" customHeight="1" x14ac:dyDescent="0.2">
      <c r="A2057"/>
      <c r="B2057"/>
      <c r="C2057"/>
      <c r="D2057"/>
    </row>
    <row r="2058" spans="1:4" ht="12" customHeight="1" x14ac:dyDescent="0.2">
      <c r="A2058"/>
      <c r="B2058"/>
      <c r="C2058"/>
      <c r="D2058"/>
    </row>
    <row r="2059" spans="1:4" ht="12" customHeight="1" x14ac:dyDescent="0.2">
      <c r="A2059"/>
      <c r="B2059"/>
      <c r="C2059"/>
      <c r="D2059"/>
    </row>
    <row r="2060" spans="1:4" ht="12" customHeight="1" x14ac:dyDescent="0.2">
      <c r="A2060"/>
      <c r="B2060"/>
      <c r="C2060"/>
      <c r="D2060"/>
    </row>
    <row r="2061" spans="1:4" ht="12" customHeight="1" x14ac:dyDescent="0.2">
      <c r="A2061"/>
      <c r="B2061"/>
      <c r="C2061"/>
      <c r="D2061"/>
    </row>
    <row r="2062" spans="1:4" ht="12" customHeight="1" x14ac:dyDescent="0.2">
      <c r="A2062"/>
      <c r="B2062"/>
      <c r="C2062"/>
      <c r="D2062"/>
    </row>
    <row r="2063" spans="1:4" ht="12" customHeight="1" x14ac:dyDescent="0.2">
      <c r="A2063"/>
      <c r="B2063"/>
      <c r="C2063"/>
      <c r="D2063"/>
    </row>
    <row r="2064" spans="1:4" ht="12" customHeight="1" x14ac:dyDescent="0.2">
      <c r="A2064"/>
      <c r="B2064"/>
      <c r="C2064"/>
      <c r="D2064"/>
    </row>
    <row r="2065" spans="1:4" ht="12" customHeight="1" x14ac:dyDescent="0.2">
      <c r="A2065"/>
      <c r="B2065"/>
      <c r="C2065"/>
      <c r="D2065"/>
    </row>
    <row r="2066" spans="1:4" ht="12" customHeight="1" x14ac:dyDescent="0.2">
      <c r="A2066"/>
      <c r="B2066"/>
      <c r="C2066"/>
      <c r="D2066"/>
    </row>
    <row r="2067" spans="1:4" ht="12" customHeight="1" x14ac:dyDescent="0.2">
      <c r="A2067"/>
      <c r="B2067"/>
      <c r="C2067"/>
      <c r="D2067"/>
    </row>
    <row r="2068" spans="1:4" ht="12" customHeight="1" x14ac:dyDescent="0.2">
      <c r="A2068"/>
      <c r="B2068"/>
      <c r="C2068"/>
      <c r="D2068"/>
    </row>
    <row r="2069" spans="1:4" ht="12" customHeight="1" x14ac:dyDescent="0.2">
      <c r="A2069"/>
      <c r="B2069"/>
      <c r="C2069"/>
      <c r="D2069"/>
    </row>
    <row r="2070" spans="1:4" ht="12" customHeight="1" x14ac:dyDescent="0.2">
      <c r="A2070"/>
      <c r="B2070"/>
      <c r="C2070"/>
      <c r="D2070"/>
    </row>
    <row r="2071" spans="1:4" ht="12" customHeight="1" x14ac:dyDescent="0.2">
      <c r="A2071"/>
      <c r="B2071"/>
      <c r="C2071"/>
      <c r="D2071"/>
    </row>
    <row r="2072" spans="1:4" ht="12" customHeight="1" x14ac:dyDescent="0.2">
      <c r="A2072"/>
      <c r="B2072"/>
      <c r="C2072"/>
      <c r="D2072"/>
    </row>
    <row r="2073" spans="1:4" ht="12" customHeight="1" x14ac:dyDescent="0.2">
      <c r="A2073"/>
      <c r="B2073"/>
      <c r="C2073"/>
      <c r="D2073"/>
    </row>
    <row r="2074" spans="1:4" ht="12" customHeight="1" x14ac:dyDescent="0.2">
      <c r="A2074"/>
      <c r="B2074"/>
      <c r="C2074"/>
      <c r="D2074"/>
    </row>
    <row r="2075" spans="1:4" ht="12" customHeight="1" x14ac:dyDescent="0.2">
      <c r="A2075"/>
      <c r="B2075"/>
      <c r="C2075"/>
      <c r="D2075"/>
    </row>
    <row r="2076" spans="1:4" ht="12" customHeight="1" x14ac:dyDescent="0.2">
      <c r="A2076"/>
      <c r="B2076"/>
      <c r="C2076"/>
      <c r="D2076"/>
    </row>
    <row r="2077" spans="1:4" ht="12" customHeight="1" x14ac:dyDescent="0.2">
      <c r="A2077"/>
      <c r="B2077"/>
      <c r="C2077"/>
      <c r="D2077"/>
    </row>
    <row r="2078" spans="1:4" ht="12" customHeight="1" x14ac:dyDescent="0.2">
      <c r="A2078"/>
      <c r="B2078"/>
      <c r="C2078"/>
      <c r="D2078"/>
    </row>
    <row r="2079" spans="1:4" ht="12" customHeight="1" x14ac:dyDescent="0.2">
      <c r="A2079"/>
      <c r="B2079"/>
      <c r="C2079"/>
      <c r="D2079"/>
    </row>
    <row r="2080" spans="1:4" ht="12" customHeight="1" x14ac:dyDescent="0.2">
      <c r="A2080"/>
      <c r="B2080"/>
      <c r="C2080"/>
      <c r="D2080"/>
    </row>
    <row r="2081" spans="1:4" ht="12" customHeight="1" x14ac:dyDescent="0.2">
      <c r="A2081"/>
      <c r="B2081"/>
      <c r="C2081"/>
      <c r="D2081"/>
    </row>
    <row r="2082" spans="1:4" ht="12" customHeight="1" x14ac:dyDescent="0.2">
      <c r="A2082"/>
      <c r="B2082"/>
      <c r="C2082"/>
      <c r="D2082"/>
    </row>
    <row r="2083" spans="1:4" ht="12" customHeight="1" x14ac:dyDescent="0.2">
      <c r="A2083"/>
      <c r="B2083"/>
      <c r="C2083"/>
      <c r="D2083"/>
    </row>
    <row r="2084" spans="1:4" ht="12" customHeight="1" x14ac:dyDescent="0.2">
      <c r="A2084"/>
      <c r="B2084"/>
      <c r="C2084"/>
      <c r="D2084"/>
    </row>
    <row r="2085" spans="1:4" ht="12" customHeight="1" x14ac:dyDescent="0.2">
      <c r="A2085"/>
      <c r="B2085"/>
      <c r="C2085"/>
      <c r="D2085"/>
    </row>
    <row r="2086" spans="1:4" ht="12" customHeight="1" x14ac:dyDescent="0.2">
      <c r="A2086"/>
      <c r="B2086"/>
      <c r="C2086"/>
      <c r="D2086"/>
    </row>
    <row r="2087" spans="1:4" ht="12" customHeight="1" x14ac:dyDescent="0.2">
      <c r="A2087"/>
      <c r="B2087"/>
      <c r="C2087"/>
      <c r="D2087"/>
    </row>
    <row r="2088" spans="1:4" ht="12" customHeight="1" x14ac:dyDescent="0.2">
      <c r="A2088"/>
      <c r="B2088"/>
      <c r="C2088"/>
      <c r="D2088"/>
    </row>
    <row r="2089" spans="1:4" ht="12" customHeight="1" x14ac:dyDescent="0.2">
      <c r="A2089"/>
      <c r="B2089"/>
      <c r="C2089"/>
      <c r="D2089"/>
    </row>
    <row r="2090" spans="1:4" ht="12" customHeight="1" x14ac:dyDescent="0.2">
      <c r="A2090"/>
      <c r="B2090"/>
      <c r="C2090"/>
      <c r="D2090"/>
    </row>
    <row r="2091" spans="1:4" ht="12" customHeight="1" x14ac:dyDescent="0.2">
      <c r="A2091"/>
      <c r="B2091"/>
      <c r="C2091"/>
      <c r="D2091"/>
    </row>
    <row r="2092" spans="1:4" ht="12" customHeight="1" x14ac:dyDescent="0.2">
      <c r="A2092"/>
      <c r="B2092"/>
      <c r="C2092"/>
      <c r="D2092"/>
    </row>
    <row r="2093" spans="1:4" ht="12" customHeight="1" x14ac:dyDescent="0.2">
      <c r="A2093"/>
      <c r="B2093"/>
      <c r="C2093"/>
      <c r="D2093"/>
    </row>
    <row r="2094" spans="1:4" ht="12" customHeight="1" x14ac:dyDescent="0.2">
      <c r="A2094"/>
      <c r="B2094"/>
      <c r="C2094"/>
      <c r="D2094"/>
    </row>
    <row r="2095" spans="1:4" ht="12" customHeight="1" x14ac:dyDescent="0.2">
      <c r="A2095"/>
      <c r="B2095"/>
      <c r="C2095"/>
      <c r="D2095"/>
    </row>
    <row r="2096" spans="1:4" ht="12" customHeight="1" x14ac:dyDescent="0.2">
      <c r="A2096"/>
      <c r="B2096"/>
      <c r="C2096"/>
      <c r="D2096"/>
    </row>
    <row r="2097" spans="1:4" ht="12" customHeight="1" x14ac:dyDescent="0.2">
      <c r="A2097"/>
      <c r="B2097"/>
      <c r="C2097"/>
      <c r="D2097"/>
    </row>
    <row r="2098" spans="1:4" ht="12" customHeight="1" x14ac:dyDescent="0.2">
      <c r="A2098"/>
      <c r="B2098"/>
      <c r="C2098"/>
      <c r="D2098"/>
    </row>
    <row r="2099" spans="1:4" ht="12" customHeight="1" x14ac:dyDescent="0.2">
      <c r="A2099"/>
      <c r="B2099"/>
      <c r="C2099"/>
      <c r="D2099"/>
    </row>
    <row r="2100" spans="1:4" ht="12" customHeight="1" x14ac:dyDescent="0.2">
      <c r="A2100"/>
      <c r="B2100"/>
      <c r="C2100"/>
      <c r="D2100"/>
    </row>
    <row r="2101" spans="1:4" ht="12" customHeight="1" x14ac:dyDescent="0.2">
      <c r="A2101"/>
      <c r="B2101"/>
      <c r="C2101"/>
      <c r="D2101"/>
    </row>
    <row r="2102" spans="1:4" ht="12" customHeight="1" x14ac:dyDescent="0.2">
      <c r="A2102"/>
      <c r="B2102"/>
      <c r="C2102"/>
      <c r="D2102"/>
    </row>
    <row r="2103" spans="1:4" ht="12" customHeight="1" x14ac:dyDescent="0.2">
      <c r="A2103"/>
      <c r="B2103"/>
      <c r="C2103"/>
      <c r="D2103"/>
    </row>
    <row r="2104" spans="1:4" ht="12" customHeight="1" x14ac:dyDescent="0.2">
      <c r="A2104"/>
      <c r="B2104"/>
      <c r="C2104"/>
      <c r="D2104"/>
    </row>
    <row r="2105" spans="1:4" ht="12" customHeight="1" x14ac:dyDescent="0.2">
      <c r="A2105"/>
      <c r="B2105"/>
      <c r="C2105"/>
      <c r="D2105"/>
    </row>
    <row r="2106" spans="1:4" ht="12" customHeight="1" x14ac:dyDescent="0.2">
      <c r="A2106"/>
      <c r="B2106"/>
      <c r="C2106"/>
      <c r="D2106"/>
    </row>
    <row r="2107" spans="1:4" ht="12" customHeight="1" x14ac:dyDescent="0.2">
      <c r="A2107"/>
      <c r="B2107"/>
      <c r="C2107"/>
      <c r="D2107"/>
    </row>
    <row r="2108" spans="1:4" ht="12" customHeight="1" x14ac:dyDescent="0.2">
      <c r="A2108"/>
      <c r="B2108"/>
      <c r="C2108"/>
      <c r="D2108"/>
    </row>
    <row r="2109" spans="1:4" ht="12" customHeight="1" x14ac:dyDescent="0.2">
      <c r="A2109"/>
      <c r="B2109"/>
      <c r="C2109"/>
      <c r="D2109"/>
    </row>
    <row r="2110" spans="1:4" ht="12" customHeight="1" x14ac:dyDescent="0.2">
      <c r="A2110"/>
      <c r="B2110"/>
      <c r="C2110"/>
      <c r="D2110"/>
    </row>
    <row r="2111" spans="1:4" ht="12" customHeight="1" x14ac:dyDescent="0.2">
      <c r="A2111"/>
      <c r="B2111"/>
      <c r="C2111"/>
      <c r="D2111"/>
    </row>
    <row r="2112" spans="1:4" ht="12" customHeight="1" x14ac:dyDescent="0.2">
      <c r="A2112"/>
      <c r="B2112"/>
      <c r="C2112"/>
      <c r="D2112"/>
    </row>
    <row r="2113" spans="1:4" ht="12" customHeight="1" x14ac:dyDescent="0.2">
      <c r="A2113"/>
      <c r="B2113"/>
      <c r="C2113"/>
      <c r="D2113"/>
    </row>
    <row r="2114" spans="1:4" ht="12" customHeight="1" x14ac:dyDescent="0.2">
      <c r="A2114"/>
      <c r="B2114"/>
      <c r="C2114"/>
      <c r="D2114"/>
    </row>
    <row r="2115" spans="1:4" ht="12" customHeight="1" x14ac:dyDescent="0.2">
      <c r="A2115"/>
      <c r="B2115"/>
      <c r="C2115"/>
      <c r="D2115"/>
    </row>
    <row r="2116" spans="1:4" ht="12" customHeight="1" x14ac:dyDescent="0.2">
      <c r="A2116"/>
      <c r="B2116"/>
      <c r="C2116"/>
      <c r="D2116"/>
    </row>
    <row r="2117" spans="1:4" ht="12" customHeight="1" x14ac:dyDescent="0.2">
      <c r="A2117"/>
      <c r="B2117"/>
      <c r="C2117"/>
      <c r="D2117"/>
    </row>
    <row r="2118" spans="1:4" ht="12" customHeight="1" x14ac:dyDescent="0.2">
      <c r="A2118"/>
      <c r="B2118"/>
      <c r="C2118"/>
      <c r="D2118"/>
    </row>
    <row r="2119" spans="1:4" ht="12" customHeight="1" x14ac:dyDescent="0.2">
      <c r="A2119"/>
      <c r="B2119"/>
      <c r="C2119"/>
      <c r="D2119"/>
    </row>
    <row r="2120" spans="1:4" ht="12" customHeight="1" x14ac:dyDescent="0.2">
      <c r="A2120"/>
      <c r="B2120"/>
      <c r="C2120"/>
      <c r="D2120"/>
    </row>
    <row r="2121" spans="1:4" ht="12" customHeight="1" x14ac:dyDescent="0.2">
      <c r="A2121"/>
      <c r="B2121"/>
      <c r="C2121"/>
      <c r="D2121"/>
    </row>
    <row r="2122" spans="1:4" ht="12" customHeight="1" x14ac:dyDescent="0.2">
      <c r="A2122"/>
      <c r="B2122"/>
      <c r="C2122"/>
      <c r="D2122"/>
    </row>
    <row r="2123" spans="1:4" ht="12" customHeight="1" x14ac:dyDescent="0.2">
      <c r="A2123"/>
      <c r="B2123"/>
      <c r="C2123"/>
      <c r="D2123"/>
    </row>
    <row r="2124" spans="1:4" ht="12" customHeight="1" x14ac:dyDescent="0.2">
      <c r="A2124"/>
      <c r="B2124"/>
      <c r="C2124"/>
      <c r="D2124"/>
    </row>
    <row r="2125" spans="1:4" ht="12" customHeight="1" x14ac:dyDescent="0.2">
      <c r="A2125"/>
      <c r="B2125"/>
      <c r="C2125"/>
      <c r="D2125"/>
    </row>
    <row r="2126" spans="1:4" ht="12" customHeight="1" x14ac:dyDescent="0.2">
      <c r="A2126"/>
      <c r="B2126"/>
      <c r="C2126"/>
      <c r="D2126"/>
    </row>
    <row r="2127" spans="1:4" ht="12" customHeight="1" x14ac:dyDescent="0.2">
      <c r="A2127"/>
      <c r="B2127"/>
      <c r="C2127"/>
      <c r="D2127"/>
    </row>
    <row r="2128" spans="1:4" ht="12" customHeight="1" x14ac:dyDescent="0.2">
      <c r="A2128"/>
      <c r="B2128"/>
      <c r="C2128"/>
      <c r="D2128"/>
    </row>
    <row r="2129" spans="1:4" ht="12" customHeight="1" x14ac:dyDescent="0.2">
      <c r="A2129"/>
      <c r="B2129"/>
      <c r="C2129"/>
      <c r="D2129"/>
    </row>
    <row r="2130" spans="1:4" ht="12" customHeight="1" x14ac:dyDescent="0.2">
      <c r="A2130"/>
      <c r="B2130"/>
      <c r="C2130"/>
      <c r="D2130"/>
    </row>
    <row r="2131" spans="1:4" ht="12" customHeight="1" x14ac:dyDescent="0.2">
      <c r="A2131"/>
      <c r="B2131"/>
      <c r="C2131"/>
      <c r="D2131"/>
    </row>
    <row r="2132" spans="1:4" ht="12" customHeight="1" x14ac:dyDescent="0.2">
      <c r="A2132"/>
      <c r="B2132"/>
      <c r="C2132"/>
      <c r="D2132"/>
    </row>
    <row r="2133" spans="1:4" ht="12" customHeight="1" x14ac:dyDescent="0.2">
      <c r="A2133"/>
      <c r="B2133"/>
      <c r="C2133"/>
      <c r="D2133"/>
    </row>
    <row r="2134" spans="1:4" ht="12" customHeight="1" x14ac:dyDescent="0.2">
      <c r="A2134"/>
      <c r="B2134"/>
      <c r="C2134"/>
      <c r="D2134"/>
    </row>
    <row r="2135" spans="1:4" ht="12" customHeight="1" x14ac:dyDescent="0.2">
      <c r="A2135"/>
      <c r="B2135"/>
      <c r="C2135"/>
      <c r="D2135"/>
    </row>
    <row r="2136" spans="1:4" ht="12" customHeight="1" x14ac:dyDescent="0.2">
      <c r="A2136"/>
      <c r="B2136"/>
      <c r="C2136"/>
      <c r="D2136"/>
    </row>
    <row r="2137" spans="1:4" ht="12" customHeight="1" x14ac:dyDescent="0.2">
      <c r="A2137"/>
      <c r="B2137"/>
      <c r="C2137"/>
      <c r="D2137"/>
    </row>
    <row r="2138" spans="1:4" ht="12" customHeight="1" x14ac:dyDescent="0.2">
      <c r="A2138"/>
      <c r="B2138"/>
      <c r="C2138"/>
      <c r="D2138"/>
    </row>
    <row r="2139" spans="1:4" ht="12" customHeight="1" x14ac:dyDescent="0.2">
      <c r="A2139"/>
      <c r="B2139"/>
      <c r="C2139"/>
      <c r="D2139"/>
    </row>
    <row r="2140" spans="1:4" ht="12" customHeight="1" x14ac:dyDescent="0.2">
      <c r="A2140"/>
      <c r="B2140"/>
      <c r="C2140"/>
      <c r="D2140"/>
    </row>
    <row r="2141" spans="1:4" ht="12" customHeight="1" x14ac:dyDescent="0.2">
      <c r="A2141"/>
      <c r="B2141"/>
      <c r="C2141"/>
      <c r="D2141"/>
    </row>
    <row r="2142" spans="1:4" ht="12" customHeight="1" x14ac:dyDescent="0.2">
      <c r="A2142"/>
      <c r="B2142"/>
      <c r="C2142"/>
      <c r="D2142"/>
    </row>
    <row r="2143" spans="1:4" ht="12" customHeight="1" x14ac:dyDescent="0.2">
      <c r="A2143"/>
      <c r="B2143"/>
      <c r="C2143"/>
      <c r="D2143"/>
    </row>
    <row r="2144" spans="1:4" ht="12" customHeight="1" x14ac:dyDescent="0.2">
      <c r="A2144"/>
      <c r="B2144"/>
      <c r="C2144"/>
      <c r="D2144"/>
    </row>
    <row r="2145" spans="1:4" ht="12" customHeight="1" x14ac:dyDescent="0.2">
      <c r="A2145"/>
      <c r="B2145"/>
      <c r="C2145"/>
      <c r="D2145"/>
    </row>
    <row r="2146" spans="1:4" ht="12" customHeight="1" x14ac:dyDescent="0.2">
      <c r="A2146"/>
      <c r="B2146"/>
      <c r="C2146"/>
      <c r="D2146"/>
    </row>
    <row r="2147" spans="1:4" ht="12" customHeight="1" x14ac:dyDescent="0.2">
      <c r="A2147"/>
      <c r="B2147"/>
      <c r="C2147"/>
      <c r="D2147"/>
    </row>
    <row r="2148" spans="1:4" ht="12" customHeight="1" x14ac:dyDescent="0.2">
      <c r="A2148"/>
      <c r="B2148"/>
      <c r="C2148"/>
      <c r="D2148"/>
    </row>
    <row r="2149" spans="1:4" ht="12" customHeight="1" x14ac:dyDescent="0.2">
      <c r="A2149"/>
      <c r="B2149"/>
      <c r="C2149"/>
      <c r="D2149"/>
    </row>
    <row r="2150" spans="1:4" ht="12" customHeight="1" x14ac:dyDescent="0.2">
      <c r="A2150"/>
      <c r="B2150"/>
      <c r="C2150"/>
      <c r="D2150"/>
    </row>
    <row r="2151" spans="1:4" ht="12" customHeight="1" x14ac:dyDescent="0.2">
      <c r="A2151"/>
      <c r="B2151"/>
      <c r="C2151"/>
      <c r="D2151"/>
    </row>
    <row r="2152" spans="1:4" ht="12" customHeight="1" x14ac:dyDescent="0.2">
      <c r="A2152"/>
      <c r="B2152"/>
      <c r="C2152"/>
      <c r="D2152"/>
    </row>
    <row r="2153" spans="1:4" ht="12" customHeight="1" x14ac:dyDescent="0.2">
      <c r="A2153"/>
      <c r="B2153"/>
      <c r="C2153"/>
      <c r="D2153"/>
    </row>
    <row r="2154" spans="1:4" ht="12" customHeight="1" x14ac:dyDescent="0.2">
      <c r="A2154"/>
      <c r="B2154"/>
      <c r="C2154"/>
      <c r="D2154"/>
    </row>
    <row r="2155" spans="1:4" ht="12" customHeight="1" x14ac:dyDescent="0.2">
      <c r="A2155"/>
      <c r="B2155"/>
      <c r="C2155"/>
      <c r="D2155"/>
    </row>
    <row r="2156" spans="1:4" ht="12" customHeight="1" x14ac:dyDescent="0.2">
      <c r="A2156"/>
      <c r="B2156"/>
      <c r="C2156"/>
      <c r="D2156"/>
    </row>
    <row r="2157" spans="1:4" ht="12" customHeight="1" x14ac:dyDescent="0.2">
      <c r="A2157"/>
      <c r="B2157"/>
      <c r="C2157"/>
      <c r="D2157"/>
    </row>
    <row r="2158" spans="1:4" ht="12" customHeight="1" x14ac:dyDescent="0.2">
      <c r="A2158"/>
      <c r="B2158"/>
      <c r="C2158"/>
      <c r="D2158"/>
    </row>
    <row r="2159" spans="1:4" ht="12" customHeight="1" x14ac:dyDescent="0.2">
      <c r="A2159"/>
      <c r="B2159"/>
      <c r="C2159"/>
      <c r="D2159"/>
    </row>
    <row r="2160" spans="1:4" ht="12" customHeight="1" x14ac:dyDescent="0.2">
      <c r="A2160"/>
      <c r="B2160"/>
      <c r="C2160"/>
      <c r="D2160"/>
    </row>
    <row r="2161" spans="1:4" ht="12" customHeight="1" x14ac:dyDescent="0.2">
      <c r="A2161"/>
      <c r="B2161"/>
      <c r="C2161"/>
      <c r="D2161"/>
    </row>
    <row r="2162" spans="1:4" ht="12" customHeight="1" x14ac:dyDescent="0.2">
      <c r="A2162"/>
      <c r="B2162"/>
      <c r="C2162"/>
      <c r="D2162"/>
    </row>
    <row r="2163" spans="1:4" ht="12" customHeight="1" x14ac:dyDescent="0.2">
      <c r="A2163"/>
      <c r="B2163"/>
      <c r="C2163"/>
      <c r="D2163"/>
    </row>
    <row r="2164" spans="1:4" ht="12" customHeight="1" x14ac:dyDescent="0.2">
      <c r="A2164"/>
      <c r="B2164"/>
      <c r="C2164"/>
      <c r="D2164"/>
    </row>
    <row r="2165" spans="1:4" ht="12" customHeight="1" x14ac:dyDescent="0.2">
      <c r="A2165"/>
      <c r="B2165"/>
      <c r="C2165"/>
      <c r="D2165"/>
    </row>
    <row r="2166" spans="1:4" ht="12" customHeight="1" x14ac:dyDescent="0.2">
      <c r="A2166"/>
      <c r="B2166"/>
      <c r="C2166"/>
      <c r="D2166"/>
    </row>
    <row r="2167" spans="1:4" ht="12" customHeight="1" x14ac:dyDescent="0.2">
      <c r="A2167"/>
      <c r="B2167"/>
      <c r="C2167"/>
      <c r="D2167"/>
    </row>
    <row r="2168" spans="1:4" ht="12" customHeight="1" x14ac:dyDescent="0.2">
      <c r="A2168"/>
      <c r="B2168"/>
      <c r="C2168"/>
      <c r="D2168"/>
    </row>
    <row r="2169" spans="1:4" ht="12" customHeight="1" x14ac:dyDescent="0.2">
      <c r="A2169"/>
      <c r="B2169"/>
      <c r="C2169"/>
      <c r="D2169"/>
    </row>
    <row r="2170" spans="1:4" ht="12" customHeight="1" x14ac:dyDescent="0.2">
      <c r="A2170"/>
      <c r="B2170"/>
      <c r="C2170"/>
      <c r="D2170"/>
    </row>
    <row r="2171" spans="1:4" ht="12" customHeight="1" x14ac:dyDescent="0.2">
      <c r="A2171"/>
      <c r="B2171"/>
      <c r="C2171"/>
      <c r="D2171"/>
    </row>
    <row r="2172" spans="1:4" ht="12" customHeight="1" x14ac:dyDescent="0.2">
      <c r="A2172"/>
      <c r="B2172"/>
      <c r="C2172"/>
      <c r="D2172"/>
    </row>
    <row r="2173" spans="1:4" ht="12" customHeight="1" x14ac:dyDescent="0.2">
      <c r="A2173"/>
      <c r="B2173"/>
      <c r="C2173"/>
      <c r="D2173"/>
    </row>
    <row r="2174" spans="1:4" ht="12" customHeight="1" x14ac:dyDescent="0.2">
      <c r="A2174"/>
      <c r="B2174"/>
      <c r="C2174"/>
      <c r="D2174"/>
    </row>
    <row r="2175" spans="1:4" ht="12" customHeight="1" x14ac:dyDescent="0.2">
      <c r="A2175"/>
      <c r="B2175"/>
      <c r="C2175"/>
      <c r="D2175"/>
    </row>
    <row r="2176" spans="1:4" ht="12" customHeight="1" x14ac:dyDescent="0.2">
      <c r="A2176"/>
      <c r="B2176"/>
      <c r="C2176"/>
      <c r="D2176"/>
    </row>
    <row r="2177" spans="1:4" ht="12" customHeight="1" x14ac:dyDescent="0.2">
      <c r="A2177"/>
      <c r="B2177"/>
      <c r="C2177"/>
      <c r="D2177"/>
    </row>
    <row r="2178" spans="1:4" ht="12" customHeight="1" x14ac:dyDescent="0.2">
      <c r="A2178"/>
      <c r="B2178"/>
      <c r="C2178"/>
      <c r="D2178"/>
    </row>
    <row r="2179" spans="1:4" ht="12" customHeight="1" x14ac:dyDescent="0.2">
      <c r="A2179"/>
      <c r="B2179"/>
      <c r="C2179"/>
      <c r="D2179"/>
    </row>
    <row r="2180" spans="1:4" ht="12" customHeight="1" x14ac:dyDescent="0.2">
      <c r="A2180"/>
      <c r="B2180"/>
      <c r="C2180"/>
      <c r="D2180"/>
    </row>
    <row r="2181" spans="1:4" ht="12" customHeight="1" x14ac:dyDescent="0.2">
      <c r="A2181"/>
      <c r="B2181"/>
      <c r="C2181"/>
      <c r="D2181"/>
    </row>
    <row r="2182" spans="1:4" ht="12" customHeight="1" x14ac:dyDescent="0.2">
      <c r="A2182"/>
      <c r="B2182"/>
      <c r="C2182"/>
      <c r="D2182"/>
    </row>
    <row r="2183" spans="1:4" ht="12" customHeight="1" x14ac:dyDescent="0.2">
      <c r="A2183"/>
      <c r="B2183"/>
      <c r="C2183"/>
      <c r="D2183"/>
    </row>
    <row r="2184" spans="1:4" ht="12" customHeight="1" x14ac:dyDescent="0.2">
      <c r="A2184"/>
      <c r="B2184"/>
      <c r="C2184"/>
      <c r="D2184"/>
    </row>
    <row r="2185" spans="1:4" ht="12" customHeight="1" x14ac:dyDescent="0.2">
      <c r="A2185"/>
      <c r="B2185"/>
      <c r="C2185"/>
      <c r="D2185"/>
    </row>
    <row r="2186" spans="1:4" ht="12" customHeight="1" x14ac:dyDescent="0.2">
      <c r="A2186"/>
      <c r="B2186"/>
      <c r="C2186"/>
      <c r="D2186"/>
    </row>
    <row r="2187" spans="1:4" ht="12" customHeight="1" x14ac:dyDescent="0.2">
      <c r="A2187"/>
      <c r="B2187"/>
      <c r="C2187"/>
      <c r="D2187"/>
    </row>
    <row r="2188" spans="1:4" ht="12" customHeight="1" x14ac:dyDescent="0.2">
      <c r="A2188"/>
      <c r="B2188"/>
      <c r="C2188"/>
      <c r="D2188"/>
    </row>
    <row r="2189" spans="1:4" ht="12" customHeight="1" x14ac:dyDescent="0.2">
      <c r="A2189"/>
      <c r="B2189"/>
      <c r="C2189"/>
      <c r="D2189"/>
    </row>
    <row r="2190" spans="1:4" ht="12" customHeight="1" x14ac:dyDescent="0.2">
      <c r="A2190"/>
      <c r="B2190"/>
      <c r="C2190"/>
      <c r="D2190"/>
    </row>
    <row r="2191" spans="1:4" ht="12" customHeight="1" x14ac:dyDescent="0.2">
      <c r="A2191"/>
      <c r="B2191"/>
      <c r="C2191"/>
      <c r="D2191"/>
    </row>
    <row r="2192" spans="1:4" ht="12" customHeight="1" x14ac:dyDescent="0.2">
      <c r="A2192"/>
      <c r="B2192"/>
      <c r="C2192"/>
      <c r="D2192"/>
    </row>
    <row r="2193" spans="1:4" ht="12" customHeight="1" x14ac:dyDescent="0.2">
      <c r="A2193"/>
      <c r="B2193"/>
      <c r="C2193"/>
      <c r="D2193"/>
    </row>
    <row r="2194" spans="1:4" ht="12" customHeight="1" x14ac:dyDescent="0.2">
      <c r="A2194"/>
      <c r="B2194"/>
      <c r="C2194"/>
      <c r="D2194"/>
    </row>
    <row r="2195" spans="1:4" ht="12" customHeight="1" x14ac:dyDescent="0.2">
      <c r="A2195"/>
      <c r="B2195"/>
      <c r="C2195"/>
      <c r="D2195"/>
    </row>
    <row r="2196" spans="1:4" ht="12" customHeight="1" x14ac:dyDescent="0.2">
      <c r="A2196"/>
      <c r="B2196"/>
      <c r="C2196"/>
      <c r="D2196"/>
    </row>
    <row r="2197" spans="1:4" ht="12" customHeight="1" x14ac:dyDescent="0.2">
      <c r="A2197"/>
      <c r="B2197"/>
      <c r="C2197"/>
      <c r="D2197"/>
    </row>
    <row r="2198" spans="1:4" ht="12" customHeight="1" x14ac:dyDescent="0.2">
      <c r="A2198"/>
      <c r="B2198"/>
      <c r="C2198"/>
      <c r="D2198"/>
    </row>
    <row r="2199" spans="1:4" ht="12" customHeight="1" x14ac:dyDescent="0.2">
      <c r="A2199"/>
      <c r="B2199"/>
      <c r="C2199"/>
      <c r="D2199"/>
    </row>
    <row r="2200" spans="1:4" ht="12" customHeight="1" x14ac:dyDescent="0.2">
      <c r="A2200"/>
      <c r="B2200"/>
      <c r="C2200"/>
      <c r="D2200"/>
    </row>
    <row r="2201" spans="1:4" ht="12" customHeight="1" x14ac:dyDescent="0.2">
      <c r="A2201"/>
      <c r="B2201"/>
      <c r="C2201"/>
      <c r="D2201"/>
    </row>
    <row r="2202" spans="1:4" ht="12" customHeight="1" x14ac:dyDescent="0.2">
      <c r="A2202"/>
      <c r="B2202"/>
      <c r="C2202"/>
      <c r="D2202"/>
    </row>
    <row r="2203" spans="1:4" ht="12" customHeight="1" x14ac:dyDescent="0.2">
      <c r="A2203"/>
      <c r="B2203"/>
      <c r="C2203"/>
      <c r="D2203"/>
    </row>
    <row r="2204" spans="1:4" ht="12" customHeight="1" x14ac:dyDescent="0.2">
      <c r="A2204"/>
      <c r="B2204"/>
      <c r="C2204"/>
      <c r="D2204"/>
    </row>
    <row r="2205" spans="1:4" ht="12" customHeight="1" x14ac:dyDescent="0.2">
      <c r="A2205"/>
      <c r="B2205"/>
      <c r="C2205"/>
      <c r="D2205"/>
    </row>
    <row r="2206" spans="1:4" ht="12" customHeight="1" x14ac:dyDescent="0.2">
      <c r="A2206"/>
      <c r="B2206"/>
      <c r="C2206"/>
      <c r="D2206"/>
    </row>
    <row r="2207" spans="1:4" ht="12" customHeight="1" x14ac:dyDescent="0.2">
      <c r="A2207"/>
      <c r="B2207"/>
      <c r="C2207"/>
      <c r="D2207"/>
    </row>
    <row r="2208" spans="1:4" ht="12" customHeight="1" x14ac:dyDescent="0.2">
      <c r="A2208"/>
      <c r="B2208"/>
      <c r="C2208"/>
      <c r="D2208"/>
    </row>
    <row r="2209" spans="1:4" ht="12" customHeight="1" x14ac:dyDescent="0.2">
      <c r="A2209"/>
      <c r="B2209"/>
      <c r="C2209"/>
      <c r="D2209"/>
    </row>
    <row r="2210" spans="1:4" ht="12" customHeight="1" x14ac:dyDescent="0.2">
      <c r="A2210"/>
      <c r="B2210"/>
      <c r="C2210"/>
      <c r="D2210"/>
    </row>
    <row r="2211" spans="1:4" ht="12" customHeight="1" x14ac:dyDescent="0.2">
      <c r="A2211"/>
      <c r="B2211"/>
      <c r="C2211"/>
      <c r="D2211"/>
    </row>
    <row r="2212" spans="1:4" ht="12" customHeight="1" x14ac:dyDescent="0.2">
      <c r="A2212"/>
      <c r="B2212"/>
      <c r="C2212"/>
      <c r="D2212"/>
    </row>
    <row r="2213" spans="1:4" ht="12" customHeight="1" x14ac:dyDescent="0.2">
      <c r="A2213"/>
      <c r="B2213"/>
      <c r="C2213"/>
      <c r="D2213"/>
    </row>
    <row r="2214" spans="1:4" ht="12" customHeight="1" x14ac:dyDescent="0.2">
      <c r="A2214"/>
      <c r="B2214"/>
      <c r="C2214"/>
      <c r="D2214"/>
    </row>
    <row r="2215" spans="1:4" ht="12" customHeight="1" x14ac:dyDescent="0.2">
      <c r="A2215"/>
      <c r="B2215"/>
      <c r="C2215"/>
      <c r="D2215"/>
    </row>
    <row r="2216" spans="1:4" ht="12" customHeight="1" x14ac:dyDescent="0.2">
      <c r="A2216"/>
      <c r="B2216"/>
      <c r="C2216"/>
      <c r="D2216"/>
    </row>
    <row r="2217" spans="1:4" ht="12" customHeight="1" x14ac:dyDescent="0.2">
      <c r="A2217"/>
      <c r="B2217"/>
      <c r="C2217"/>
      <c r="D2217"/>
    </row>
    <row r="2218" spans="1:4" ht="12" customHeight="1" x14ac:dyDescent="0.2">
      <c r="A2218"/>
      <c r="B2218"/>
      <c r="C2218"/>
      <c r="D2218"/>
    </row>
    <row r="2219" spans="1:4" ht="12" customHeight="1" x14ac:dyDescent="0.2">
      <c r="A2219"/>
      <c r="B2219"/>
      <c r="C2219"/>
      <c r="D2219"/>
    </row>
    <row r="2220" spans="1:4" ht="12" customHeight="1" x14ac:dyDescent="0.2">
      <c r="A2220"/>
      <c r="B2220"/>
      <c r="C2220"/>
      <c r="D2220"/>
    </row>
    <row r="2221" spans="1:4" ht="12" customHeight="1" x14ac:dyDescent="0.2">
      <c r="A2221"/>
      <c r="B2221"/>
      <c r="C2221"/>
      <c r="D2221"/>
    </row>
    <row r="2222" spans="1:4" ht="12" customHeight="1" x14ac:dyDescent="0.2">
      <c r="A2222"/>
      <c r="B2222"/>
      <c r="C2222"/>
      <c r="D2222"/>
    </row>
    <row r="2223" spans="1:4" ht="12" customHeight="1" x14ac:dyDescent="0.2">
      <c r="A2223"/>
      <c r="B2223"/>
      <c r="C2223"/>
      <c r="D2223"/>
    </row>
    <row r="2224" spans="1:4" ht="12" customHeight="1" x14ac:dyDescent="0.2">
      <c r="A2224"/>
      <c r="B2224"/>
      <c r="C2224"/>
      <c r="D2224"/>
    </row>
    <row r="2225" spans="1:4" ht="12" customHeight="1" x14ac:dyDescent="0.2">
      <c r="A2225"/>
      <c r="B2225"/>
      <c r="C2225"/>
      <c r="D2225"/>
    </row>
    <row r="2226" spans="1:4" ht="12" customHeight="1" x14ac:dyDescent="0.2">
      <c r="A2226"/>
      <c r="B2226"/>
      <c r="C2226"/>
      <c r="D2226"/>
    </row>
    <row r="2227" spans="1:4" ht="12" customHeight="1" x14ac:dyDescent="0.2">
      <c r="A2227"/>
      <c r="B2227"/>
      <c r="C2227"/>
      <c r="D2227"/>
    </row>
    <row r="2228" spans="1:4" ht="12" customHeight="1" x14ac:dyDescent="0.2">
      <c r="A2228"/>
      <c r="B2228"/>
      <c r="C2228"/>
      <c r="D2228"/>
    </row>
    <row r="2229" spans="1:4" ht="12" customHeight="1" x14ac:dyDescent="0.2">
      <c r="A2229"/>
      <c r="B2229"/>
      <c r="C2229"/>
      <c r="D2229"/>
    </row>
    <row r="2230" spans="1:4" ht="12" customHeight="1" x14ac:dyDescent="0.2">
      <c r="A2230"/>
      <c r="B2230"/>
      <c r="C2230"/>
      <c r="D2230"/>
    </row>
    <row r="2231" spans="1:4" ht="12" customHeight="1" x14ac:dyDescent="0.2">
      <c r="A2231"/>
      <c r="B2231"/>
      <c r="C2231"/>
      <c r="D2231"/>
    </row>
    <row r="2232" spans="1:4" ht="12" customHeight="1" x14ac:dyDescent="0.2">
      <c r="A2232"/>
      <c r="B2232"/>
      <c r="C2232"/>
      <c r="D2232"/>
    </row>
    <row r="2233" spans="1:4" ht="12" customHeight="1" x14ac:dyDescent="0.2">
      <c r="A2233"/>
      <c r="B2233"/>
      <c r="C2233"/>
      <c r="D2233"/>
    </row>
    <row r="2234" spans="1:4" ht="12" customHeight="1" x14ac:dyDescent="0.2">
      <c r="A2234"/>
      <c r="B2234"/>
      <c r="C2234"/>
      <c r="D2234"/>
    </row>
    <row r="2235" spans="1:4" ht="12" customHeight="1" x14ac:dyDescent="0.2">
      <c r="A2235"/>
      <c r="B2235"/>
      <c r="C2235"/>
      <c r="D2235"/>
    </row>
    <row r="2236" spans="1:4" ht="12" customHeight="1" x14ac:dyDescent="0.2">
      <c r="A2236"/>
      <c r="B2236"/>
      <c r="C2236"/>
      <c r="D2236"/>
    </row>
    <row r="2237" spans="1:4" ht="12" customHeight="1" x14ac:dyDescent="0.2">
      <c r="A2237"/>
      <c r="B2237"/>
      <c r="C2237"/>
      <c r="D2237"/>
    </row>
    <row r="2238" spans="1:4" ht="12" customHeight="1" x14ac:dyDescent="0.2">
      <c r="A2238"/>
      <c r="B2238"/>
      <c r="C2238"/>
      <c r="D2238"/>
    </row>
    <row r="2239" spans="1:4" ht="12" customHeight="1" x14ac:dyDescent="0.2">
      <c r="A2239"/>
      <c r="B2239"/>
      <c r="C2239"/>
      <c r="D2239"/>
    </row>
    <row r="2240" spans="1:4" ht="12" customHeight="1" x14ac:dyDescent="0.2">
      <c r="A2240"/>
      <c r="B2240"/>
      <c r="C2240"/>
      <c r="D2240"/>
    </row>
    <row r="2241" spans="1:4" ht="12" customHeight="1" x14ac:dyDescent="0.2">
      <c r="A2241"/>
      <c r="B2241"/>
      <c r="C2241"/>
      <c r="D2241"/>
    </row>
    <row r="2242" spans="1:4" ht="12" customHeight="1" x14ac:dyDescent="0.2">
      <c r="A2242"/>
      <c r="B2242"/>
      <c r="C2242"/>
      <c r="D2242"/>
    </row>
    <row r="2243" spans="1:4" ht="12" customHeight="1" x14ac:dyDescent="0.2">
      <c r="A2243"/>
      <c r="B2243"/>
      <c r="C2243"/>
      <c r="D2243"/>
    </row>
    <row r="2244" spans="1:4" ht="12" customHeight="1" x14ac:dyDescent="0.2">
      <c r="A2244"/>
      <c r="B2244"/>
      <c r="C2244"/>
      <c r="D2244"/>
    </row>
    <row r="2245" spans="1:4" ht="12" customHeight="1" x14ac:dyDescent="0.2">
      <c r="A2245"/>
      <c r="B2245"/>
      <c r="C2245"/>
      <c r="D2245"/>
    </row>
    <row r="2246" spans="1:4" ht="12" customHeight="1" x14ac:dyDescent="0.2">
      <c r="A2246"/>
      <c r="B2246"/>
      <c r="C2246"/>
      <c r="D2246"/>
    </row>
    <row r="2247" spans="1:4" ht="12" customHeight="1" x14ac:dyDescent="0.2">
      <c r="A2247"/>
      <c r="B2247"/>
      <c r="C2247"/>
      <c r="D2247"/>
    </row>
    <row r="2248" spans="1:4" ht="12" customHeight="1" x14ac:dyDescent="0.2">
      <c r="A2248"/>
      <c r="B2248"/>
      <c r="C2248"/>
      <c r="D2248"/>
    </row>
    <row r="2249" spans="1:4" ht="12" customHeight="1" x14ac:dyDescent="0.2">
      <c r="A2249"/>
      <c r="B2249"/>
      <c r="C2249"/>
      <c r="D2249"/>
    </row>
    <row r="2250" spans="1:4" ht="12" customHeight="1" x14ac:dyDescent="0.2">
      <c r="A2250"/>
      <c r="B2250"/>
      <c r="C2250"/>
      <c r="D2250"/>
    </row>
    <row r="2251" spans="1:4" ht="12" customHeight="1" x14ac:dyDescent="0.2">
      <c r="A2251"/>
      <c r="B2251"/>
      <c r="C2251"/>
      <c r="D2251"/>
    </row>
    <row r="2252" spans="1:4" ht="12" customHeight="1" x14ac:dyDescent="0.2">
      <c r="A2252"/>
      <c r="B2252"/>
      <c r="C2252"/>
      <c r="D2252"/>
    </row>
    <row r="2253" spans="1:4" ht="12" customHeight="1" x14ac:dyDescent="0.2">
      <c r="A2253"/>
      <c r="B2253"/>
      <c r="C2253"/>
      <c r="D2253"/>
    </row>
    <row r="2254" spans="1:4" ht="12" customHeight="1" x14ac:dyDescent="0.2">
      <c r="A2254"/>
      <c r="B2254"/>
      <c r="C2254"/>
      <c r="D2254"/>
    </row>
    <row r="2255" spans="1:4" ht="12" customHeight="1" x14ac:dyDescent="0.2">
      <c r="A2255"/>
      <c r="B2255"/>
      <c r="C2255"/>
      <c r="D2255"/>
    </row>
    <row r="2256" spans="1:4" ht="12" customHeight="1" x14ac:dyDescent="0.2">
      <c r="A2256"/>
      <c r="B2256"/>
      <c r="C2256"/>
      <c r="D2256"/>
    </row>
    <row r="2257" spans="1:4" ht="12" customHeight="1" x14ac:dyDescent="0.2">
      <c r="A2257"/>
      <c r="B2257"/>
      <c r="C2257"/>
      <c r="D2257"/>
    </row>
    <row r="2258" spans="1:4" ht="12" customHeight="1" x14ac:dyDescent="0.2">
      <c r="A2258"/>
      <c r="B2258"/>
      <c r="C2258"/>
      <c r="D2258"/>
    </row>
    <row r="2259" spans="1:4" ht="12" customHeight="1" x14ac:dyDescent="0.2">
      <c r="A2259"/>
      <c r="B2259"/>
      <c r="C2259"/>
      <c r="D2259"/>
    </row>
    <row r="2260" spans="1:4" ht="12" customHeight="1" x14ac:dyDescent="0.2">
      <c r="A2260"/>
      <c r="B2260"/>
      <c r="C2260"/>
      <c r="D2260"/>
    </row>
    <row r="2261" spans="1:4" ht="12" customHeight="1" x14ac:dyDescent="0.2">
      <c r="A2261"/>
      <c r="B2261"/>
      <c r="C2261"/>
      <c r="D2261"/>
    </row>
    <row r="2262" spans="1:4" ht="12" customHeight="1" x14ac:dyDescent="0.2">
      <c r="A2262"/>
      <c r="B2262"/>
      <c r="C2262"/>
      <c r="D2262"/>
    </row>
    <row r="2263" spans="1:4" ht="12" customHeight="1" x14ac:dyDescent="0.2">
      <c r="A2263"/>
      <c r="B2263"/>
      <c r="C2263"/>
      <c r="D2263"/>
    </row>
    <row r="2264" spans="1:4" ht="12" customHeight="1" x14ac:dyDescent="0.2">
      <c r="A2264"/>
      <c r="B2264"/>
      <c r="C2264"/>
      <c r="D2264"/>
    </row>
    <row r="2265" spans="1:4" ht="12" customHeight="1" x14ac:dyDescent="0.2">
      <c r="A2265"/>
      <c r="B2265"/>
      <c r="C2265"/>
      <c r="D2265"/>
    </row>
    <row r="2266" spans="1:4" ht="12" customHeight="1" x14ac:dyDescent="0.2">
      <c r="A2266"/>
      <c r="B2266"/>
      <c r="C2266"/>
      <c r="D2266"/>
    </row>
    <row r="2267" spans="1:4" ht="12" customHeight="1" x14ac:dyDescent="0.2">
      <c r="A2267"/>
      <c r="B2267"/>
      <c r="C2267"/>
      <c r="D2267"/>
    </row>
    <row r="2268" spans="1:4" ht="12" customHeight="1" x14ac:dyDescent="0.2">
      <c r="A2268"/>
      <c r="B2268"/>
      <c r="C2268"/>
      <c r="D2268"/>
    </row>
    <row r="2269" spans="1:4" ht="12" customHeight="1" x14ac:dyDescent="0.2">
      <c r="A2269"/>
      <c r="B2269"/>
      <c r="C2269"/>
      <c r="D2269"/>
    </row>
    <row r="2270" spans="1:4" ht="12" customHeight="1" x14ac:dyDescent="0.2">
      <c r="A2270"/>
      <c r="B2270"/>
      <c r="C2270"/>
      <c r="D2270"/>
    </row>
    <row r="2271" spans="1:4" ht="12" customHeight="1" x14ac:dyDescent="0.2">
      <c r="A2271"/>
      <c r="B2271"/>
      <c r="C2271"/>
      <c r="D2271"/>
    </row>
    <row r="2272" spans="1:4" ht="12" customHeight="1" x14ac:dyDescent="0.2">
      <c r="A2272"/>
      <c r="B2272"/>
      <c r="C2272"/>
      <c r="D2272"/>
    </row>
    <row r="2273" spans="1:4" ht="12" customHeight="1" x14ac:dyDescent="0.2">
      <c r="A2273"/>
      <c r="B2273"/>
      <c r="C2273"/>
      <c r="D2273"/>
    </row>
    <row r="2274" spans="1:4" ht="12" customHeight="1" x14ac:dyDescent="0.2">
      <c r="A2274"/>
      <c r="B2274"/>
      <c r="C2274"/>
      <c r="D2274"/>
    </row>
    <row r="2275" spans="1:4" ht="12" customHeight="1" x14ac:dyDescent="0.2">
      <c r="A2275"/>
      <c r="B2275"/>
      <c r="C2275"/>
      <c r="D2275"/>
    </row>
    <row r="2276" spans="1:4" ht="12" customHeight="1" x14ac:dyDescent="0.2">
      <c r="A2276"/>
      <c r="B2276"/>
      <c r="C2276"/>
      <c r="D2276"/>
    </row>
    <row r="2277" spans="1:4" ht="12" customHeight="1" x14ac:dyDescent="0.2">
      <c r="A2277"/>
      <c r="B2277"/>
      <c r="C2277"/>
      <c r="D2277"/>
    </row>
    <row r="2278" spans="1:4" ht="12" customHeight="1" x14ac:dyDescent="0.2">
      <c r="A2278"/>
      <c r="B2278"/>
      <c r="C2278"/>
      <c r="D2278"/>
    </row>
    <row r="2279" spans="1:4" ht="12" customHeight="1" x14ac:dyDescent="0.2">
      <c r="A2279"/>
      <c r="B2279"/>
      <c r="C2279"/>
      <c r="D2279"/>
    </row>
    <row r="2280" spans="1:4" ht="12" customHeight="1" x14ac:dyDescent="0.2">
      <c r="A2280"/>
      <c r="B2280"/>
      <c r="C2280"/>
      <c r="D2280"/>
    </row>
    <row r="2281" spans="1:4" ht="12" customHeight="1" x14ac:dyDescent="0.2">
      <c r="A2281"/>
      <c r="B2281"/>
      <c r="C2281"/>
      <c r="D2281"/>
    </row>
    <row r="2282" spans="1:4" ht="12" customHeight="1" x14ac:dyDescent="0.2">
      <c r="A2282"/>
      <c r="B2282"/>
      <c r="C2282"/>
      <c r="D2282"/>
    </row>
    <row r="2283" spans="1:4" ht="12" customHeight="1" x14ac:dyDescent="0.2">
      <c r="A2283"/>
      <c r="B2283"/>
      <c r="C2283"/>
      <c r="D2283"/>
    </row>
    <row r="2284" spans="1:4" ht="12" customHeight="1" x14ac:dyDescent="0.2">
      <c r="A2284"/>
      <c r="B2284"/>
      <c r="C2284"/>
      <c r="D2284"/>
    </row>
    <row r="2285" spans="1:4" ht="12" customHeight="1" x14ac:dyDescent="0.2">
      <c r="A2285"/>
      <c r="B2285"/>
      <c r="C2285"/>
      <c r="D2285"/>
    </row>
    <row r="2286" spans="1:4" ht="12" customHeight="1" x14ac:dyDescent="0.2">
      <c r="A2286"/>
      <c r="B2286"/>
      <c r="C2286"/>
      <c r="D2286"/>
    </row>
    <row r="2287" spans="1:4" ht="12" customHeight="1" x14ac:dyDescent="0.2">
      <c r="A2287"/>
      <c r="B2287"/>
      <c r="C2287"/>
      <c r="D2287"/>
    </row>
    <row r="2288" spans="1:4" ht="12" customHeight="1" x14ac:dyDescent="0.2">
      <c r="A2288"/>
      <c r="B2288"/>
      <c r="C2288"/>
      <c r="D2288"/>
    </row>
    <row r="2289" spans="1:4" ht="12" customHeight="1" x14ac:dyDescent="0.2">
      <c r="A2289"/>
      <c r="B2289"/>
      <c r="C2289"/>
      <c r="D2289"/>
    </row>
    <row r="2290" spans="1:4" ht="12" customHeight="1" x14ac:dyDescent="0.2">
      <c r="A2290"/>
      <c r="B2290"/>
      <c r="C2290"/>
      <c r="D2290"/>
    </row>
    <row r="2291" spans="1:4" ht="12" customHeight="1" x14ac:dyDescent="0.2">
      <c r="A2291"/>
      <c r="B2291"/>
      <c r="C2291"/>
      <c r="D2291"/>
    </row>
    <row r="2292" spans="1:4" ht="12" customHeight="1" x14ac:dyDescent="0.2">
      <c r="A2292"/>
      <c r="B2292"/>
      <c r="C2292"/>
      <c r="D2292"/>
    </row>
    <row r="2293" spans="1:4" ht="12" customHeight="1" x14ac:dyDescent="0.2">
      <c r="A2293"/>
      <c r="B2293"/>
      <c r="C2293"/>
      <c r="D2293"/>
    </row>
    <row r="2294" spans="1:4" ht="12" customHeight="1" x14ac:dyDescent="0.2">
      <c r="A2294"/>
      <c r="B2294"/>
      <c r="C2294"/>
      <c r="D2294"/>
    </row>
    <row r="2295" spans="1:4" ht="12" customHeight="1" x14ac:dyDescent="0.2">
      <c r="A2295"/>
      <c r="B2295"/>
      <c r="C2295"/>
      <c r="D2295"/>
    </row>
    <row r="2296" spans="1:4" ht="12" customHeight="1" x14ac:dyDescent="0.2">
      <c r="A2296"/>
      <c r="B2296"/>
      <c r="C2296"/>
      <c r="D2296"/>
    </row>
    <row r="2297" spans="1:4" ht="12" customHeight="1" x14ac:dyDescent="0.2">
      <c r="A2297"/>
      <c r="B2297"/>
      <c r="C2297"/>
      <c r="D2297"/>
    </row>
    <row r="2298" spans="1:4" ht="12" customHeight="1" x14ac:dyDescent="0.2">
      <c r="A2298"/>
      <c r="B2298"/>
      <c r="C2298"/>
      <c r="D2298"/>
    </row>
    <row r="2299" spans="1:4" ht="12" customHeight="1" x14ac:dyDescent="0.2">
      <c r="A2299"/>
      <c r="B2299"/>
      <c r="C2299"/>
      <c r="D2299"/>
    </row>
    <row r="2300" spans="1:4" ht="12" customHeight="1" x14ac:dyDescent="0.2">
      <c r="A2300"/>
      <c r="B2300"/>
      <c r="C2300"/>
      <c r="D2300"/>
    </row>
    <row r="2301" spans="1:4" ht="12" customHeight="1" x14ac:dyDescent="0.2">
      <c r="A2301"/>
      <c r="B2301"/>
      <c r="C2301"/>
      <c r="D2301"/>
    </row>
    <row r="2302" spans="1:4" ht="12" customHeight="1" x14ac:dyDescent="0.2">
      <c r="A2302"/>
      <c r="B2302"/>
      <c r="C2302"/>
      <c r="D2302"/>
    </row>
    <row r="2303" spans="1:4" ht="12" customHeight="1" x14ac:dyDescent="0.2">
      <c r="A2303"/>
      <c r="B2303"/>
      <c r="C2303"/>
      <c r="D2303"/>
    </row>
    <row r="2304" spans="1:4" ht="12" customHeight="1" x14ac:dyDescent="0.2">
      <c r="A2304"/>
      <c r="B2304"/>
      <c r="C2304"/>
      <c r="D2304"/>
    </row>
    <row r="2305" spans="1:4" ht="12" customHeight="1" x14ac:dyDescent="0.2">
      <c r="A2305"/>
      <c r="B2305"/>
      <c r="C2305"/>
      <c r="D2305"/>
    </row>
    <row r="2306" spans="1:4" ht="12" customHeight="1" x14ac:dyDescent="0.2">
      <c r="A2306"/>
      <c r="B2306"/>
      <c r="C2306"/>
      <c r="D2306"/>
    </row>
    <row r="2307" spans="1:4" ht="12" customHeight="1" x14ac:dyDescent="0.2">
      <c r="A2307"/>
      <c r="B2307"/>
      <c r="C2307"/>
      <c r="D2307"/>
    </row>
    <row r="2308" spans="1:4" ht="12" customHeight="1" x14ac:dyDescent="0.2">
      <c r="A2308"/>
      <c r="B2308"/>
      <c r="C2308"/>
      <c r="D2308"/>
    </row>
    <row r="2309" spans="1:4" ht="12" customHeight="1" x14ac:dyDescent="0.2">
      <c r="A2309"/>
      <c r="B2309"/>
      <c r="C2309"/>
      <c r="D2309"/>
    </row>
    <row r="2310" spans="1:4" ht="12" customHeight="1" x14ac:dyDescent="0.2">
      <c r="A2310"/>
      <c r="B2310"/>
      <c r="C2310"/>
      <c r="D2310"/>
    </row>
    <row r="2311" spans="1:4" ht="12" customHeight="1" x14ac:dyDescent="0.2">
      <c r="A2311"/>
      <c r="B2311"/>
      <c r="C2311"/>
      <c r="D2311"/>
    </row>
    <row r="2312" spans="1:4" ht="12" customHeight="1" x14ac:dyDescent="0.2">
      <c r="A2312"/>
      <c r="B2312"/>
      <c r="C2312"/>
      <c r="D2312"/>
    </row>
    <row r="2313" spans="1:4" ht="12" customHeight="1" x14ac:dyDescent="0.2">
      <c r="A2313"/>
      <c r="B2313"/>
      <c r="C2313"/>
      <c r="D2313"/>
    </row>
    <row r="2314" spans="1:4" ht="12" customHeight="1" x14ac:dyDescent="0.2">
      <c r="A2314"/>
      <c r="B2314"/>
      <c r="C2314"/>
      <c r="D2314"/>
    </row>
    <row r="2315" spans="1:4" ht="12" customHeight="1" x14ac:dyDescent="0.2">
      <c r="A2315"/>
      <c r="B2315"/>
      <c r="C2315"/>
      <c r="D2315"/>
    </row>
    <row r="2316" spans="1:4" ht="12" customHeight="1" x14ac:dyDescent="0.2">
      <c r="A2316"/>
      <c r="B2316"/>
      <c r="C2316"/>
      <c r="D2316"/>
    </row>
    <row r="2317" spans="1:4" ht="12" customHeight="1" x14ac:dyDescent="0.2">
      <c r="A2317"/>
      <c r="B2317"/>
      <c r="C2317"/>
      <c r="D2317"/>
    </row>
    <row r="2318" spans="1:4" ht="12" customHeight="1" x14ac:dyDescent="0.2">
      <c r="A2318"/>
      <c r="B2318"/>
      <c r="C2318"/>
      <c r="D2318"/>
    </row>
    <row r="2319" spans="1:4" ht="12" customHeight="1" x14ac:dyDescent="0.2">
      <c r="A2319"/>
      <c r="B2319"/>
      <c r="C2319"/>
      <c r="D2319"/>
    </row>
    <row r="2320" spans="1:4" ht="12" customHeight="1" x14ac:dyDescent="0.2">
      <c r="A2320"/>
      <c r="B2320"/>
      <c r="C2320"/>
      <c r="D2320"/>
    </row>
    <row r="2321" spans="1:4" ht="12" customHeight="1" x14ac:dyDescent="0.2">
      <c r="A2321"/>
      <c r="B2321"/>
      <c r="C2321"/>
      <c r="D2321"/>
    </row>
    <row r="2322" spans="1:4" ht="12" customHeight="1" x14ac:dyDescent="0.2">
      <c r="A2322"/>
      <c r="B2322"/>
      <c r="C2322"/>
      <c r="D2322"/>
    </row>
    <row r="2323" spans="1:4" ht="12" customHeight="1" x14ac:dyDescent="0.2">
      <c r="A2323"/>
      <c r="B2323"/>
      <c r="C2323"/>
      <c r="D2323"/>
    </row>
    <row r="2324" spans="1:4" ht="12" customHeight="1" x14ac:dyDescent="0.2">
      <c r="A2324"/>
      <c r="B2324"/>
      <c r="C2324"/>
      <c r="D2324"/>
    </row>
    <row r="2325" spans="1:4" ht="12" customHeight="1" x14ac:dyDescent="0.2">
      <c r="A2325"/>
      <c r="B2325"/>
      <c r="C2325"/>
      <c r="D2325"/>
    </row>
    <row r="2326" spans="1:4" ht="12" customHeight="1" x14ac:dyDescent="0.2">
      <c r="A2326"/>
      <c r="B2326"/>
      <c r="C2326"/>
      <c r="D2326"/>
    </row>
    <row r="2327" spans="1:4" ht="12" customHeight="1" x14ac:dyDescent="0.2">
      <c r="A2327"/>
      <c r="B2327"/>
      <c r="C2327"/>
      <c r="D2327"/>
    </row>
    <row r="2328" spans="1:4" ht="12" customHeight="1" x14ac:dyDescent="0.2">
      <c r="A2328"/>
      <c r="B2328"/>
      <c r="C2328"/>
      <c r="D2328"/>
    </row>
    <row r="2329" spans="1:4" ht="12" customHeight="1" x14ac:dyDescent="0.2">
      <c r="A2329"/>
      <c r="B2329"/>
      <c r="C2329"/>
      <c r="D2329"/>
    </row>
    <row r="2330" spans="1:4" ht="12" customHeight="1" x14ac:dyDescent="0.2">
      <c r="A2330"/>
      <c r="B2330"/>
      <c r="C2330"/>
      <c r="D2330"/>
    </row>
    <row r="2331" spans="1:4" ht="12" customHeight="1" x14ac:dyDescent="0.2">
      <c r="A2331"/>
      <c r="B2331"/>
      <c r="C2331"/>
      <c r="D2331"/>
    </row>
    <row r="2332" spans="1:4" ht="12" customHeight="1" x14ac:dyDescent="0.2">
      <c r="A2332"/>
      <c r="B2332"/>
      <c r="C2332"/>
      <c r="D2332"/>
    </row>
    <row r="2333" spans="1:4" ht="12" customHeight="1" x14ac:dyDescent="0.2">
      <c r="A2333"/>
      <c r="B2333"/>
      <c r="C2333"/>
      <c r="D2333"/>
    </row>
    <row r="2334" spans="1:4" ht="12" customHeight="1" x14ac:dyDescent="0.2">
      <c r="A2334"/>
      <c r="B2334"/>
      <c r="C2334"/>
      <c r="D2334"/>
    </row>
    <row r="2335" spans="1:4" ht="12" customHeight="1" x14ac:dyDescent="0.2">
      <c r="A2335"/>
      <c r="B2335"/>
      <c r="C2335"/>
      <c r="D2335"/>
    </row>
    <row r="2336" spans="1:4" ht="12" customHeight="1" x14ac:dyDescent="0.2">
      <c r="A2336"/>
      <c r="B2336"/>
      <c r="C2336"/>
      <c r="D2336"/>
    </row>
    <row r="2337" spans="1:4" ht="12" customHeight="1" x14ac:dyDescent="0.2">
      <c r="A2337"/>
      <c r="B2337"/>
      <c r="C2337"/>
      <c r="D2337"/>
    </row>
    <row r="2338" spans="1:4" ht="12" customHeight="1" x14ac:dyDescent="0.2">
      <c r="A2338"/>
      <c r="B2338"/>
      <c r="C2338"/>
      <c r="D2338"/>
    </row>
    <row r="2339" spans="1:4" ht="12" customHeight="1" x14ac:dyDescent="0.2">
      <c r="A2339"/>
      <c r="B2339"/>
      <c r="C2339"/>
      <c r="D2339"/>
    </row>
    <row r="2340" spans="1:4" ht="12" customHeight="1" x14ac:dyDescent="0.2">
      <c r="A2340"/>
      <c r="B2340"/>
      <c r="C2340"/>
      <c r="D2340"/>
    </row>
    <row r="2341" spans="1:4" ht="12" customHeight="1" x14ac:dyDescent="0.2">
      <c r="A2341"/>
      <c r="B2341"/>
      <c r="C2341"/>
      <c r="D2341"/>
    </row>
    <row r="2342" spans="1:4" ht="12" customHeight="1" x14ac:dyDescent="0.2">
      <c r="A2342"/>
      <c r="B2342"/>
      <c r="C2342"/>
      <c r="D2342"/>
    </row>
    <row r="2343" spans="1:4" ht="12" customHeight="1" x14ac:dyDescent="0.2">
      <c r="A2343"/>
      <c r="B2343"/>
      <c r="C2343"/>
      <c r="D2343"/>
    </row>
    <row r="2344" spans="1:4" ht="12" customHeight="1" x14ac:dyDescent="0.2">
      <c r="A2344"/>
      <c r="B2344"/>
      <c r="C2344"/>
      <c r="D2344"/>
    </row>
    <row r="2345" spans="1:4" ht="12" customHeight="1" x14ac:dyDescent="0.2">
      <c r="A2345"/>
      <c r="B2345"/>
      <c r="C2345"/>
      <c r="D2345"/>
    </row>
    <row r="2346" spans="1:4" ht="12" customHeight="1" x14ac:dyDescent="0.2">
      <c r="A2346"/>
      <c r="B2346"/>
      <c r="C2346"/>
      <c r="D2346"/>
    </row>
    <row r="2347" spans="1:4" ht="12" customHeight="1" x14ac:dyDescent="0.2">
      <c r="A2347"/>
      <c r="B2347"/>
      <c r="C2347"/>
      <c r="D2347"/>
    </row>
    <row r="2348" spans="1:4" ht="12" customHeight="1" x14ac:dyDescent="0.2">
      <c r="A2348"/>
      <c r="B2348"/>
      <c r="C2348"/>
      <c r="D2348"/>
    </row>
    <row r="2349" spans="1:4" ht="12" customHeight="1" x14ac:dyDescent="0.2">
      <c r="A2349"/>
      <c r="B2349"/>
      <c r="C2349"/>
      <c r="D2349"/>
    </row>
    <row r="2350" spans="1:4" ht="12" customHeight="1" x14ac:dyDescent="0.2">
      <c r="A2350"/>
      <c r="B2350"/>
      <c r="C2350"/>
      <c r="D2350"/>
    </row>
    <row r="2351" spans="1:4" ht="12" customHeight="1" x14ac:dyDescent="0.2">
      <c r="A2351"/>
      <c r="B2351"/>
      <c r="C2351"/>
      <c r="D2351"/>
    </row>
    <row r="2352" spans="1:4" ht="12" customHeight="1" x14ac:dyDescent="0.2">
      <c r="A2352"/>
      <c r="B2352"/>
      <c r="C2352"/>
      <c r="D2352"/>
    </row>
    <row r="2353" spans="1:4" ht="12" customHeight="1" x14ac:dyDescent="0.2">
      <c r="A2353"/>
      <c r="B2353"/>
      <c r="C2353"/>
      <c r="D2353"/>
    </row>
    <row r="2354" spans="1:4" ht="12" customHeight="1" x14ac:dyDescent="0.2">
      <c r="A2354"/>
      <c r="B2354"/>
      <c r="C2354"/>
      <c r="D2354"/>
    </row>
    <row r="2355" spans="1:4" ht="12" customHeight="1" x14ac:dyDescent="0.2">
      <c r="A2355"/>
      <c r="B2355"/>
      <c r="C2355"/>
      <c r="D2355"/>
    </row>
    <row r="2356" spans="1:4" ht="12" customHeight="1" x14ac:dyDescent="0.2">
      <c r="A2356"/>
      <c r="B2356"/>
      <c r="C2356"/>
      <c r="D2356"/>
    </row>
    <row r="2357" spans="1:4" ht="12" customHeight="1" x14ac:dyDescent="0.2">
      <c r="A2357"/>
      <c r="B2357"/>
      <c r="C2357"/>
      <c r="D2357"/>
    </row>
    <row r="2358" spans="1:4" ht="12" customHeight="1" x14ac:dyDescent="0.2">
      <c r="A2358"/>
      <c r="B2358"/>
      <c r="C2358"/>
      <c r="D2358"/>
    </row>
    <row r="2359" spans="1:4" ht="12" customHeight="1" x14ac:dyDescent="0.2">
      <c r="A2359"/>
      <c r="B2359"/>
      <c r="C2359"/>
      <c r="D2359"/>
    </row>
    <row r="2360" spans="1:4" ht="12" customHeight="1" x14ac:dyDescent="0.2">
      <c r="A2360"/>
      <c r="B2360"/>
      <c r="C2360"/>
      <c r="D2360"/>
    </row>
    <row r="2361" spans="1:4" ht="12" customHeight="1" x14ac:dyDescent="0.2">
      <c r="A2361"/>
      <c r="B2361"/>
      <c r="C2361"/>
      <c r="D2361"/>
    </row>
    <row r="2362" spans="1:4" ht="12" customHeight="1" x14ac:dyDescent="0.2">
      <c r="A2362"/>
      <c r="B2362"/>
      <c r="C2362"/>
      <c r="D2362"/>
    </row>
    <row r="2363" spans="1:4" ht="12" customHeight="1" x14ac:dyDescent="0.2">
      <c r="A2363"/>
      <c r="B2363"/>
      <c r="C2363"/>
      <c r="D2363"/>
    </row>
    <row r="2364" spans="1:4" ht="12" customHeight="1" x14ac:dyDescent="0.2">
      <c r="A2364"/>
      <c r="B2364"/>
      <c r="C2364"/>
      <c r="D2364"/>
    </row>
    <row r="2365" spans="1:4" ht="12" customHeight="1" x14ac:dyDescent="0.2">
      <c r="A2365"/>
      <c r="B2365"/>
      <c r="C2365"/>
      <c r="D2365"/>
    </row>
    <row r="2366" spans="1:4" ht="12" customHeight="1" x14ac:dyDescent="0.2">
      <c r="A2366"/>
      <c r="B2366"/>
      <c r="C2366"/>
      <c r="D2366"/>
    </row>
    <row r="2367" spans="1:4" ht="12" customHeight="1" x14ac:dyDescent="0.2">
      <c r="A2367"/>
      <c r="B2367"/>
      <c r="C2367"/>
      <c r="D2367"/>
    </row>
    <row r="2368" spans="1:4" ht="12" customHeight="1" x14ac:dyDescent="0.2">
      <c r="A2368"/>
      <c r="B2368"/>
      <c r="C2368"/>
      <c r="D2368"/>
    </row>
    <row r="2369" spans="1:4" ht="12" customHeight="1" x14ac:dyDescent="0.2">
      <c r="A2369"/>
      <c r="B2369"/>
      <c r="C2369"/>
      <c r="D2369"/>
    </row>
    <row r="2370" spans="1:4" ht="12" customHeight="1" x14ac:dyDescent="0.2">
      <c r="A2370"/>
      <c r="B2370"/>
      <c r="C2370"/>
      <c r="D2370"/>
    </row>
    <row r="2371" spans="1:4" ht="12" customHeight="1" x14ac:dyDescent="0.2">
      <c r="A2371"/>
      <c r="B2371"/>
      <c r="C2371"/>
      <c r="D2371"/>
    </row>
    <row r="2372" spans="1:4" ht="12" customHeight="1" x14ac:dyDescent="0.2">
      <c r="A2372"/>
      <c r="B2372"/>
      <c r="C2372"/>
      <c r="D2372"/>
    </row>
    <row r="2373" spans="1:4" ht="12" customHeight="1" x14ac:dyDescent="0.2">
      <c r="A2373"/>
      <c r="B2373"/>
      <c r="C2373"/>
      <c r="D2373"/>
    </row>
    <row r="2374" spans="1:4" ht="12" customHeight="1" x14ac:dyDescent="0.2">
      <c r="A2374"/>
      <c r="B2374"/>
      <c r="C2374"/>
      <c r="D2374"/>
    </row>
    <row r="2375" spans="1:4" ht="12" customHeight="1" x14ac:dyDescent="0.2">
      <c r="A2375"/>
      <c r="B2375"/>
      <c r="C2375"/>
      <c r="D2375"/>
    </row>
    <row r="2376" spans="1:4" ht="12" customHeight="1" x14ac:dyDescent="0.2">
      <c r="A2376"/>
      <c r="B2376"/>
      <c r="C2376"/>
      <c r="D2376"/>
    </row>
    <row r="2377" spans="1:4" ht="12" customHeight="1" x14ac:dyDescent="0.2">
      <c r="A2377"/>
      <c r="B2377"/>
      <c r="C2377"/>
      <c r="D2377"/>
    </row>
    <row r="2378" spans="1:4" ht="12" customHeight="1" x14ac:dyDescent="0.2">
      <c r="A2378"/>
      <c r="B2378"/>
      <c r="C2378"/>
      <c r="D2378"/>
    </row>
    <row r="2379" spans="1:4" ht="12" customHeight="1" x14ac:dyDescent="0.2">
      <c r="A2379"/>
      <c r="B2379"/>
      <c r="C2379"/>
      <c r="D2379"/>
    </row>
    <row r="2380" spans="1:4" ht="12" customHeight="1" x14ac:dyDescent="0.2">
      <c r="A2380"/>
      <c r="B2380"/>
      <c r="C2380"/>
      <c r="D2380"/>
    </row>
    <row r="2381" spans="1:4" ht="12" customHeight="1" x14ac:dyDescent="0.2">
      <c r="A2381"/>
      <c r="B2381"/>
      <c r="C2381"/>
      <c r="D2381"/>
    </row>
    <row r="2382" spans="1:4" ht="12" customHeight="1" x14ac:dyDescent="0.2">
      <c r="A2382"/>
      <c r="B2382"/>
      <c r="C2382"/>
      <c r="D2382"/>
    </row>
    <row r="2383" spans="1:4" ht="12" customHeight="1" x14ac:dyDescent="0.2">
      <c r="A2383"/>
      <c r="B2383"/>
      <c r="C2383"/>
      <c r="D2383"/>
    </row>
    <row r="2384" spans="1:4" ht="12" customHeight="1" x14ac:dyDescent="0.2">
      <c r="A2384"/>
      <c r="B2384"/>
      <c r="C2384"/>
      <c r="D2384"/>
    </row>
    <row r="2385" spans="1:4" ht="12" customHeight="1" x14ac:dyDescent="0.2">
      <c r="A2385"/>
      <c r="B2385"/>
      <c r="C2385"/>
      <c r="D2385"/>
    </row>
    <row r="2386" spans="1:4" ht="12" customHeight="1" x14ac:dyDescent="0.2">
      <c r="A2386"/>
      <c r="B2386"/>
      <c r="C2386"/>
      <c r="D2386"/>
    </row>
    <row r="2387" spans="1:4" ht="12" customHeight="1" x14ac:dyDescent="0.2">
      <c r="A2387"/>
      <c r="B2387"/>
      <c r="C2387"/>
      <c r="D2387"/>
    </row>
    <row r="2388" spans="1:4" ht="12" customHeight="1" x14ac:dyDescent="0.2">
      <c r="A2388"/>
      <c r="B2388"/>
      <c r="C2388"/>
      <c r="D2388"/>
    </row>
    <row r="2389" spans="1:4" ht="12" customHeight="1" x14ac:dyDescent="0.2">
      <c r="A2389"/>
      <c r="B2389"/>
      <c r="C2389"/>
      <c r="D2389"/>
    </row>
    <row r="2390" spans="1:4" ht="12" customHeight="1" x14ac:dyDescent="0.2">
      <c r="A2390"/>
      <c r="B2390"/>
      <c r="C2390"/>
      <c r="D2390"/>
    </row>
    <row r="2391" spans="1:4" ht="12" customHeight="1" x14ac:dyDescent="0.2">
      <c r="A2391"/>
      <c r="B2391"/>
      <c r="C2391"/>
      <c r="D2391"/>
    </row>
    <row r="2392" spans="1:4" ht="12" customHeight="1" x14ac:dyDescent="0.2">
      <c r="A2392"/>
      <c r="B2392"/>
      <c r="C2392"/>
      <c r="D2392"/>
    </row>
    <row r="2393" spans="1:4" ht="12" customHeight="1" x14ac:dyDescent="0.2">
      <c r="A2393"/>
      <c r="B2393"/>
      <c r="C2393"/>
      <c r="D2393"/>
    </row>
    <row r="2394" spans="1:4" ht="12" customHeight="1" x14ac:dyDescent="0.2">
      <c r="A2394"/>
      <c r="B2394"/>
      <c r="C2394"/>
      <c r="D2394"/>
    </row>
    <row r="2395" spans="1:4" ht="12" customHeight="1" x14ac:dyDescent="0.2">
      <c r="A2395"/>
      <c r="B2395"/>
      <c r="C2395"/>
      <c r="D2395"/>
    </row>
    <row r="2396" spans="1:4" ht="12" customHeight="1" x14ac:dyDescent="0.2">
      <c r="A2396"/>
      <c r="B2396"/>
      <c r="C2396"/>
      <c r="D2396"/>
    </row>
    <row r="2397" spans="1:4" ht="12" customHeight="1" x14ac:dyDescent="0.2">
      <c r="A2397"/>
      <c r="B2397"/>
      <c r="C2397"/>
      <c r="D2397"/>
    </row>
    <row r="2398" spans="1:4" ht="12" customHeight="1" x14ac:dyDescent="0.2">
      <c r="A2398"/>
      <c r="B2398"/>
      <c r="C2398"/>
      <c r="D2398"/>
    </row>
    <row r="2399" spans="1:4" ht="12" customHeight="1" x14ac:dyDescent="0.2">
      <c r="A2399"/>
      <c r="B2399"/>
      <c r="C2399"/>
      <c r="D2399"/>
    </row>
    <row r="2400" spans="1:4" ht="12" customHeight="1" x14ac:dyDescent="0.2">
      <c r="A2400"/>
      <c r="B2400"/>
      <c r="C2400"/>
      <c r="D2400"/>
    </row>
    <row r="2401" spans="1:4" ht="12" customHeight="1" x14ac:dyDescent="0.2">
      <c r="A2401"/>
      <c r="B2401"/>
      <c r="C2401"/>
      <c r="D2401"/>
    </row>
    <row r="2402" spans="1:4" ht="12" customHeight="1" x14ac:dyDescent="0.2">
      <c r="A2402"/>
      <c r="B2402"/>
      <c r="C2402"/>
      <c r="D2402"/>
    </row>
    <row r="2403" spans="1:4" ht="12" customHeight="1" x14ac:dyDescent="0.2">
      <c r="A2403"/>
      <c r="B2403"/>
      <c r="C2403"/>
      <c r="D2403"/>
    </row>
    <row r="2404" spans="1:4" ht="12" customHeight="1" x14ac:dyDescent="0.2">
      <c r="A2404"/>
      <c r="B2404"/>
      <c r="C2404"/>
      <c r="D2404"/>
    </row>
    <row r="2405" spans="1:4" ht="12" customHeight="1" x14ac:dyDescent="0.2">
      <c r="A2405"/>
      <c r="B2405"/>
      <c r="C2405"/>
      <c r="D2405"/>
    </row>
    <row r="2406" spans="1:4" ht="12" customHeight="1" x14ac:dyDescent="0.2">
      <c r="A2406"/>
      <c r="B2406"/>
      <c r="C2406"/>
      <c r="D2406"/>
    </row>
    <row r="2407" spans="1:4" ht="12" customHeight="1" x14ac:dyDescent="0.2">
      <c r="A2407"/>
      <c r="B2407"/>
      <c r="C2407"/>
      <c r="D2407"/>
    </row>
    <row r="2408" spans="1:4" ht="12" customHeight="1" x14ac:dyDescent="0.2">
      <c r="A2408"/>
      <c r="B2408"/>
      <c r="C2408"/>
      <c r="D2408"/>
    </row>
    <row r="2409" spans="1:4" ht="12" customHeight="1" x14ac:dyDescent="0.2">
      <c r="A2409"/>
      <c r="B2409"/>
      <c r="C2409"/>
      <c r="D2409"/>
    </row>
    <row r="2410" spans="1:4" ht="12" customHeight="1" x14ac:dyDescent="0.2">
      <c r="A2410"/>
      <c r="B2410"/>
      <c r="C2410"/>
      <c r="D2410"/>
    </row>
    <row r="2411" spans="1:4" ht="12" customHeight="1" x14ac:dyDescent="0.2">
      <c r="A2411"/>
      <c r="B2411"/>
      <c r="C2411"/>
      <c r="D2411"/>
    </row>
    <row r="2412" spans="1:4" ht="12" customHeight="1" x14ac:dyDescent="0.2">
      <c r="A2412"/>
      <c r="B2412"/>
      <c r="C2412"/>
      <c r="D2412"/>
    </row>
    <row r="2413" spans="1:4" ht="12" customHeight="1" x14ac:dyDescent="0.2">
      <c r="A2413"/>
      <c r="B2413"/>
      <c r="C2413"/>
      <c r="D2413"/>
    </row>
    <row r="2414" spans="1:4" ht="12" customHeight="1" x14ac:dyDescent="0.2">
      <c r="A2414"/>
      <c r="B2414"/>
      <c r="C2414"/>
      <c r="D2414"/>
    </row>
    <row r="2415" spans="1:4" ht="12" customHeight="1" x14ac:dyDescent="0.2">
      <c r="A2415"/>
      <c r="B2415"/>
      <c r="C2415"/>
      <c r="D2415"/>
    </row>
    <row r="2416" spans="1:4" ht="12" customHeight="1" x14ac:dyDescent="0.2">
      <c r="A2416"/>
      <c r="B2416"/>
      <c r="C2416"/>
      <c r="D2416"/>
    </row>
    <row r="2417" spans="1:4" ht="12" customHeight="1" x14ac:dyDescent="0.2">
      <c r="A2417"/>
      <c r="B2417"/>
      <c r="C2417"/>
      <c r="D2417"/>
    </row>
    <row r="2418" spans="1:4" ht="12" customHeight="1" x14ac:dyDescent="0.2">
      <c r="A2418"/>
      <c r="B2418"/>
      <c r="C2418"/>
      <c r="D2418"/>
    </row>
    <row r="2419" spans="1:4" ht="12" customHeight="1" x14ac:dyDescent="0.2">
      <c r="A2419"/>
      <c r="B2419"/>
      <c r="C2419"/>
      <c r="D2419"/>
    </row>
    <row r="2420" spans="1:4" ht="12" customHeight="1" x14ac:dyDescent="0.2">
      <c r="A2420"/>
      <c r="B2420"/>
      <c r="C2420"/>
      <c r="D2420"/>
    </row>
    <row r="2421" spans="1:4" ht="12" customHeight="1" x14ac:dyDescent="0.2">
      <c r="A2421"/>
      <c r="B2421"/>
      <c r="C2421"/>
      <c r="D2421"/>
    </row>
    <row r="2422" spans="1:4" ht="12" customHeight="1" x14ac:dyDescent="0.2">
      <c r="A2422"/>
      <c r="B2422"/>
      <c r="C2422"/>
      <c r="D2422"/>
    </row>
    <row r="2423" spans="1:4" ht="12" customHeight="1" x14ac:dyDescent="0.2">
      <c r="A2423"/>
      <c r="B2423"/>
      <c r="C2423"/>
      <c r="D2423"/>
    </row>
    <row r="2424" spans="1:4" ht="12" customHeight="1" x14ac:dyDescent="0.2">
      <c r="A2424"/>
      <c r="B2424"/>
      <c r="C2424"/>
      <c r="D2424"/>
    </row>
    <row r="2425" spans="1:4" ht="12" customHeight="1" x14ac:dyDescent="0.2">
      <c r="A2425"/>
      <c r="B2425"/>
      <c r="C2425"/>
      <c r="D2425"/>
    </row>
    <row r="2426" spans="1:4" ht="12" customHeight="1" x14ac:dyDescent="0.2">
      <c r="A2426"/>
      <c r="B2426"/>
      <c r="C2426"/>
      <c r="D2426"/>
    </row>
    <row r="2427" spans="1:4" ht="12" customHeight="1" x14ac:dyDescent="0.2">
      <c r="A2427"/>
      <c r="B2427"/>
      <c r="C2427"/>
      <c r="D2427"/>
    </row>
    <row r="2428" spans="1:4" ht="12" customHeight="1" x14ac:dyDescent="0.2">
      <c r="A2428"/>
      <c r="B2428"/>
      <c r="C2428"/>
      <c r="D2428"/>
    </row>
    <row r="2429" spans="1:4" ht="12" customHeight="1" x14ac:dyDescent="0.2">
      <c r="A2429"/>
      <c r="B2429"/>
      <c r="C2429"/>
      <c r="D2429"/>
    </row>
    <row r="2430" spans="1:4" ht="12" customHeight="1" x14ac:dyDescent="0.2">
      <c r="A2430"/>
      <c r="B2430"/>
      <c r="C2430"/>
      <c r="D2430"/>
    </row>
    <row r="2431" spans="1:4" ht="12" customHeight="1" x14ac:dyDescent="0.2">
      <c r="A2431"/>
      <c r="B2431"/>
      <c r="C2431"/>
      <c r="D2431"/>
    </row>
    <row r="2432" spans="1:4" ht="12" customHeight="1" x14ac:dyDescent="0.2">
      <c r="A2432"/>
      <c r="B2432"/>
      <c r="C2432"/>
      <c r="D2432"/>
    </row>
    <row r="2433" spans="1:4" ht="12" customHeight="1" x14ac:dyDescent="0.2">
      <c r="A2433"/>
      <c r="B2433"/>
      <c r="C2433"/>
      <c r="D2433"/>
    </row>
    <row r="2434" spans="1:4" ht="12" customHeight="1" x14ac:dyDescent="0.2">
      <c r="A2434"/>
      <c r="B2434"/>
      <c r="C2434"/>
      <c r="D2434"/>
    </row>
    <row r="2435" spans="1:4" ht="12" customHeight="1" x14ac:dyDescent="0.2">
      <c r="A2435"/>
      <c r="B2435"/>
      <c r="C2435"/>
      <c r="D2435"/>
    </row>
    <row r="2436" spans="1:4" ht="12" customHeight="1" x14ac:dyDescent="0.2">
      <c r="A2436"/>
      <c r="B2436"/>
      <c r="C2436"/>
      <c r="D2436"/>
    </row>
    <row r="2437" spans="1:4" ht="12" customHeight="1" x14ac:dyDescent="0.2">
      <c r="A2437"/>
      <c r="B2437"/>
      <c r="C2437"/>
      <c r="D2437"/>
    </row>
    <row r="2438" spans="1:4" ht="12" customHeight="1" x14ac:dyDescent="0.2">
      <c r="A2438"/>
      <c r="B2438"/>
      <c r="C2438"/>
      <c r="D2438"/>
    </row>
    <row r="2439" spans="1:4" ht="12" customHeight="1" x14ac:dyDescent="0.2">
      <c r="A2439"/>
      <c r="B2439"/>
      <c r="C2439"/>
      <c r="D2439"/>
    </row>
    <row r="2440" spans="1:4" ht="12" customHeight="1" x14ac:dyDescent="0.2">
      <c r="A2440"/>
      <c r="B2440"/>
      <c r="C2440"/>
      <c r="D2440"/>
    </row>
    <row r="2441" spans="1:4" ht="12" customHeight="1" x14ac:dyDescent="0.2">
      <c r="A2441"/>
      <c r="B2441"/>
      <c r="C2441"/>
      <c r="D2441"/>
    </row>
    <row r="2442" spans="1:4" ht="12" customHeight="1" x14ac:dyDescent="0.2">
      <c r="A2442"/>
      <c r="B2442"/>
      <c r="C2442"/>
      <c r="D2442"/>
    </row>
    <row r="2443" spans="1:4" ht="12" customHeight="1" x14ac:dyDescent="0.2">
      <c r="A2443"/>
      <c r="B2443"/>
      <c r="C2443"/>
      <c r="D2443"/>
    </row>
    <row r="2444" spans="1:4" ht="12" customHeight="1" x14ac:dyDescent="0.2">
      <c r="A2444"/>
      <c r="B2444"/>
      <c r="C2444"/>
      <c r="D2444"/>
    </row>
    <row r="2445" spans="1:4" ht="12" customHeight="1" x14ac:dyDescent="0.2">
      <c r="A2445"/>
      <c r="B2445"/>
      <c r="C2445"/>
      <c r="D2445"/>
    </row>
    <row r="2446" spans="1:4" ht="12" customHeight="1" x14ac:dyDescent="0.2">
      <c r="A2446"/>
      <c r="B2446"/>
      <c r="C2446"/>
      <c r="D2446"/>
    </row>
    <row r="2447" spans="1:4" ht="12" customHeight="1" x14ac:dyDescent="0.2">
      <c r="A2447"/>
      <c r="B2447"/>
      <c r="C2447"/>
      <c r="D2447"/>
    </row>
    <row r="2448" spans="1:4" ht="12" customHeight="1" x14ac:dyDescent="0.2">
      <c r="A2448"/>
      <c r="B2448"/>
      <c r="C2448"/>
      <c r="D2448"/>
    </row>
    <row r="2449" spans="1:4" ht="12" customHeight="1" x14ac:dyDescent="0.2">
      <c r="A2449"/>
      <c r="B2449"/>
      <c r="C2449"/>
      <c r="D2449"/>
    </row>
    <row r="2450" spans="1:4" ht="12" customHeight="1" x14ac:dyDescent="0.2">
      <c r="A2450"/>
      <c r="B2450"/>
      <c r="C2450"/>
      <c r="D2450"/>
    </row>
    <row r="2451" spans="1:4" ht="12" customHeight="1" x14ac:dyDescent="0.2">
      <c r="A2451"/>
      <c r="B2451"/>
      <c r="C2451"/>
      <c r="D2451"/>
    </row>
    <row r="2452" spans="1:4" ht="12" customHeight="1" x14ac:dyDescent="0.2">
      <c r="A2452"/>
      <c r="B2452"/>
      <c r="C2452"/>
      <c r="D2452"/>
    </row>
    <row r="2453" spans="1:4" ht="12" customHeight="1" x14ac:dyDescent="0.2">
      <c r="A2453"/>
      <c r="B2453"/>
      <c r="C2453"/>
      <c r="D2453"/>
    </row>
    <row r="2454" spans="1:4" ht="12" customHeight="1" x14ac:dyDescent="0.2">
      <c r="A2454"/>
      <c r="B2454"/>
      <c r="C2454"/>
      <c r="D2454"/>
    </row>
    <row r="2455" spans="1:4" ht="12" customHeight="1" x14ac:dyDescent="0.2">
      <c r="A2455"/>
      <c r="B2455"/>
      <c r="C2455"/>
      <c r="D2455"/>
    </row>
    <row r="2456" spans="1:4" ht="12" customHeight="1" x14ac:dyDescent="0.2">
      <c r="A2456"/>
      <c r="B2456"/>
      <c r="C2456"/>
      <c r="D2456"/>
    </row>
    <row r="2457" spans="1:4" ht="12" customHeight="1" x14ac:dyDescent="0.2">
      <c r="A2457"/>
      <c r="B2457"/>
      <c r="C2457"/>
      <c r="D2457"/>
    </row>
    <row r="2458" spans="1:4" ht="12" customHeight="1" x14ac:dyDescent="0.2">
      <c r="A2458"/>
      <c r="B2458"/>
      <c r="C2458"/>
      <c r="D2458"/>
    </row>
    <row r="2459" spans="1:4" ht="12" customHeight="1" x14ac:dyDescent="0.2">
      <c r="A2459"/>
      <c r="B2459"/>
      <c r="C2459"/>
      <c r="D2459"/>
    </row>
    <row r="2460" spans="1:4" ht="12" customHeight="1" x14ac:dyDescent="0.2">
      <c r="A2460"/>
      <c r="B2460"/>
      <c r="C2460"/>
      <c r="D2460"/>
    </row>
    <row r="2461" spans="1:4" ht="12" customHeight="1" x14ac:dyDescent="0.2">
      <c r="A2461"/>
      <c r="B2461"/>
      <c r="C2461"/>
      <c r="D2461"/>
    </row>
    <row r="2462" spans="1:4" ht="12" customHeight="1" x14ac:dyDescent="0.2">
      <c r="A2462"/>
      <c r="B2462"/>
      <c r="C2462"/>
      <c r="D2462"/>
    </row>
    <row r="2463" spans="1:4" ht="12" customHeight="1" x14ac:dyDescent="0.2">
      <c r="A2463"/>
      <c r="B2463"/>
      <c r="C2463"/>
      <c r="D2463"/>
    </row>
    <row r="2464" spans="1:4" ht="12" customHeight="1" x14ac:dyDescent="0.2">
      <c r="A2464"/>
      <c r="B2464"/>
      <c r="C2464"/>
      <c r="D2464"/>
    </row>
    <row r="2465" spans="1:4" ht="12" customHeight="1" x14ac:dyDescent="0.2">
      <c r="A2465"/>
      <c r="B2465"/>
      <c r="C2465"/>
      <c r="D2465"/>
    </row>
    <row r="2466" spans="1:4" ht="12" customHeight="1" x14ac:dyDescent="0.2">
      <c r="A2466"/>
      <c r="B2466"/>
      <c r="C2466"/>
      <c r="D2466"/>
    </row>
    <row r="2467" spans="1:4" ht="12" customHeight="1" x14ac:dyDescent="0.2">
      <c r="A2467"/>
      <c r="B2467"/>
      <c r="C2467"/>
      <c r="D2467"/>
    </row>
    <row r="2468" spans="1:4" ht="12" customHeight="1" x14ac:dyDescent="0.2">
      <c r="A2468"/>
      <c r="B2468"/>
      <c r="C2468"/>
      <c r="D2468"/>
    </row>
    <row r="2469" spans="1:4" ht="12" customHeight="1" x14ac:dyDescent="0.2">
      <c r="A2469"/>
      <c r="B2469"/>
      <c r="C2469"/>
      <c r="D2469"/>
    </row>
    <row r="2470" spans="1:4" ht="12" customHeight="1" x14ac:dyDescent="0.2">
      <c r="A2470"/>
      <c r="B2470"/>
      <c r="C2470"/>
      <c r="D2470"/>
    </row>
    <row r="2471" spans="1:4" ht="12" customHeight="1" x14ac:dyDescent="0.2">
      <c r="A2471"/>
      <c r="B2471"/>
      <c r="C2471"/>
      <c r="D2471"/>
    </row>
    <row r="2472" spans="1:4" ht="12" customHeight="1" x14ac:dyDescent="0.2">
      <c r="A2472"/>
      <c r="B2472"/>
      <c r="C2472"/>
      <c r="D2472"/>
    </row>
    <row r="2473" spans="1:4" ht="12" customHeight="1" x14ac:dyDescent="0.2">
      <c r="A2473"/>
      <c r="B2473"/>
      <c r="C2473"/>
      <c r="D2473"/>
    </row>
    <row r="2474" spans="1:4" ht="12" customHeight="1" x14ac:dyDescent="0.2">
      <c r="A2474"/>
      <c r="B2474"/>
      <c r="C2474"/>
      <c r="D2474"/>
    </row>
    <row r="2475" spans="1:4" ht="12" customHeight="1" x14ac:dyDescent="0.2">
      <c r="A2475"/>
      <c r="B2475"/>
      <c r="C2475"/>
      <c r="D2475"/>
    </row>
    <row r="2476" spans="1:4" ht="12" customHeight="1" x14ac:dyDescent="0.2">
      <c r="A2476"/>
      <c r="B2476"/>
      <c r="C2476"/>
      <c r="D2476"/>
    </row>
    <row r="2477" spans="1:4" ht="12" customHeight="1" x14ac:dyDescent="0.2">
      <c r="A2477"/>
      <c r="B2477"/>
      <c r="C2477"/>
      <c r="D2477"/>
    </row>
    <row r="2478" spans="1:4" ht="12" customHeight="1" x14ac:dyDescent="0.2">
      <c r="A2478"/>
      <c r="B2478"/>
      <c r="C2478"/>
      <c r="D2478"/>
    </row>
    <row r="2479" spans="1:4" ht="12" customHeight="1" x14ac:dyDescent="0.2">
      <c r="A2479"/>
      <c r="B2479"/>
      <c r="C2479"/>
      <c r="D2479"/>
    </row>
    <row r="2480" spans="1:4" ht="12" customHeight="1" x14ac:dyDescent="0.2">
      <c r="A2480"/>
      <c r="B2480"/>
      <c r="C2480"/>
      <c r="D2480"/>
    </row>
    <row r="2481" spans="1:4" ht="12" customHeight="1" x14ac:dyDescent="0.2">
      <c r="A2481"/>
      <c r="B2481"/>
      <c r="C2481"/>
      <c r="D2481"/>
    </row>
    <row r="2482" spans="1:4" ht="12" customHeight="1" x14ac:dyDescent="0.2">
      <c r="A2482"/>
      <c r="B2482"/>
      <c r="C2482"/>
      <c r="D2482"/>
    </row>
    <row r="2483" spans="1:4" ht="12" customHeight="1" x14ac:dyDescent="0.2">
      <c r="A2483"/>
      <c r="B2483"/>
      <c r="C2483"/>
      <c r="D2483"/>
    </row>
    <row r="2484" spans="1:4" ht="12" customHeight="1" x14ac:dyDescent="0.2">
      <c r="A2484"/>
      <c r="B2484"/>
      <c r="C2484"/>
      <c r="D2484"/>
    </row>
    <row r="2485" spans="1:4" ht="12" customHeight="1" x14ac:dyDescent="0.2">
      <c r="A2485"/>
      <c r="B2485"/>
      <c r="C2485"/>
      <c r="D2485"/>
    </row>
    <row r="2486" spans="1:4" ht="12" customHeight="1" x14ac:dyDescent="0.2">
      <c r="A2486"/>
      <c r="B2486"/>
      <c r="C2486"/>
      <c r="D2486"/>
    </row>
    <row r="2487" spans="1:4" ht="12" customHeight="1" x14ac:dyDescent="0.2">
      <c r="A2487"/>
      <c r="B2487"/>
      <c r="C2487"/>
      <c r="D2487"/>
    </row>
    <row r="2488" spans="1:4" ht="12" customHeight="1" x14ac:dyDescent="0.2">
      <c r="A2488"/>
      <c r="B2488"/>
      <c r="C2488"/>
      <c r="D2488"/>
    </row>
    <row r="2489" spans="1:4" ht="12" customHeight="1" x14ac:dyDescent="0.2">
      <c r="A2489"/>
      <c r="B2489"/>
      <c r="C2489"/>
      <c r="D2489"/>
    </row>
    <row r="2490" spans="1:4" ht="12" customHeight="1" x14ac:dyDescent="0.2">
      <c r="A2490"/>
      <c r="B2490"/>
      <c r="C2490"/>
      <c r="D2490"/>
    </row>
    <row r="2491" spans="1:4" ht="12" customHeight="1" x14ac:dyDescent="0.2">
      <c r="A2491"/>
      <c r="B2491"/>
      <c r="C2491"/>
      <c r="D2491"/>
    </row>
    <row r="2492" spans="1:4" ht="12" customHeight="1" x14ac:dyDescent="0.2">
      <c r="A2492"/>
      <c r="B2492"/>
      <c r="C2492"/>
      <c r="D2492"/>
    </row>
    <row r="2493" spans="1:4" ht="12" customHeight="1" x14ac:dyDescent="0.2">
      <c r="A2493"/>
      <c r="B2493"/>
      <c r="C2493"/>
      <c r="D2493"/>
    </row>
    <row r="2494" spans="1:4" ht="12" customHeight="1" x14ac:dyDescent="0.2">
      <c r="A2494"/>
      <c r="B2494"/>
      <c r="C2494"/>
      <c r="D2494"/>
    </row>
    <row r="2495" spans="1:4" ht="12" customHeight="1" x14ac:dyDescent="0.2">
      <c r="A2495"/>
      <c r="B2495"/>
      <c r="C2495"/>
      <c r="D2495"/>
    </row>
    <row r="2496" spans="1:4" ht="12" customHeight="1" x14ac:dyDescent="0.2">
      <c r="A2496"/>
      <c r="B2496"/>
      <c r="C2496"/>
      <c r="D2496"/>
    </row>
    <row r="2497" spans="1:4" ht="12" customHeight="1" x14ac:dyDescent="0.2">
      <c r="A2497"/>
      <c r="B2497"/>
      <c r="C2497"/>
      <c r="D2497"/>
    </row>
    <row r="2498" spans="1:4" ht="12" customHeight="1" x14ac:dyDescent="0.2">
      <c r="A2498"/>
      <c r="B2498"/>
      <c r="C2498"/>
      <c r="D2498"/>
    </row>
    <row r="2499" spans="1:4" ht="12" customHeight="1" x14ac:dyDescent="0.2">
      <c r="A2499"/>
      <c r="B2499"/>
      <c r="C2499"/>
      <c r="D2499"/>
    </row>
    <row r="2500" spans="1:4" ht="12" customHeight="1" x14ac:dyDescent="0.2">
      <c r="A2500"/>
      <c r="B2500"/>
      <c r="C2500"/>
      <c r="D2500"/>
    </row>
    <row r="2501" spans="1:4" ht="12" customHeight="1" x14ac:dyDescent="0.2">
      <c r="A2501"/>
      <c r="B2501"/>
      <c r="C2501"/>
      <c r="D2501"/>
    </row>
    <row r="2502" spans="1:4" ht="12" customHeight="1" x14ac:dyDescent="0.2">
      <c r="A2502"/>
      <c r="B2502"/>
      <c r="C2502"/>
      <c r="D2502"/>
    </row>
    <row r="2503" spans="1:4" ht="12" customHeight="1" x14ac:dyDescent="0.2">
      <c r="A2503"/>
      <c r="B2503"/>
      <c r="C2503"/>
      <c r="D2503"/>
    </row>
    <row r="2504" spans="1:4" ht="12" customHeight="1" x14ac:dyDescent="0.2">
      <c r="A2504"/>
      <c r="B2504"/>
      <c r="C2504"/>
      <c r="D2504"/>
    </row>
    <row r="2505" spans="1:4" ht="12" customHeight="1" x14ac:dyDescent="0.2">
      <c r="A2505"/>
      <c r="B2505"/>
      <c r="C2505"/>
      <c r="D2505"/>
    </row>
    <row r="2506" spans="1:4" ht="12" customHeight="1" x14ac:dyDescent="0.2">
      <c r="A2506"/>
      <c r="B2506"/>
      <c r="C2506"/>
      <c r="D2506"/>
    </row>
    <row r="2507" spans="1:4" ht="12" customHeight="1" x14ac:dyDescent="0.2">
      <c r="A2507"/>
      <c r="B2507"/>
      <c r="C2507"/>
      <c r="D2507"/>
    </row>
    <row r="2508" spans="1:4" ht="12" customHeight="1" x14ac:dyDescent="0.2">
      <c r="A2508"/>
      <c r="B2508"/>
      <c r="C2508"/>
      <c r="D2508"/>
    </row>
    <row r="2509" spans="1:4" ht="12" customHeight="1" x14ac:dyDescent="0.2">
      <c r="A2509"/>
      <c r="B2509"/>
      <c r="C2509"/>
      <c r="D2509"/>
    </row>
    <row r="2510" spans="1:4" ht="12" customHeight="1" x14ac:dyDescent="0.2">
      <c r="A2510"/>
      <c r="B2510"/>
      <c r="C2510"/>
      <c r="D2510"/>
    </row>
    <row r="2511" spans="1:4" ht="12" customHeight="1" x14ac:dyDescent="0.2">
      <c r="A2511"/>
      <c r="B2511"/>
      <c r="C2511"/>
      <c r="D2511"/>
    </row>
    <row r="2512" spans="1:4" ht="12" customHeight="1" x14ac:dyDescent="0.2">
      <c r="A2512"/>
      <c r="B2512"/>
      <c r="C2512"/>
      <c r="D2512"/>
    </row>
    <row r="2513" spans="1:4" ht="12" customHeight="1" x14ac:dyDescent="0.2">
      <c r="A2513"/>
      <c r="B2513"/>
      <c r="C2513"/>
      <c r="D2513"/>
    </row>
    <row r="2514" spans="1:4" ht="12" customHeight="1" x14ac:dyDescent="0.2">
      <c r="A2514"/>
      <c r="B2514"/>
      <c r="C2514"/>
      <c r="D2514"/>
    </row>
    <row r="2515" spans="1:4" ht="12" customHeight="1" x14ac:dyDescent="0.2">
      <c r="A2515"/>
      <c r="B2515"/>
      <c r="C2515"/>
      <c r="D2515"/>
    </row>
    <row r="2516" spans="1:4" ht="12" customHeight="1" x14ac:dyDescent="0.2">
      <c r="A2516"/>
      <c r="B2516"/>
      <c r="C2516"/>
      <c r="D2516"/>
    </row>
    <row r="2517" spans="1:4" ht="12" customHeight="1" x14ac:dyDescent="0.2">
      <c r="A2517"/>
      <c r="B2517"/>
      <c r="C2517"/>
      <c r="D2517"/>
    </row>
    <row r="2518" spans="1:4" ht="12" customHeight="1" x14ac:dyDescent="0.2">
      <c r="A2518"/>
      <c r="B2518"/>
      <c r="C2518"/>
      <c r="D2518"/>
    </row>
    <row r="2519" spans="1:4" ht="12" customHeight="1" x14ac:dyDescent="0.2">
      <c r="A2519"/>
      <c r="B2519"/>
      <c r="C2519"/>
      <c r="D2519"/>
    </row>
    <row r="2520" spans="1:4" ht="12" customHeight="1" x14ac:dyDescent="0.2">
      <c r="A2520"/>
      <c r="B2520"/>
      <c r="C2520"/>
      <c r="D2520"/>
    </row>
    <row r="2521" spans="1:4" ht="12" customHeight="1" x14ac:dyDescent="0.2">
      <c r="A2521"/>
      <c r="B2521"/>
      <c r="C2521"/>
      <c r="D2521"/>
    </row>
    <row r="2522" spans="1:4" ht="12" customHeight="1" x14ac:dyDescent="0.2">
      <c r="A2522"/>
      <c r="B2522"/>
      <c r="C2522"/>
      <c r="D2522"/>
    </row>
    <row r="2523" spans="1:4" ht="12" customHeight="1" x14ac:dyDescent="0.2">
      <c r="A2523"/>
      <c r="B2523"/>
      <c r="C2523"/>
      <c r="D2523"/>
    </row>
    <row r="2524" spans="1:4" ht="12" customHeight="1" x14ac:dyDescent="0.2">
      <c r="A2524"/>
      <c r="B2524"/>
      <c r="C2524"/>
      <c r="D2524"/>
    </row>
    <row r="2525" spans="1:4" ht="12" customHeight="1" x14ac:dyDescent="0.2">
      <c r="A2525"/>
      <c r="B2525"/>
      <c r="C2525"/>
      <c r="D2525"/>
    </row>
    <row r="2526" spans="1:4" ht="12" customHeight="1" x14ac:dyDescent="0.2">
      <c r="A2526"/>
      <c r="B2526"/>
      <c r="C2526"/>
      <c r="D2526"/>
    </row>
    <row r="2527" spans="1:4" ht="12" customHeight="1" x14ac:dyDescent="0.2">
      <c r="A2527"/>
      <c r="B2527"/>
      <c r="C2527"/>
      <c r="D2527"/>
    </row>
    <row r="2528" spans="1:4" ht="12" customHeight="1" x14ac:dyDescent="0.2">
      <c r="A2528"/>
      <c r="B2528"/>
      <c r="C2528"/>
      <c r="D2528"/>
    </row>
    <row r="2529" spans="1:4" ht="12" customHeight="1" x14ac:dyDescent="0.2">
      <c r="A2529"/>
      <c r="B2529"/>
      <c r="C2529"/>
      <c r="D2529"/>
    </row>
    <row r="2530" spans="1:4" ht="12" customHeight="1" x14ac:dyDescent="0.2">
      <c r="A2530"/>
      <c r="B2530"/>
      <c r="C2530"/>
      <c r="D2530"/>
    </row>
    <row r="2531" spans="1:4" ht="12" customHeight="1" x14ac:dyDescent="0.2">
      <c r="A2531"/>
      <c r="B2531"/>
      <c r="C2531"/>
      <c r="D2531"/>
    </row>
    <row r="2532" spans="1:4" ht="12" customHeight="1" x14ac:dyDescent="0.2">
      <c r="A2532"/>
      <c r="B2532"/>
      <c r="C2532"/>
      <c r="D2532"/>
    </row>
    <row r="2533" spans="1:4" ht="12" customHeight="1" x14ac:dyDescent="0.2">
      <c r="A2533"/>
      <c r="B2533"/>
      <c r="C2533"/>
      <c r="D2533"/>
    </row>
    <row r="2534" spans="1:4" ht="12" customHeight="1" x14ac:dyDescent="0.2">
      <c r="A2534"/>
      <c r="B2534"/>
      <c r="C2534"/>
      <c r="D2534"/>
    </row>
    <row r="2535" spans="1:4" ht="12" customHeight="1" x14ac:dyDescent="0.2">
      <c r="A2535"/>
      <c r="B2535"/>
      <c r="C2535"/>
      <c r="D2535"/>
    </row>
    <row r="2536" spans="1:4" ht="12" customHeight="1" x14ac:dyDescent="0.2">
      <c r="A2536"/>
      <c r="B2536"/>
      <c r="C2536"/>
      <c r="D2536"/>
    </row>
    <row r="2537" spans="1:4" ht="12" customHeight="1" x14ac:dyDescent="0.2">
      <c r="A2537"/>
      <c r="B2537"/>
      <c r="C2537"/>
      <c r="D2537"/>
    </row>
    <row r="2538" spans="1:4" ht="12" customHeight="1" x14ac:dyDescent="0.2">
      <c r="A2538"/>
      <c r="B2538"/>
      <c r="C2538"/>
      <c r="D2538"/>
    </row>
    <row r="2539" spans="1:4" ht="12" customHeight="1" x14ac:dyDescent="0.2">
      <c r="A2539"/>
      <c r="B2539"/>
      <c r="C2539"/>
      <c r="D2539"/>
    </row>
    <row r="2540" spans="1:4" ht="12" customHeight="1" x14ac:dyDescent="0.2">
      <c r="A2540"/>
      <c r="B2540"/>
      <c r="C2540"/>
      <c r="D2540"/>
    </row>
    <row r="2541" spans="1:4" ht="12" customHeight="1" x14ac:dyDescent="0.2">
      <c r="A2541"/>
      <c r="B2541"/>
      <c r="C2541"/>
      <c r="D2541"/>
    </row>
    <row r="2542" spans="1:4" ht="12" customHeight="1" x14ac:dyDescent="0.2">
      <c r="A2542"/>
      <c r="B2542"/>
      <c r="C2542"/>
      <c r="D2542"/>
    </row>
    <row r="2543" spans="1:4" ht="12" customHeight="1" x14ac:dyDescent="0.2">
      <c r="A2543"/>
      <c r="B2543"/>
      <c r="C2543"/>
      <c r="D2543"/>
    </row>
    <row r="2544" spans="1:4" ht="12" customHeight="1" x14ac:dyDescent="0.2">
      <c r="A2544"/>
      <c r="B2544"/>
      <c r="C2544"/>
      <c r="D2544"/>
    </row>
    <row r="2545" spans="1:4" ht="12" customHeight="1" x14ac:dyDescent="0.2">
      <c r="A2545"/>
      <c r="B2545"/>
      <c r="C2545"/>
      <c r="D2545"/>
    </row>
    <row r="2546" spans="1:4" ht="12" customHeight="1" x14ac:dyDescent="0.2">
      <c r="A2546"/>
      <c r="B2546"/>
      <c r="C2546"/>
      <c r="D2546"/>
    </row>
    <row r="2547" spans="1:4" ht="12" customHeight="1" x14ac:dyDescent="0.2">
      <c r="A2547"/>
      <c r="B2547"/>
      <c r="C2547"/>
      <c r="D2547"/>
    </row>
    <row r="2548" spans="1:4" ht="12" customHeight="1" x14ac:dyDescent="0.2">
      <c r="A2548"/>
      <c r="B2548"/>
      <c r="C2548"/>
      <c r="D2548"/>
    </row>
    <row r="2549" spans="1:4" ht="12" customHeight="1" x14ac:dyDescent="0.2">
      <c r="A2549"/>
      <c r="B2549"/>
      <c r="C2549"/>
      <c r="D2549"/>
    </row>
    <row r="2550" spans="1:4" ht="12" customHeight="1" x14ac:dyDescent="0.2">
      <c r="A2550"/>
      <c r="B2550"/>
      <c r="C2550"/>
      <c r="D2550"/>
    </row>
    <row r="2551" spans="1:4" ht="12" customHeight="1" x14ac:dyDescent="0.2">
      <c r="A2551"/>
      <c r="B2551"/>
      <c r="C2551"/>
      <c r="D2551"/>
    </row>
    <row r="2552" spans="1:4" ht="12" customHeight="1" x14ac:dyDescent="0.2">
      <c r="A2552"/>
      <c r="B2552"/>
      <c r="C2552"/>
      <c r="D2552"/>
    </row>
    <row r="2553" spans="1:4" ht="12" customHeight="1" x14ac:dyDescent="0.2">
      <c r="A2553"/>
      <c r="B2553"/>
      <c r="C2553"/>
      <c r="D2553"/>
    </row>
    <row r="2554" spans="1:4" ht="12" customHeight="1" x14ac:dyDescent="0.2">
      <c r="A2554"/>
      <c r="B2554"/>
      <c r="C2554"/>
      <c r="D2554"/>
    </row>
    <row r="2555" spans="1:4" ht="12" customHeight="1" x14ac:dyDescent="0.2">
      <c r="A2555"/>
      <c r="B2555"/>
      <c r="C2555"/>
      <c r="D2555"/>
    </row>
    <row r="2556" spans="1:4" ht="12" customHeight="1" x14ac:dyDescent="0.2">
      <c r="A2556"/>
      <c r="B2556"/>
      <c r="C2556"/>
      <c r="D2556"/>
    </row>
    <row r="2557" spans="1:4" ht="12" customHeight="1" x14ac:dyDescent="0.2">
      <c r="A2557"/>
      <c r="B2557"/>
      <c r="C2557"/>
      <c r="D2557"/>
    </row>
    <row r="2558" spans="1:4" ht="12" customHeight="1" x14ac:dyDescent="0.2">
      <c r="A2558"/>
      <c r="B2558"/>
      <c r="C2558"/>
      <c r="D2558"/>
    </row>
    <row r="2559" spans="1:4" ht="12" customHeight="1" x14ac:dyDescent="0.2">
      <c r="A2559"/>
      <c r="B2559"/>
      <c r="C2559"/>
      <c r="D2559"/>
    </row>
    <row r="2560" spans="1:4" ht="12" customHeight="1" x14ac:dyDescent="0.2">
      <c r="A2560"/>
      <c r="B2560"/>
      <c r="C2560"/>
      <c r="D2560"/>
    </row>
    <row r="2561" spans="1:4" ht="12" customHeight="1" x14ac:dyDescent="0.2">
      <c r="A2561"/>
      <c r="B2561"/>
      <c r="C2561"/>
      <c r="D2561"/>
    </row>
    <row r="2562" spans="1:4" ht="12" customHeight="1" x14ac:dyDescent="0.2">
      <c r="A2562"/>
      <c r="B2562"/>
      <c r="C2562"/>
      <c r="D2562"/>
    </row>
    <row r="2563" spans="1:4" ht="12" customHeight="1" x14ac:dyDescent="0.2">
      <c r="A2563"/>
      <c r="B2563"/>
      <c r="C2563"/>
      <c r="D2563"/>
    </row>
    <row r="2564" spans="1:4" ht="12" customHeight="1" x14ac:dyDescent="0.2">
      <c r="A2564"/>
      <c r="B2564"/>
      <c r="C2564"/>
      <c r="D2564"/>
    </row>
    <row r="2565" spans="1:4" ht="12" customHeight="1" x14ac:dyDescent="0.2">
      <c r="A2565"/>
      <c r="B2565"/>
      <c r="C2565"/>
      <c r="D2565"/>
    </row>
    <row r="2566" spans="1:4" ht="12" customHeight="1" x14ac:dyDescent="0.2">
      <c r="A2566"/>
      <c r="B2566"/>
      <c r="C2566"/>
      <c r="D2566"/>
    </row>
    <row r="2567" spans="1:4" ht="12" customHeight="1" x14ac:dyDescent="0.2">
      <c r="A2567"/>
      <c r="B2567"/>
      <c r="C2567"/>
      <c r="D2567"/>
    </row>
    <row r="2568" spans="1:4" ht="12" customHeight="1" x14ac:dyDescent="0.2">
      <c r="A2568"/>
      <c r="B2568"/>
      <c r="C2568"/>
      <c r="D2568"/>
    </row>
    <row r="2569" spans="1:4" ht="12" customHeight="1" x14ac:dyDescent="0.2">
      <c r="A2569"/>
      <c r="B2569"/>
      <c r="C2569"/>
      <c r="D2569"/>
    </row>
    <row r="2570" spans="1:4" ht="12" customHeight="1" x14ac:dyDescent="0.2">
      <c r="A2570"/>
      <c r="B2570"/>
      <c r="C2570"/>
      <c r="D2570"/>
    </row>
    <row r="2571" spans="1:4" ht="12" customHeight="1" x14ac:dyDescent="0.2">
      <c r="A2571"/>
      <c r="B2571"/>
      <c r="C2571"/>
      <c r="D2571"/>
    </row>
    <row r="2572" spans="1:4" ht="12" customHeight="1" x14ac:dyDescent="0.2">
      <c r="A2572"/>
      <c r="B2572"/>
      <c r="C2572"/>
      <c r="D2572"/>
    </row>
    <row r="2573" spans="1:4" ht="12" customHeight="1" x14ac:dyDescent="0.2">
      <c r="A2573"/>
      <c r="B2573"/>
      <c r="C2573"/>
      <c r="D2573"/>
    </row>
    <row r="2574" spans="1:4" ht="12" customHeight="1" x14ac:dyDescent="0.2">
      <c r="A2574"/>
      <c r="B2574"/>
      <c r="C2574"/>
      <c r="D2574"/>
    </row>
    <row r="2575" spans="1:4" ht="12" customHeight="1" x14ac:dyDescent="0.2">
      <c r="A2575"/>
      <c r="B2575"/>
      <c r="C2575"/>
      <c r="D2575"/>
    </row>
    <row r="2576" spans="1:4" ht="12" customHeight="1" x14ac:dyDescent="0.2">
      <c r="A2576"/>
      <c r="B2576"/>
      <c r="C2576"/>
      <c r="D2576"/>
    </row>
    <row r="2577" spans="1:4" ht="12" customHeight="1" x14ac:dyDescent="0.2">
      <c r="A2577"/>
      <c r="B2577"/>
      <c r="C2577"/>
      <c r="D2577"/>
    </row>
    <row r="2578" spans="1:4" ht="12" customHeight="1" x14ac:dyDescent="0.2">
      <c r="A2578"/>
      <c r="B2578"/>
      <c r="C2578"/>
      <c r="D2578"/>
    </row>
    <row r="2579" spans="1:4" ht="12" customHeight="1" x14ac:dyDescent="0.2">
      <c r="A2579"/>
      <c r="B2579"/>
      <c r="C2579"/>
      <c r="D2579"/>
    </row>
    <row r="2580" spans="1:4" ht="12" customHeight="1" x14ac:dyDescent="0.2">
      <c r="A2580"/>
      <c r="B2580"/>
      <c r="C2580"/>
      <c r="D2580"/>
    </row>
    <row r="2581" spans="1:4" ht="12" customHeight="1" x14ac:dyDescent="0.2">
      <c r="A2581"/>
      <c r="B2581"/>
      <c r="C2581"/>
      <c r="D2581"/>
    </row>
    <row r="2582" spans="1:4" ht="12" customHeight="1" x14ac:dyDescent="0.2">
      <c r="A2582"/>
      <c r="B2582"/>
      <c r="C2582"/>
      <c r="D2582"/>
    </row>
    <row r="2583" spans="1:4" ht="12" customHeight="1" x14ac:dyDescent="0.2">
      <c r="A2583"/>
      <c r="B2583"/>
      <c r="C2583"/>
      <c r="D2583"/>
    </row>
    <row r="2584" spans="1:4" ht="12" customHeight="1" x14ac:dyDescent="0.2">
      <c r="A2584"/>
      <c r="B2584"/>
      <c r="C2584"/>
      <c r="D2584"/>
    </row>
    <row r="2585" spans="1:4" ht="12" customHeight="1" x14ac:dyDescent="0.2">
      <c r="A2585"/>
      <c r="B2585"/>
      <c r="C2585"/>
      <c r="D2585"/>
    </row>
    <row r="2586" spans="1:4" ht="12" customHeight="1" x14ac:dyDescent="0.2">
      <c r="A2586"/>
      <c r="B2586"/>
      <c r="C2586"/>
      <c r="D2586"/>
    </row>
    <row r="2587" spans="1:4" ht="12" customHeight="1" x14ac:dyDescent="0.2">
      <c r="A2587"/>
      <c r="B2587"/>
      <c r="C2587"/>
      <c r="D2587"/>
    </row>
    <row r="2588" spans="1:4" ht="12" customHeight="1" x14ac:dyDescent="0.2">
      <c r="A2588"/>
      <c r="B2588"/>
      <c r="C2588"/>
      <c r="D2588"/>
    </row>
    <row r="2589" spans="1:4" ht="12" customHeight="1" x14ac:dyDescent="0.2">
      <c r="A2589"/>
      <c r="B2589"/>
      <c r="C2589"/>
      <c r="D2589"/>
    </row>
    <row r="2590" spans="1:4" ht="12" customHeight="1" x14ac:dyDescent="0.2">
      <c r="A2590"/>
      <c r="B2590"/>
      <c r="C2590"/>
      <c r="D2590"/>
    </row>
    <row r="2591" spans="1:4" ht="12" customHeight="1" x14ac:dyDescent="0.2">
      <c r="A2591"/>
      <c r="B2591"/>
      <c r="C2591"/>
      <c r="D2591"/>
    </row>
    <row r="2592" spans="1:4" ht="12" customHeight="1" x14ac:dyDescent="0.2">
      <c r="A2592"/>
      <c r="B2592"/>
      <c r="C2592"/>
      <c r="D2592"/>
    </row>
    <row r="2593" spans="1:4" ht="12" customHeight="1" x14ac:dyDescent="0.2">
      <c r="A2593"/>
      <c r="B2593"/>
      <c r="C2593"/>
      <c r="D2593"/>
    </row>
    <row r="2594" spans="1:4" ht="12" customHeight="1" x14ac:dyDescent="0.2">
      <c r="A2594"/>
      <c r="B2594"/>
      <c r="C2594"/>
      <c r="D2594"/>
    </row>
    <row r="2595" spans="1:4" ht="12" customHeight="1" x14ac:dyDescent="0.2">
      <c r="A2595"/>
      <c r="B2595"/>
      <c r="C2595"/>
      <c r="D2595"/>
    </row>
    <row r="2596" spans="1:4" ht="12" customHeight="1" x14ac:dyDescent="0.2">
      <c r="A2596"/>
      <c r="B2596"/>
      <c r="C2596"/>
      <c r="D2596"/>
    </row>
    <row r="2597" spans="1:4" ht="12" customHeight="1" x14ac:dyDescent="0.2">
      <c r="A2597"/>
      <c r="B2597"/>
      <c r="C2597"/>
      <c r="D2597"/>
    </row>
    <row r="2598" spans="1:4" ht="12" customHeight="1" x14ac:dyDescent="0.2">
      <c r="A2598"/>
      <c r="B2598"/>
      <c r="C2598"/>
      <c r="D2598"/>
    </row>
    <row r="2599" spans="1:4" ht="12" customHeight="1" x14ac:dyDescent="0.2">
      <c r="A2599"/>
      <c r="B2599"/>
      <c r="C2599"/>
      <c r="D2599"/>
    </row>
    <row r="2600" spans="1:4" ht="12" customHeight="1" x14ac:dyDescent="0.2">
      <c r="A2600"/>
      <c r="B2600"/>
      <c r="C2600"/>
      <c r="D2600"/>
    </row>
    <row r="2601" spans="1:4" ht="12" customHeight="1" x14ac:dyDescent="0.2">
      <c r="A2601"/>
      <c r="B2601"/>
      <c r="C2601"/>
      <c r="D2601"/>
    </row>
    <row r="2602" spans="1:4" ht="12" customHeight="1" x14ac:dyDescent="0.2">
      <c r="A2602"/>
      <c r="B2602"/>
      <c r="C2602"/>
      <c r="D2602"/>
    </row>
    <row r="2603" spans="1:4" ht="12" customHeight="1" x14ac:dyDescent="0.2">
      <c r="A2603"/>
      <c r="B2603"/>
      <c r="C2603"/>
      <c r="D2603"/>
    </row>
    <row r="2604" spans="1:4" ht="12" customHeight="1" x14ac:dyDescent="0.2">
      <c r="A2604"/>
      <c r="B2604"/>
      <c r="C2604"/>
      <c r="D2604"/>
    </row>
    <row r="2605" spans="1:4" ht="12" customHeight="1" x14ac:dyDescent="0.2">
      <c r="A2605"/>
      <c r="B2605"/>
      <c r="C2605"/>
      <c r="D2605"/>
    </row>
    <row r="2606" spans="1:4" ht="12" customHeight="1" x14ac:dyDescent="0.2">
      <c r="A2606"/>
      <c r="B2606"/>
      <c r="C2606"/>
      <c r="D2606"/>
    </row>
    <row r="2607" spans="1:4" ht="12" customHeight="1" x14ac:dyDescent="0.2">
      <c r="A2607"/>
      <c r="B2607"/>
      <c r="C2607"/>
      <c r="D2607"/>
    </row>
    <row r="2608" spans="1:4" ht="12" customHeight="1" x14ac:dyDescent="0.2">
      <c r="A2608"/>
      <c r="B2608"/>
      <c r="C2608"/>
      <c r="D2608"/>
    </row>
    <row r="2609" spans="1:4" ht="12" customHeight="1" x14ac:dyDescent="0.2">
      <c r="A2609"/>
      <c r="B2609"/>
      <c r="C2609"/>
      <c r="D2609"/>
    </row>
    <row r="2610" spans="1:4" ht="12" customHeight="1" x14ac:dyDescent="0.2">
      <c r="A2610"/>
      <c r="B2610"/>
      <c r="C2610"/>
      <c r="D2610"/>
    </row>
    <row r="2611" spans="1:4" ht="12" customHeight="1" x14ac:dyDescent="0.2">
      <c r="A2611"/>
      <c r="B2611"/>
      <c r="C2611"/>
      <c r="D2611"/>
    </row>
    <row r="2612" spans="1:4" ht="12" customHeight="1" x14ac:dyDescent="0.2">
      <c r="A2612"/>
      <c r="B2612"/>
      <c r="C2612"/>
      <c r="D2612"/>
    </row>
    <row r="2613" spans="1:4" ht="12" customHeight="1" x14ac:dyDescent="0.2">
      <c r="A2613"/>
      <c r="B2613"/>
      <c r="C2613"/>
      <c r="D2613"/>
    </row>
    <row r="2614" spans="1:4" ht="12" customHeight="1" x14ac:dyDescent="0.2">
      <c r="A2614"/>
      <c r="B2614"/>
      <c r="C2614"/>
      <c r="D2614"/>
    </row>
    <row r="2615" spans="1:4" ht="12" customHeight="1" x14ac:dyDescent="0.2">
      <c r="A2615"/>
      <c r="B2615"/>
      <c r="C2615"/>
      <c r="D2615"/>
    </row>
    <row r="2616" spans="1:4" ht="12" customHeight="1" x14ac:dyDescent="0.2">
      <c r="A2616"/>
      <c r="B2616"/>
      <c r="C2616"/>
      <c r="D2616"/>
    </row>
    <row r="2617" spans="1:4" ht="12" customHeight="1" x14ac:dyDescent="0.2">
      <c r="A2617"/>
      <c r="B2617"/>
      <c r="C2617"/>
      <c r="D2617"/>
    </row>
    <row r="2618" spans="1:4" ht="12" customHeight="1" x14ac:dyDescent="0.2">
      <c r="A2618"/>
      <c r="B2618"/>
      <c r="C2618"/>
      <c r="D2618"/>
    </row>
    <row r="2619" spans="1:4" ht="12" customHeight="1" x14ac:dyDescent="0.2">
      <c r="A2619"/>
      <c r="B2619"/>
      <c r="C2619"/>
      <c r="D2619"/>
    </row>
    <row r="2620" spans="1:4" ht="12" customHeight="1" x14ac:dyDescent="0.2">
      <c r="A2620"/>
      <c r="B2620"/>
      <c r="C2620"/>
      <c r="D2620"/>
    </row>
    <row r="2621" spans="1:4" ht="12" customHeight="1" x14ac:dyDescent="0.2">
      <c r="A2621"/>
      <c r="B2621"/>
      <c r="C2621"/>
      <c r="D2621"/>
    </row>
    <row r="2622" spans="1:4" ht="12" customHeight="1" x14ac:dyDescent="0.2">
      <c r="A2622"/>
      <c r="B2622"/>
      <c r="C2622"/>
      <c r="D2622"/>
    </row>
    <row r="2623" spans="1:4" ht="12" customHeight="1" x14ac:dyDescent="0.2">
      <c r="A2623"/>
      <c r="B2623"/>
      <c r="C2623"/>
      <c r="D2623"/>
    </row>
    <row r="2624" spans="1:4" ht="12" customHeight="1" x14ac:dyDescent="0.2">
      <c r="A2624"/>
      <c r="B2624"/>
      <c r="C2624"/>
      <c r="D2624"/>
    </row>
    <row r="2625" spans="1:4" ht="12" customHeight="1" x14ac:dyDescent="0.2">
      <c r="A2625"/>
      <c r="B2625"/>
      <c r="C2625"/>
      <c r="D2625"/>
    </row>
    <row r="2626" spans="1:4" ht="12" customHeight="1" x14ac:dyDescent="0.2">
      <c r="A2626"/>
      <c r="B2626"/>
      <c r="C2626"/>
      <c r="D2626"/>
    </row>
    <row r="2627" spans="1:4" ht="12" customHeight="1" x14ac:dyDescent="0.2">
      <c r="A2627"/>
      <c r="B2627"/>
      <c r="C2627"/>
      <c r="D2627"/>
    </row>
    <row r="2628" spans="1:4" ht="12" customHeight="1" x14ac:dyDescent="0.2">
      <c r="A2628"/>
      <c r="B2628"/>
      <c r="C2628"/>
      <c r="D2628"/>
    </row>
    <row r="2629" spans="1:4" ht="12" customHeight="1" x14ac:dyDescent="0.2">
      <c r="A2629"/>
      <c r="B2629"/>
      <c r="C2629"/>
      <c r="D2629"/>
    </row>
    <row r="2630" spans="1:4" ht="12" customHeight="1" x14ac:dyDescent="0.2">
      <c r="A2630"/>
      <c r="B2630"/>
      <c r="C2630"/>
      <c r="D2630"/>
    </row>
    <row r="2631" spans="1:4" ht="12" customHeight="1" x14ac:dyDescent="0.2">
      <c r="A2631"/>
      <c r="B2631"/>
      <c r="C2631"/>
      <c r="D2631"/>
    </row>
    <row r="2632" spans="1:4" ht="12" customHeight="1" x14ac:dyDescent="0.2">
      <c r="A2632"/>
      <c r="B2632"/>
      <c r="C2632"/>
      <c r="D2632"/>
    </row>
    <row r="2633" spans="1:4" ht="12" customHeight="1" x14ac:dyDescent="0.2">
      <c r="A2633"/>
      <c r="B2633"/>
      <c r="C2633"/>
      <c r="D2633"/>
    </row>
    <row r="2634" spans="1:4" ht="12" customHeight="1" x14ac:dyDescent="0.2">
      <c r="A2634"/>
      <c r="B2634"/>
      <c r="C2634"/>
      <c r="D2634"/>
    </row>
    <row r="2635" spans="1:4" ht="12" customHeight="1" x14ac:dyDescent="0.2">
      <c r="A2635"/>
      <c r="B2635"/>
      <c r="C2635"/>
      <c r="D2635"/>
    </row>
    <row r="2636" spans="1:4" ht="12" customHeight="1" x14ac:dyDescent="0.2">
      <c r="A2636"/>
      <c r="B2636"/>
      <c r="C2636"/>
      <c r="D2636"/>
    </row>
    <row r="2637" spans="1:4" ht="12" customHeight="1" x14ac:dyDescent="0.2">
      <c r="A2637"/>
      <c r="B2637"/>
      <c r="C2637"/>
      <c r="D2637"/>
    </row>
    <row r="2638" spans="1:4" ht="12" customHeight="1" x14ac:dyDescent="0.2">
      <c r="A2638"/>
      <c r="B2638"/>
      <c r="C2638"/>
      <c r="D2638"/>
    </row>
    <row r="2639" spans="1:4" ht="12" customHeight="1" x14ac:dyDescent="0.2">
      <c r="A2639"/>
      <c r="B2639"/>
      <c r="C2639"/>
      <c r="D2639"/>
    </row>
    <row r="2640" spans="1:4" ht="12" customHeight="1" x14ac:dyDescent="0.2">
      <c r="A2640"/>
      <c r="B2640"/>
      <c r="C2640"/>
      <c r="D2640"/>
    </row>
    <row r="2641" spans="1:4" ht="12" customHeight="1" x14ac:dyDescent="0.2">
      <c r="A2641"/>
      <c r="B2641"/>
      <c r="C2641"/>
      <c r="D2641"/>
    </row>
    <row r="2642" spans="1:4" ht="12" customHeight="1" x14ac:dyDescent="0.2">
      <c r="A2642"/>
      <c r="B2642"/>
      <c r="C2642"/>
      <c r="D2642"/>
    </row>
    <row r="2643" spans="1:4" ht="12" customHeight="1" x14ac:dyDescent="0.2">
      <c r="A2643"/>
      <c r="B2643"/>
      <c r="C2643"/>
      <c r="D2643"/>
    </row>
    <row r="2644" spans="1:4" ht="12" customHeight="1" x14ac:dyDescent="0.2">
      <c r="A2644"/>
      <c r="B2644"/>
      <c r="C2644"/>
      <c r="D2644"/>
    </row>
    <row r="2645" spans="1:4" ht="12" customHeight="1" x14ac:dyDescent="0.2">
      <c r="A2645"/>
      <c r="B2645"/>
      <c r="C2645"/>
      <c r="D2645"/>
    </row>
    <row r="2646" spans="1:4" ht="12" customHeight="1" x14ac:dyDescent="0.2">
      <c r="A2646"/>
      <c r="B2646"/>
      <c r="C2646"/>
      <c r="D2646"/>
    </row>
    <row r="2647" spans="1:4" ht="12" customHeight="1" x14ac:dyDescent="0.2">
      <c r="A2647"/>
      <c r="B2647"/>
      <c r="C2647"/>
      <c r="D2647"/>
    </row>
    <row r="2648" spans="1:4" ht="12" customHeight="1" x14ac:dyDescent="0.2">
      <c r="A2648"/>
      <c r="B2648"/>
      <c r="C2648"/>
      <c r="D2648"/>
    </row>
    <row r="2649" spans="1:4" ht="12" customHeight="1" x14ac:dyDescent="0.2">
      <c r="A2649"/>
      <c r="B2649"/>
      <c r="C2649"/>
      <c r="D2649"/>
    </row>
    <row r="2650" spans="1:4" ht="12" customHeight="1" x14ac:dyDescent="0.2">
      <c r="A2650"/>
      <c r="B2650"/>
      <c r="C2650"/>
      <c r="D2650"/>
    </row>
    <row r="2651" spans="1:4" ht="12" customHeight="1" x14ac:dyDescent="0.2">
      <c r="A2651"/>
      <c r="B2651"/>
      <c r="C2651"/>
      <c r="D2651"/>
    </row>
    <row r="2652" spans="1:4" ht="12" customHeight="1" x14ac:dyDescent="0.2">
      <c r="A2652"/>
      <c r="B2652"/>
      <c r="C2652"/>
      <c r="D2652"/>
    </row>
    <row r="2653" spans="1:4" ht="12" customHeight="1" x14ac:dyDescent="0.2">
      <c r="A2653"/>
      <c r="B2653"/>
      <c r="C2653"/>
      <c r="D2653"/>
    </row>
    <row r="2654" spans="1:4" ht="12" customHeight="1" x14ac:dyDescent="0.2">
      <c r="A2654"/>
      <c r="B2654"/>
      <c r="C2654"/>
      <c r="D2654"/>
    </row>
    <row r="2655" spans="1:4" ht="12" customHeight="1" x14ac:dyDescent="0.2">
      <c r="A2655"/>
      <c r="B2655"/>
      <c r="C2655"/>
      <c r="D2655"/>
    </row>
    <row r="2656" spans="1:4" ht="12" customHeight="1" x14ac:dyDescent="0.2">
      <c r="A2656"/>
      <c r="B2656"/>
      <c r="C2656"/>
      <c r="D2656"/>
    </row>
    <row r="2657" spans="1:4" ht="12" customHeight="1" x14ac:dyDescent="0.2">
      <c r="A2657"/>
      <c r="B2657"/>
      <c r="C2657"/>
      <c r="D2657"/>
    </row>
    <row r="2658" spans="1:4" ht="12" customHeight="1" x14ac:dyDescent="0.2">
      <c r="A2658"/>
      <c r="B2658"/>
      <c r="C2658"/>
      <c r="D2658"/>
    </row>
    <row r="2659" spans="1:4" ht="12" customHeight="1" x14ac:dyDescent="0.2">
      <c r="A2659"/>
      <c r="B2659"/>
      <c r="C2659"/>
      <c r="D2659"/>
    </row>
    <row r="2660" spans="1:4" ht="12" customHeight="1" x14ac:dyDescent="0.2">
      <c r="A2660"/>
      <c r="B2660"/>
      <c r="C2660"/>
      <c r="D2660"/>
    </row>
    <row r="2661" spans="1:4" ht="12" customHeight="1" x14ac:dyDescent="0.2">
      <c r="A2661"/>
      <c r="B2661"/>
      <c r="C2661"/>
      <c r="D2661"/>
    </row>
    <row r="2662" spans="1:4" ht="12" customHeight="1" x14ac:dyDescent="0.2">
      <c r="A2662"/>
      <c r="B2662"/>
      <c r="C2662"/>
      <c r="D2662"/>
    </row>
    <row r="2663" spans="1:4" ht="12" customHeight="1" x14ac:dyDescent="0.2">
      <c r="A2663"/>
      <c r="B2663"/>
      <c r="C2663"/>
      <c r="D2663"/>
    </row>
    <row r="2664" spans="1:4" ht="12" customHeight="1" x14ac:dyDescent="0.2">
      <c r="A2664"/>
      <c r="B2664"/>
      <c r="C2664"/>
      <c r="D2664"/>
    </row>
    <row r="2665" spans="1:4" ht="12" customHeight="1" x14ac:dyDescent="0.2">
      <c r="A2665"/>
      <c r="B2665"/>
      <c r="C2665"/>
      <c r="D2665"/>
    </row>
    <row r="2666" spans="1:4" ht="12" customHeight="1" x14ac:dyDescent="0.2">
      <c r="A2666"/>
      <c r="B2666"/>
      <c r="C2666"/>
      <c r="D2666"/>
    </row>
    <row r="2667" spans="1:4" ht="12" customHeight="1" x14ac:dyDescent="0.2">
      <c r="A2667"/>
      <c r="B2667"/>
      <c r="C2667"/>
      <c r="D2667"/>
    </row>
    <row r="2668" spans="1:4" ht="12" customHeight="1" x14ac:dyDescent="0.2">
      <c r="A2668"/>
      <c r="B2668"/>
      <c r="C2668"/>
      <c r="D2668"/>
    </row>
    <row r="2669" spans="1:4" ht="12" customHeight="1" x14ac:dyDescent="0.2">
      <c r="A2669"/>
      <c r="B2669"/>
      <c r="C2669"/>
      <c r="D2669"/>
    </row>
    <row r="2670" spans="1:4" ht="12" customHeight="1" x14ac:dyDescent="0.2">
      <c r="A2670"/>
      <c r="B2670"/>
      <c r="C2670"/>
      <c r="D2670"/>
    </row>
    <row r="2671" spans="1:4" ht="12" customHeight="1" x14ac:dyDescent="0.2">
      <c r="A2671"/>
      <c r="B2671"/>
      <c r="C2671"/>
      <c r="D2671"/>
    </row>
    <row r="2672" spans="1:4" ht="12" customHeight="1" x14ac:dyDescent="0.2">
      <c r="A2672"/>
      <c r="B2672"/>
      <c r="C2672"/>
      <c r="D2672"/>
    </row>
    <row r="2673" spans="1:4" ht="12" customHeight="1" x14ac:dyDescent="0.2">
      <c r="A2673"/>
      <c r="B2673"/>
      <c r="C2673"/>
      <c r="D2673"/>
    </row>
    <row r="2674" spans="1:4" ht="12" customHeight="1" x14ac:dyDescent="0.2">
      <c r="A2674"/>
      <c r="B2674"/>
      <c r="C2674"/>
      <c r="D2674"/>
    </row>
    <row r="2675" spans="1:4" ht="12" customHeight="1" x14ac:dyDescent="0.2">
      <c r="A2675"/>
      <c r="B2675"/>
      <c r="C2675"/>
      <c r="D2675"/>
    </row>
    <row r="2676" spans="1:4" ht="12" customHeight="1" x14ac:dyDescent="0.2">
      <c r="A2676"/>
      <c r="B2676"/>
      <c r="C2676"/>
      <c r="D2676"/>
    </row>
    <row r="2677" spans="1:4" ht="12" customHeight="1" x14ac:dyDescent="0.2">
      <c r="A2677"/>
      <c r="B2677"/>
      <c r="C2677"/>
      <c r="D2677"/>
    </row>
    <row r="2678" spans="1:4" ht="12" customHeight="1" x14ac:dyDescent="0.2">
      <c r="A2678"/>
      <c r="B2678"/>
      <c r="C2678"/>
      <c r="D2678"/>
    </row>
    <row r="2679" spans="1:4" ht="12" customHeight="1" x14ac:dyDescent="0.2">
      <c r="A2679"/>
      <c r="B2679"/>
      <c r="C2679"/>
      <c r="D2679"/>
    </row>
    <row r="2680" spans="1:4" ht="12" customHeight="1" x14ac:dyDescent="0.2">
      <c r="A2680"/>
      <c r="B2680"/>
      <c r="C2680"/>
      <c r="D2680"/>
    </row>
    <row r="2681" spans="1:4" ht="12" customHeight="1" x14ac:dyDescent="0.2">
      <c r="A2681"/>
      <c r="B2681"/>
      <c r="C2681"/>
      <c r="D2681"/>
    </row>
    <row r="2682" spans="1:4" ht="12" customHeight="1" x14ac:dyDescent="0.2">
      <c r="A2682"/>
      <c r="B2682"/>
      <c r="C2682"/>
      <c r="D2682"/>
    </row>
    <row r="2683" spans="1:4" ht="12" customHeight="1" x14ac:dyDescent="0.2">
      <c r="A2683"/>
      <c r="B2683"/>
      <c r="C2683"/>
      <c r="D2683"/>
    </row>
    <row r="2684" spans="1:4" ht="12" customHeight="1" x14ac:dyDescent="0.2">
      <c r="A2684"/>
      <c r="B2684"/>
      <c r="C2684"/>
      <c r="D2684"/>
    </row>
    <row r="2685" spans="1:4" ht="12" customHeight="1" x14ac:dyDescent="0.2">
      <c r="A2685"/>
      <c r="B2685"/>
      <c r="C2685"/>
      <c r="D2685"/>
    </row>
    <row r="2686" spans="1:4" ht="12" customHeight="1" x14ac:dyDescent="0.2">
      <c r="A2686"/>
      <c r="B2686"/>
      <c r="C2686"/>
      <c r="D2686"/>
    </row>
    <row r="2687" spans="1:4" ht="12" customHeight="1" x14ac:dyDescent="0.2">
      <c r="A2687"/>
      <c r="B2687"/>
      <c r="C2687"/>
      <c r="D2687"/>
    </row>
    <row r="2688" spans="1:4" ht="12" customHeight="1" x14ac:dyDescent="0.2">
      <c r="A2688"/>
      <c r="B2688"/>
      <c r="C2688"/>
      <c r="D2688"/>
    </row>
    <row r="2689" spans="1:4" ht="12" customHeight="1" x14ac:dyDescent="0.2">
      <c r="A2689"/>
      <c r="B2689"/>
      <c r="C2689"/>
      <c r="D2689"/>
    </row>
    <row r="2690" spans="1:4" ht="12" customHeight="1" x14ac:dyDescent="0.2">
      <c r="A2690"/>
      <c r="B2690"/>
      <c r="C2690"/>
      <c r="D2690"/>
    </row>
    <row r="2691" spans="1:4" ht="12" customHeight="1" x14ac:dyDescent="0.2">
      <c r="A2691"/>
      <c r="B2691"/>
      <c r="C2691"/>
      <c r="D2691"/>
    </row>
    <row r="2692" spans="1:4" ht="12" customHeight="1" x14ac:dyDescent="0.2">
      <c r="A2692"/>
      <c r="B2692"/>
      <c r="C2692"/>
      <c r="D2692"/>
    </row>
    <row r="2693" spans="1:4" ht="12" customHeight="1" x14ac:dyDescent="0.2">
      <c r="A2693"/>
      <c r="B2693"/>
      <c r="C2693"/>
      <c r="D2693"/>
    </row>
    <row r="2694" spans="1:4" ht="12" customHeight="1" x14ac:dyDescent="0.2">
      <c r="A2694"/>
      <c r="B2694"/>
      <c r="C2694"/>
      <c r="D2694"/>
    </row>
    <row r="2695" spans="1:4" ht="12" customHeight="1" x14ac:dyDescent="0.2">
      <c r="A2695"/>
      <c r="B2695"/>
      <c r="C2695"/>
      <c r="D2695"/>
    </row>
    <row r="2696" spans="1:4" ht="12" customHeight="1" x14ac:dyDescent="0.2">
      <c r="A2696"/>
      <c r="B2696"/>
      <c r="C2696"/>
      <c r="D2696"/>
    </row>
    <row r="2697" spans="1:4" ht="12" customHeight="1" x14ac:dyDescent="0.2">
      <c r="A2697"/>
      <c r="B2697"/>
      <c r="C2697"/>
      <c r="D2697"/>
    </row>
    <row r="2698" spans="1:4" ht="12" customHeight="1" x14ac:dyDescent="0.2">
      <c r="A2698"/>
      <c r="B2698"/>
      <c r="C2698"/>
      <c r="D2698"/>
    </row>
    <row r="2699" spans="1:4" ht="12" customHeight="1" x14ac:dyDescent="0.2">
      <c r="A2699"/>
      <c r="B2699"/>
      <c r="C2699"/>
      <c r="D2699"/>
    </row>
    <row r="2700" spans="1:4" ht="12" customHeight="1" x14ac:dyDescent="0.2">
      <c r="A2700"/>
      <c r="B2700"/>
      <c r="C2700"/>
      <c r="D2700"/>
    </row>
    <row r="2701" spans="1:4" ht="12" customHeight="1" x14ac:dyDescent="0.2">
      <c r="A2701"/>
      <c r="B2701"/>
      <c r="C2701"/>
      <c r="D2701"/>
    </row>
    <row r="2702" spans="1:4" ht="12" customHeight="1" x14ac:dyDescent="0.2">
      <c r="A2702"/>
      <c r="B2702"/>
      <c r="C2702"/>
      <c r="D2702"/>
    </row>
    <row r="2703" spans="1:4" ht="12" customHeight="1" x14ac:dyDescent="0.2">
      <c r="A2703"/>
      <c r="B2703"/>
      <c r="C2703"/>
      <c r="D2703"/>
    </row>
    <row r="2704" spans="1:4" ht="12" customHeight="1" x14ac:dyDescent="0.2">
      <c r="A2704"/>
      <c r="B2704"/>
      <c r="C2704"/>
      <c r="D2704"/>
    </row>
    <row r="2705" spans="1:4" ht="12" customHeight="1" x14ac:dyDescent="0.2">
      <c r="A2705"/>
      <c r="B2705"/>
      <c r="C2705"/>
      <c r="D2705"/>
    </row>
    <row r="2706" spans="1:4" ht="12" customHeight="1" x14ac:dyDescent="0.2">
      <c r="A2706"/>
      <c r="B2706"/>
      <c r="C2706"/>
      <c r="D2706"/>
    </row>
    <row r="2707" spans="1:4" ht="12" customHeight="1" x14ac:dyDescent="0.2">
      <c r="A2707"/>
      <c r="B2707"/>
      <c r="C2707"/>
      <c r="D2707"/>
    </row>
    <row r="2708" spans="1:4" ht="12" customHeight="1" x14ac:dyDescent="0.2">
      <c r="A2708"/>
      <c r="B2708"/>
      <c r="C2708"/>
      <c r="D2708"/>
    </row>
    <row r="2709" spans="1:4" ht="12" customHeight="1" x14ac:dyDescent="0.2">
      <c r="A2709"/>
      <c r="B2709"/>
      <c r="C2709"/>
      <c r="D2709"/>
    </row>
    <row r="2710" spans="1:4" ht="12" customHeight="1" x14ac:dyDescent="0.2">
      <c r="A2710"/>
      <c r="B2710"/>
      <c r="C2710"/>
      <c r="D2710"/>
    </row>
    <row r="2711" spans="1:4" ht="12" customHeight="1" x14ac:dyDescent="0.2">
      <c r="A2711"/>
      <c r="B2711"/>
      <c r="C2711"/>
      <c r="D2711"/>
    </row>
    <row r="2712" spans="1:4" ht="12" customHeight="1" x14ac:dyDescent="0.2">
      <c r="A2712"/>
      <c r="B2712"/>
      <c r="C2712"/>
      <c r="D2712"/>
    </row>
    <row r="2713" spans="1:4" ht="12" customHeight="1" x14ac:dyDescent="0.2">
      <c r="A2713"/>
      <c r="B2713"/>
      <c r="C2713"/>
      <c r="D2713"/>
    </row>
    <row r="2714" spans="1:4" ht="12" customHeight="1" x14ac:dyDescent="0.2">
      <c r="A2714"/>
      <c r="B2714"/>
      <c r="C2714"/>
      <c r="D2714"/>
    </row>
    <row r="2715" spans="1:4" ht="12" customHeight="1" x14ac:dyDescent="0.2">
      <c r="A2715"/>
      <c r="B2715"/>
      <c r="C2715"/>
      <c r="D2715"/>
    </row>
    <row r="2716" spans="1:4" ht="12" customHeight="1" x14ac:dyDescent="0.2">
      <c r="A2716"/>
      <c r="B2716"/>
      <c r="C2716"/>
      <c r="D2716"/>
    </row>
    <row r="2717" spans="1:4" ht="12" customHeight="1" x14ac:dyDescent="0.2">
      <c r="A2717"/>
      <c r="B2717"/>
      <c r="C2717"/>
      <c r="D2717"/>
    </row>
    <row r="2718" spans="1:4" ht="12" customHeight="1" x14ac:dyDescent="0.2">
      <c r="A2718"/>
      <c r="B2718"/>
      <c r="C2718"/>
      <c r="D2718"/>
    </row>
    <row r="2719" spans="1:4" ht="12" customHeight="1" x14ac:dyDescent="0.2">
      <c r="A2719"/>
      <c r="B2719"/>
      <c r="C2719"/>
      <c r="D2719"/>
    </row>
    <row r="2720" spans="1:4" ht="12" customHeight="1" x14ac:dyDescent="0.2">
      <c r="A2720"/>
      <c r="B2720"/>
      <c r="C2720"/>
      <c r="D2720"/>
    </row>
    <row r="2721" spans="1:4" ht="12" customHeight="1" x14ac:dyDescent="0.2">
      <c r="A2721"/>
      <c r="B2721"/>
      <c r="C2721"/>
      <c r="D2721"/>
    </row>
    <row r="2722" spans="1:4" ht="12" customHeight="1" x14ac:dyDescent="0.2">
      <c r="A2722"/>
      <c r="B2722"/>
      <c r="C2722"/>
      <c r="D2722"/>
    </row>
    <row r="2723" spans="1:4" ht="12" customHeight="1" x14ac:dyDescent="0.2">
      <c r="A2723"/>
      <c r="B2723"/>
      <c r="C2723"/>
      <c r="D2723"/>
    </row>
    <row r="2724" spans="1:4" ht="12" customHeight="1" x14ac:dyDescent="0.2">
      <c r="A2724"/>
      <c r="B2724"/>
      <c r="C2724"/>
      <c r="D2724"/>
    </row>
    <row r="2725" spans="1:4" ht="12" customHeight="1" x14ac:dyDescent="0.2">
      <c r="A2725"/>
      <c r="B2725"/>
      <c r="C2725"/>
      <c r="D2725"/>
    </row>
    <row r="2726" spans="1:4" ht="12" customHeight="1" x14ac:dyDescent="0.2">
      <c r="A2726"/>
      <c r="B2726"/>
      <c r="C2726"/>
      <c r="D2726"/>
    </row>
    <row r="2727" spans="1:4" ht="12" customHeight="1" x14ac:dyDescent="0.2">
      <c r="A2727"/>
      <c r="B2727"/>
      <c r="C2727"/>
      <c r="D2727"/>
    </row>
    <row r="2728" spans="1:4" ht="12" customHeight="1" x14ac:dyDescent="0.2">
      <c r="A2728"/>
      <c r="B2728"/>
      <c r="C2728"/>
      <c r="D2728"/>
    </row>
    <row r="2729" spans="1:4" ht="12" customHeight="1" x14ac:dyDescent="0.2">
      <c r="A2729"/>
      <c r="B2729"/>
      <c r="C2729"/>
      <c r="D2729"/>
    </row>
    <row r="2730" spans="1:4" ht="12" customHeight="1" x14ac:dyDescent="0.2">
      <c r="A2730"/>
      <c r="B2730"/>
      <c r="C2730"/>
      <c r="D2730"/>
    </row>
    <row r="2731" spans="1:4" ht="12" customHeight="1" x14ac:dyDescent="0.2">
      <c r="A2731"/>
      <c r="B2731"/>
      <c r="C2731"/>
      <c r="D2731"/>
    </row>
    <row r="2732" spans="1:4" ht="12" customHeight="1" x14ac:dyDescent="0.2">
      <c r="A2732"/>
      <c r="B2732"/>
      <c r="C2732"/>
      <c r="D2732"/>
    </row>
    <row r="2733" spans="1:4" ht="12" customHeight="1" x14ac:dyDescent="0.2">
      <c r="A2733"/>
      <c r="B2733"/>
      <c r="C2733"/>
      <c r="D2733"/>
    </row>
    <row r="2734" spans="1:4" ht="12" customHeight="1" x14ac:dyDescent="0.2">
      <c r="A2734"/>
      <c r="B2734"/>
      <c r="C2734"/>
      <c r="D2734"/>
    </row>
    <row r="2735" spans="1:4" ht="12" customHeight="1" x14ac:dyDescent="0.2">
      <c r="A2735"/>
      <c r="B2735"/>
      <c r="C2735"/>
      <c r="D2735"/>
    </row>
    <row r="2736" spans="1:4" ht="12" customHeight="1" x14ac:dyDescent="0.2">
      <c r="A2736"/>
      <c r="B2736"/>
      <c r="C2736"/>
      <c r="D2736"/>
    </row>
    <row r="2737" spans="1:4" ht="12" customHeight="1" x14ac:dyDescent="0.2">
      <c r="A2737"/>
      <c r="B2737"/>
      <c r="C2737"/>
      <c r="D2737"/>
    </row>
    <row r="2738" spans="1:4" ht="12" customHeight="1" x14ac:dyDescent="0.2">
      <c r="A2738"/>
      <c r="B2738"/>
      <c r="C2738"/>
      <c r="D2738"/>
    </row>
    <row r="2739" spans="1:4" ht="12" customHeight="1" x14ac:dyDescent="0.2">
      <c r="A2739"/>
      <c r="B2739"/>
      <c r="C2739"/>
      <c r="D2739"/>
    </row>
    <row r="2740" spans="1:4" ht="12" customHeight="1" x14ac:dyDescent="0.2">
      <c r="A2740"/>
      <c r="B2740"/>
      <c r="C2740"/>
      <c r="D2740"/>
    </row>
    <row r="2741" spans="1:4" ht="12" customHeight="1" x14ac:dyDescent="0.2">
      <c r="A2741"/>
      <c r="B2741"/>
      <c r="C2741"/>
      <c r="D2741"/>
    </row>
    <row r="2742" spans="1:4" ht="12" customHeight="1" x14ac:dyDescent="0.2">
      <c r="A2742"/>
      <c r="B2742"/>
      <c r="C2742"/>
      <c r="D2742"/>
    </row>
    <row r="2743" spans="1:4" ht="12" customHeight="1" x14ac:dyDescent="0.2">
      <c r="A2743"/>
      <c r="B2743"/>
      <c r="C2743"/>
      <c r="D2743"/>
    </row>
    <row r="2744" spans="1:4" ht="12" customHeight="1" x14ac:dyDescent="0.2">
      <c r="A2744"/>
      <c r="B2744"/>
      <c r="C2744"/>
      <c r="D2744"/>
    </row>
    <row r="2745" spans="1:4" ht="12" customHeight="1" x14ac:dyDescent="0.2">
      <c r="A2745"/>
      <c r="B2745"/>
      <c r="C2745"/>
      <c r="D2745"/>
    </row>
    <row r="2746" spans="1:4" ht="12" customHeight="1" x14ac:dyDescent="0.2">
      <c r="A2746"/>
      <c r="B2746"/>
      <c r="C2746"/>
      <c r="D2746"/>
    </row>
    <row r="2747" spans="1:4" ht="12" customHeight="1" x14ac:dyDescent="0.2">
      <c r="A2747"/>
      <c r="B2747"/>
      <c r="C2747"/>
      <c r="D2747"/>
    </row>
    <row r="2748" spans="1:4" ht="12" customHeight="1" x14ac:dyDescent="0.2">
      <c r="A2748"/>
      <c r="B2748"/>
      <c r="C2748"/>
      <c r="D2748"/>
    </row>
    <row r="2749" spans="1:4" ht="12" customHeight="1" x14ac:dyDescent="0.2">
      <c r="A2749"/>
      <c r="B2749"/>
      <c r="C2749"/>
      <c r="D2749"/>
    </row>
    <row r="2750" spans="1:4" ht="12" customHeight="1" x14ac:dyDescent="0.2">
      <c r="A2750"/>
      <c r="B2750"/>
      <c r="C2750"/>
      <c r="D2750"/>
    </row>
    <row r="2751" spans="1:4" ht="12" customHeight="1" x14ac:dyDescent="0.2">
      <c r="A2751"/>
      <c r="B2751"/>
      <c r="C2751"/>
      <c r="D2751"/>
    </row>
    <row r="2752" spans="1:4" ht="12" customHeight="1" x14ac:dyDescent="0.2">
      <c r="A2752"/>
      <c r="B2752"/>
      <c r="C2752"/>
      <c r="D2752"/>
    </row>
    <row r="2753" spans="1:4" ht="12" customHeight="1" x14ac:dyDescent="0.2">
      <c r="A2753"/>
      <c r="B2753"/>
      <c r="C2753"/>
      <c r="D2753"/>
    </row>
    <row r="2754" spans="1:4" ht="12" customHeight="1" x14ac:dyDescent="0.2">
      <c r="A2754"/>
      <c r="B2754"/>
      <c r="C2754"/>
      <c r="D2754"/>
    </row>
    <row r="2755" spans="1:4" ht="12" customHeight="1" x14ac:dyDescent="0.2">
      <c r="A2755"/>
      <c r="B2755"/>
      <c r="C2755"/>
      <c r="D2755"/>
    </row>
    <row r="2756" spans="1:4" ht="12" customHeight="1" x14ac:dyDescent="0.2">
      <c r="A2756"/>
      <c r="B2756"/>
      <c r="C2756"/>
      <c r="D2756"/>
    </row>
    <row r="2757" spans="1:4" ht="12" customHeight="1" x14ac:dyDescent="0.2">
      <c r="A2757"/>
      <c r="B2757"/>
      <c r="C2757"/>
      <c r="D2757"/>
    </row>
    <row r="2758" spans="1:4" ht="12" customHeight="1" x14ac:dyDescent="0.2">
      <c r="A2758"/>
      <c r="B2758"/>
      <c r="C2758"/>
      <c r="D2758"/>
    </row>
    <row r="2759" spans="1:4" ht="12" customHeight="1" x14ac:dyDescent="0.2">
      <c r="A2759"/>
      <c r="B2759"/>
      <c r="C2759"/>
      <c r="D2759"/>
    </row>
    <row r="2760" spans="1:4" ht="12" customHeight="1" x14ac:dyDescent="0.2">
      <c r="A2760"/>
      <c r="B2760"/>
      <c r="C2760"/>
      <c r="D2760"/>
    </row>
    <row r="2761" spans="1:4" ht="12" customHeight="1" x14ac:dyDescent="0.2">
      <c r="A2761"/>
      <c r="B2761"/>
      <c r="C2761"/>
      <c r="D2761"/>
    </row>
    <row r="2762" spans="1:4" ht="12" customHeight="1" x14ac:dyDescent="0.2">
      <c r="A2762"/>
      <c r="B2762"/>
      <c r="C2762"/>
      <c r="D2762"/>
    </row>
    <row r="2763" spans="1:4" ht="12" customHeight="1" x14ac:dyDescent="0.2">
      <c r="A2763"/>
      <c r="B2763"/>
      <c r="C2763"/>
      <c r="D2763"/>
    </row>
    <row r="2764" spans="1:4" ht="12" customHeight="1" x14ac:dyDescent="0.2">
      <c r="A2764"/>
      <c r="B2764"/>
      <c r="C2764"/>
      <c r="D2764"/>
    </row>
    <row r="2765" spans="1:4" ht="12" customHeight="1" x14ac:dyDescent="0.2">
      <c r="A2765"/>
      <c r="B2765"/>
      <c r="C2765"/>
      <c r="D2765"/>
    </row>
    <row r="2766" spans="1:4" ht="12" customHeight="1" x14ac:dyDescent="0.2">
      <c r="A2766"/>
      <c r="B2766"/>
      <c r="C2766"/>
      <c r="D2766"/>
    </row>
    <row r="2767" spans="1:4" ht="12" customHeight="1" x14ac:dyDescent="0.2">
      <c r="A2767"/>
      <c r="B2767"/>
      <c r="C2767"/>
      <c r="D2767"/>
    </row>
    <row r="2768" spans="1:4" ht="12" customHeight="1" x14ac:dyDescent="0.2">
      <c r="A2768"/>
      <c r="B2768"/>
      <c r="C2768"/>
      <c r="D2768"/>
    </row>
    <row r="2769" spans="1:4" ht="12" customHeight="1" x14ac:dyDescent="0.2">
      <c r="A2769"/>
      <c r="B2769"/>
      <c r="C2769"/>
      <c r="D2769"/>
    </row>
    <row r="2770" spans="1:4" ht="12" customHeight="1" x14ac:dyDescent="0.2">
      <c r="A2770"/>
      <c r="B2770"/>
      <c r="C2770"/>
      <c r="D2770"/>
    </row>
    <row r="2771" spans="1:4" ht="12" customHeight="1" x14ac:dyDescent="0.2">
      <c r="A2771"/>
      <c r="B2771"/>
      <c r="C2771"/>
      <c r="D2771"/>
    </row>
    <row r="2772" spans="1:4" ht="12" customHeight="1" x14ac:dyDescent="0.2">
      <c r="A2772"/>
      <c r="B2772"/>
      <c r="C2772"/>
      <c r="D2772"/>
    </row>
    <row r="2773" spans="1:4" ht="12" customHeight="1" x14ac:dyDescent="0.2">
      <c r="A2773"/>
      <c r="B2773"/>
      <c r="C2773"/>
      <c r="D2773"/>
    </row>
    <row r="2774" spans="1:4" ht="12" customHeight="1" x14ac:dyDescent="0.2">
      <c r="A2774"/>
      <c r="B2774"/>
      <c r="C2774"/>
      <c r="D2774"/>
    </row>
    <row r="2775" spans="1:4" ht="12" customHeight="1" x14ac:dyDescent="0.2">
      <c r="A2775"/>
      <c r="B2775"/>
      <c r="C2775"/>
      <c r="D2775"/>
    </row>
    <row r="2776" spans="1:4" ht="12" customHeight="1" x14ac:dyDescent="0.2">
      <c r="A2776"/>
      <c r="B2776"/>
      <c r="C2776"/>
      <c r="D2776"/>
    </row>
    <row r="2777" spans="1:4" ht="12" customHeight="1" x14ac:dyDescent="0.2">
      <c r="A2777"/>
      <c r="B2777"/>
      <c r="C2777"/>
      <c r="D2777"/>
    </row>
    <row r="2778" spans="1:4" ht="12" customHeight="1" x14ac:dyDescent="0.2">
      <c r="A2778"/>
      <c r="B2778"/>
      <c r="C2778"/>
      <c r="D2778"/>
    </row>
    <row r="2779" spans="1:4" ht="12" customHeight="1" x14ac:dyDescent="0.2">
      <c r="A2779"/>
      <c r="B2779"/>
      <c r="C2779"/>
      <c r="D2779"/>
    </row>
    <row r="2780" spans="1:4" ht="12" customHeight="1" x14ac:dyDescent="0.2">
      <c r="A2780"/>
      <c r="B2780"/>
      <c r="C2780"/>
      <c r="D2780"/>
    </row>
    <row r="2781" spans="1:4" ht="12" customHeight="1" x14ac:dyDescent="0.2">
      <c r="A2781"/>
      <c r="B2781"/>
      <c r="C2781"/>
      <c r="D2781"/>
    </row>
    <row r="2782" spans="1:4" ht="12" customHeight="1" x14ac:dyDescent="0.2">
      <c r="A2782"/>
      <c r="B2782"/>
      <c r="C2782"/>
      <c r="D2782"/>
    </row>
    <row r="2783" spans="1:4" ht="12" customHeight="1" x14ac:dyDescent="0.2">
      <c r="A2783"/>
      <c r="B2783"/>
      <c r="C2783"/>
      <c r="D2783"/>
    </row>
    <row r="2784" spans="1:4" ht="12" customHeight="1" x14ac:dyDescent="0.2">
      <c r="A2784"/>
      <c r="B2784"/>
      <c r="C2784"/>
      <c r="D2784"/>
    </row>
    <row r="2785" spans="1:4" ht="12" customHeight="1" x14ac:dyDescent="0.2">
      <c r="A2785"/>
      <c r="B2785"/>
      <c r="C2785"/>
      <c r="D2785"/>
    </row>
    <row r="2786" spans="1:4" ht="12" customHeight="1" x14ac:dyDescent="0.2">
      <c r="A2786"/>
      <c r="B2786"/>
      <c r="C2786"/>
      <c r="D2786"/>
    </row>
    <row r="2787" spans="1:4" ht="12" customHeight="1" x14ac:dyDescent="0.2">
      <c r="A2787"/>
      <c r="B2787"/>
      <c r="C2787"/>
      <c r="D2787"/>
    </row>
    <row r="2788" spans="1:4" ht="12" customHeight="1" x14ac:dyDescent="0.2">
      <c r="A2788"/>
      <c r="B2788"/>
      <c r="C2788"/>
      <c r="D2788"/>
    </row>
    <row r="2789" spans="1:4" ht="12" customHeight="1" x14ac:dyDescent="0.2">
      <c r="A2789"/>
      <c r="B2789"/>
      <c r="C2789"/>
      <c r="D2789"/>
    </row>
    <row r="2790" spans="1:4" ht="12" customHeight="1" x14ac:dyDescent="0.2">
      <c r="A2790"/>
      <c r="B2790"/>
      <c r="C2790"/>
      <c r="D2790"/>
    </row>
    <row r="2791" spans="1:4" ht="12" customHeight="1" x14ac:dyDescent="0.2">
      <c r="A2791"/>
      <c r="B2791"/>
      <c r="C2791"/>
      <c r="D2791"/>
    </row>
    <row r="2792" spans="1:4" ht="12" customHeight="1" x14ac:dyDescent="0.2">
      <c r="A2792"/>
      <c r="B2792"/>
      <c r="C2792"/>
      <c r="D2792"/>
    </row>
    <row r="2793" spans="1:4" ht="12" customHeight="1" x14ac:dyDescent="0.2">
      <c r="A2793"/>
      <c r="B2793"/>
      <c r="C2793"/>
      <c r="D2793"/>
    </row>
    <row r="2794" spans="1:4" ht="12" customHeight="1" x14ac:dyDescent="0.2">
      <c r="A2794"/>
      <c r="B2794"/>
      <c r="C2794"/>
      <c r="D2794"/>
    </row>
    <row r="2795" spans="1:4" ht="12" customHeight="1" x14ac:dyDescent="0.2">
      <c r="A2795"/>
      <c r="B2795"/>
      <c r="C2795"/>
      <c r="D2795"/>
    </row>
    <row r="2796" spans="1:4" ht="12" customHeight="1" x14ac:dyDescent="0.2">
      <c r="A2796"/>
      <c r="B2796"/>
      <c r="C2796"/>
      <c r="D2796"/>
    </row>
    <row r="2797" spans="1:4" ht="12" customHeight="1" x14ac:dyDescent="0.2">
      <c r="A2797"/>
      <c r="B2797"/>
      <c r="C2797"/>
      <c r="D2797"/>
    </row>
    <row r="2798" spans="1:4" ht="12" customHeight="1" x14ac:dyDescent="0.2">
      <c r="A2798"/>
      <c r="B2798"/>
      <c r="C2798"/>
      <c r="D2798"/>
    </row>
    <row r="2799" spans="1:4" ht="12" customHeight="1" x14ac:dyDescent="0.2">
      <c r="A2799"/>
      <c r="B2799"/>
      <c r="C2799"/>
      <c r="D2799"/>
    </row>
    <row r="2800" spans="1:4" ht="12" customHeight="1" x14ac:dyDescent="0.2">
      <c r="A2800"/>
      <c r="B2800"/>
      <c r="C2800"/>
      <c r="D2800"/>
    </row>
    <row r="2801" spans="1:4" ht="12" customHeight="1" x14ac:dyDescent="0.2">
      <c r="A2801"/>
      <c r="B2801"/>
      <c r="C2801"/>
      <c r="D2801"/>
    </row>
    <row r="2802" spans="1:4" ht="12" customHeight="1" x14ac:dyDescent="0.2">
      <c r="A2802"/>
      <c r="B2802"/>
      <c r="C2802"/>
      <c r="D2802"/>
    </row>
    <row r="2803" spans="1:4" ht="12" customHeight="1" x14ac:dyDescent="0.2">
      <c r="A2803"/>
      <c r="B2803"/>
      <c r="C2803"/>
      <c r="D2803"/>
    </row>
    <row r="2804" spans="1:4" ht="12" customHeight="1" x14ac:dyDescent="0.2">
      <c r="A2804"/>
      <c r="B2804"/>
      <c r="C2804"/>
      <c r="D2804"/>
    </row>
    <row r="2805" spans="1:4" ht="12" customHeight="1" x14ac:dyDescent="0.2">
      <c r="A2805"/>
      <c r="B2805"/>
      <c r="C2805"/>
      <c r="D2805"/>
    </row>
    <row r="2806" spans="1:4" ht="12" customHeight="1" x14ac:dyDescent="0.2">
      <c r="A2806"/>
      <c r="B2806"/>
      <c r="C2806"/>
      <c r="D2806"/>
    </row>
    <row r="2807" spans="1:4" ht="12" customHeight="1" x14ac:dyDescent="0.2">
      <c r="A2807"/>
      <c r="B2807"/>
      <c r="C2807"/>
      <c r="D2807"/>
    </row>
    <row r="2808" spans="1:4" ht="12" customHeight="1" x14ac:dyDescent="0.2">
      <c r="A2808"/>
      <c r="B2808"/>
      <c r="C2808"/>
      <c r="D2808"/>
    </row>
    <row r="2809" spans="1:4" ht="12" customHeight="1" x14ac:dyDescent="0.2">
      <c r="A2809"/>
      <c r="B2809"/>
      <c r="C2809"/>
      <c r="D2809"/>
    </row>
    <row r="2810" spans="1:4" ht="12" customHeight="1" x14ac:dyDescent="0.2">
      <c r="A2810"/>
      <c r="B2810"/>
      <c r="C2810"/>
      <c r="D2810"/>
    </row>
    <row r="2811" spans="1:4" ht="12" customHeight="1" x14ac:dyDescent="0.2">
      <c r="A2811"/>
      <c r="B2811"/>
      <c r="C2811"/>
      <c r="D2811"/>
    </row>
    <row r="2812" spans="1:4" ht="12" customHeight="1" x14ac:dyDescent="0.2">
      <c r="A2812"/>
      <c r="B2812"/>
      <c r="C2812"/>
      <c r="D2812"/>
    </row>
    <row r="2813" spans="1:4" ht="12" customHeight="1" x14ac:dyDescent="0.2">
      <c r="A2813"/>
      <c r="B2813"/>
      <c r="C2813"/>
      <c r="D2813"/>
    </row>
    <row r="2814" spans="1:4" ht="12" customHeight="1" x14ac:dyDescent="0.2">
      <c r="A2814"/>
      <c r="B2814"/>
      <c r="C2814"/>
      <c r="D2814"/>
    </row>
    <row r="2815" spans="1:4" ht="12" customHeight="1" x14ac:dyDescent="0.2">
      <c r="A2815"/>
      <c r="B2815"/>
      <c r="C2815"/>
      <c r="D2815"/>
    </row>
    <row r="2816" spans="1:4" ht="12" customHeight="1" x14ac:dyDescent="0.2">
      <c r="A2816"/>
      <c r="B2816"/>
      <c r="C2816"/>
      <c r="D2816"/>
    </row>
    <row r="2817" spans="1:4" ht="12" customHeight="1" x14ac:dyDescent="0.2">
      <c r="A2817"/>
      <c r="B2817"/>
      <c r="C2817"/>
      <c r="D2817"/>
    </row>
    <row r="2818" spans="1:4" ht="12" customHeight="1" x14ac:dyDescent="0.2">
      <c r="A2818"/>
      <c r="B2818"/>
      <c r="C2818"/>
      <c r="D2818"/>
    </row>
    <row r="2819" spans="1:4" ht="12" customHeight="1" x14ac:dyDescent="0.2">
      <c r="A2819"/>
      <c r="B2819"/>
      <c r="C2819"/>
      <c r="D2819"/>
    </row>
    <row r="2820" spans="1:4" ht="12" customHeight="1" x14ac:dyDescent="0.2">
      <c r="A2820"/>
      <c r="B2820"/>
      <c r="C2820"/>
      <c r="D2820"/>
    </row>
    <row r="2821" spans="1:4" ht="12" customHeight="1" x14ac:dyDescent="0.2">
      <c r="A2821"/>
      <c r="B2821"/>
      <c r="C2821"/>
      <c r="D2821"/>
    </row>
    <row r="2822" spans="1:4" ht="12" customHeight="1" x14ac:dyDescent="0.2">
      <c r="A2822"/>
      <c r="B2822"/>
      <c r="C2822"/>
      <c r="D2822"/>
    </row>
    <row r="2823" spans="1:4" ht="12" customHeight="1" x14ac:dyDescent="0.2">
      <c r="A2823"/>
      <c r="B2823"/>
      <c r="C2823"/>
      <c r="D2823"/>
    </row>
    <row r="2824" spans="1:4" ht="12" customHeight="1" x14ac:dyDescent="0.2">
      <c r="A2824"/>
      <c r="B2824"/>
      <c r="C2824"/>
      <c r="D2824"/>
    </row>
    <row r="2825" spans="1:4" ht="12" customHeight="1" x14ac:dyDescent="0.2">
      <c r="A2825"/>
      <c r="B2825"/>
      <c r="C2825"/>
      <c r="D2825"/>
    </row>
    <row r="2826" spans="1:4" ht="12" customHeight="1" x14ac:dyDescent="0.2">
      <c r="A2826"/>
      <c r="B2826"/>
      <c r="C2826"/>
      <c r="D2826"/>
    </row>
    <row r="2827" spans="1:4" ht="12" customHeight="1" x14ac:dyDescent="0.2">
      <c r="A2827"/>
      <c r="B2827"/>
      <c r="C2827"/>
      <c r="D2827"/>
    </row>
    <row r="2828" spans="1:4" ht="12" customHeight="1" x14ac:dyDescent="0.2">
      <c r="A2828"/>
      <c r="B2828"/>
      <c r="C2828"/>
      <c r="D2828"/>
    </row>
    <row r="2829" spans="1:4" ht="12" customHeight="1" x14ac:dyDescent="0.2">
      <c r="A2829"/>
      <c r="B2829"/>
      <c r="C2829"/>
      <c r="D2829"/>
    </row>
    <row r="2830" spans="1:4" ht="12" customHeight="1" x14ac:dyDescent="0.2">
      <c r="A2830"/>
      <c r="B2830"/>
      <c r="C2830"/>
      <c r="D2830"/>
    </row>
    <row r="2831" spans="1:4" ht="12" customHeight="1" x14ac:dyDescent="0.2">
      <c r="A2831"/>
      <c r="B2831"/>
      <c r="C2831"/>
      <c r="D2831"/>
    </row>
    <row r="2832" spans="1:4" ht="12" customHeight="1" x14ac:dyDescent="0.2">
      <c r="A2832"/>
      <c r="B2832"/>
      <c r="C2832"/>
      <c r="D2832"/>
    </row>
    <row r="2833" spans="1:4" ht="12" customHeight="1" x14ac:dyDescent="0.2">
      <c r="A2833"/>
      <c r="B2833"/>
      <c r="C2833"/>
      <c r="D2833"/>
    </row>
    <row r="2834" spans="1:4" ht="12" customHeight="1" x14ac:dyDescent="0.2">
      <c r="A2834"/>
      <c r="B2834"/>
      <c r="C2834"/>
      <c r="D2834"/>
    </row>
    <row r="2835" spans="1:4" ht="12" customHeight="1" x14ac:dyDescent="0.2">
      <c r="A2835"/>
      <c r="B2835"/>
      <c r="C2835"/>
      <c r="D2835"/>
    </row>
    <row r="2836" spans="1:4" ht="12" customHeight="1" x14ac:dyDescent="0.2">
      <c r="A2836"/>
      <c r="B2836"/>
      <c r="C2836"/>
      <c r="D2836"/>
    </row>
    <row r="2837" spans="1:4" ht="12" customHeight="1" x14ac:dyDescent="0.2">
      <c r="A2837"/>
      <c r="B2837"/>
      <c r="C2837"/>
      <c r="D2837"/>
    </row>
    <row r="2838" spans="1:4" ht="12" customHeight="1" x14ac:dyDescent="0.2">
      <c r="A2838"/>
      <c r="B2838"/>
      <c r="C2838"/>
      <c r="D2838"/>
    </row>
    <row r="2839" spans="1:4" ht="12" customHeight="1" x14ac:dyDescent="0.2">
      <c r="A2839"/>
      <c r="B2839"/>
      <c r="C2839"/>
      <c r="D2839"/>
    </row>
    <row r="2840" spans="1:4" ht="12" customHeight="1" x14ac:dyDescent="0.2">
      <c r="A2840"/>
      <c r="B2840"/>
      <c r="C2840"/>
      <c r="D2840"/>
    </row>
    <row r="2841" spans="1:4" ht="12" customHeight="1" x14ac:dyDescent="0.2">
      <c r="A2841"/>
      <c r="B2841"/>
      <c r="C2841"/>
      <c r="D2841"/>
    </row>
    <row r="2842" spans="1:4" ht="12" customHeight="1" x14ac:dyDescent="0.2">
      <c r="A2842"/>
      <c r="B2842"/>
      <c r="C2842"/>
      <c r="D2842"/>
    </row>
    <row r="2843" spans="1:4" ht="12" customHeight="1" x14ac:dyDescent="0.2">
      <c r="A2843"/>
      <c r="B2843"/>
      <c r="C2843"/>
      <c r="D2843"/>
    </row>
    <row r="2844" spans="1:4" ht="12" customHeight="1" x14ac:dyDescent="0.2">
      <c r="A2844"/>
      <c r="B2844"/>
      <c r="C2844"/>
      <c r="D2844"/>
    </row>
    <row r="2845" spans="1:4" ht="12" customHeight="1" x14ac:dyDescent="0.2">
      <c r="A2845"/>
      <c r="B2845"/>
      <c r="C2845"/>
      <c r="D2845"/>
    </row>
    <row r="2846" spans="1:4" ht="12" customHeight="1" x14ac:dyDescent="0.2">
      <c r="A2846"/>
      <c r="B2846"/>
      <c r="C2846"/>
      <c r="D2846"/>
    </row>
    <row r="2847" spans="1:4" ht="12" customHeight="1" x14ac:dyDescent="0.2">
      <c r="A2847"/>
      <c r="B2847"/>
      <c r="C2847"/>
      <c r="D2847"/>
    </row>
    <row r="2848" spans="1:4" ht="12" customHeight="1" x14ac:dyDescent="0.2">
      <c r="A2848"/>
      <c r="B2848"/>
      <c r="C2848"/>
      <c r="D2848"/>
    </row>
    <row r="2849" spans="1:4" ht="12" customHeight="1" x14ac:dyDescent="0.2">
      <c r="A2849"/>
      <c r="B2849"/>
      <c r="C2849"/>
      <c r="D2849"/>
    </row>
    <row r="2850" spans="1:4" ht="12" customHeight="1" x14ac:dyDescent="0.2">
      <c r="A2850"/>
      <c r="B2850"/>
      <c r="C2850"/>
      <c r="D2850"/>
    </row>
    <row r="2851" spans="1:4" ht="12" customHeight="1" x14ac:dyDescent="0.2">
      <c r="A2851"/>
      <c r="B2851"/>
      <c r="C2851"/>
      <c r="D2851"/>
    </row>
    <row r="2852" spans="1:4" ht="12" customHeight="1" x14ac:dyDescent="0.2">
      <c r="A2852"/>
      <c r="B2852"/>
      <c r="C2852"/>
      <c r="D2852"/>
    </row>
    <row r="2853" spans="1:4" ht="12" customHeight="1" x14ac:dyDescent="0.2">
      <c r="A2853"/>
      <c r="B2853"/>
      <c r="C2853"/>
      <c r="D2853"/>
    </row>
    <row r="2854" spans="1:4" ht="12" customHeight="1" x14ac:dyDescent="0.2">
      <c r="A2854"/>
      <c r="B2854"/>
      <c r="C2854"/>
      <c r="D2854"/>
    </row>
    <row r="2855" spans="1:4" ht="12" customHeight="1" x14ac:dyDescent="0.2">
      <c r="A2855"/>
      <c r="B2855"/>
      <c r="C2855"/>
      <c r="D2855"/>
    </row>
    <row r="2856" spans="1:4" ht="12" customHeight="1" x14ac:dyDescent="0.2">
      <c r="A2856"/>
      <c r="B2856"/>
      <c r="C2856"/>
      <c r="D2856"/>
    </row>
    <row r="2857" spans="1:4" ht="12" customHeight="1" x14ac:dyDescent="0.2">
      <c r="A2857"/>
      <c r="B2857"/>
      <c r="C2857"/>
      <c r="D2857"/>
    </row>
    <row r="2858" spans="1:4" ht="12" customHeight="1" x14ac:dyDescent="0.2">
      <c r="A2858"/>
      <c r="B2858"/>
      <c r="C2858"/>
      <c r="D2858"/>
    </row>
    <row r="2859" spans="1:4" ht="12" customHeight="1" x14ac:dyDescent="0.2">
      <c r="A2859"/>
      <c r="B2859"/>
      <c r="C2859"/>
      <c r="D2859"/>
    </row>
    <row r="2860" spans="1:4" ht="12" customHeight="1" x14ac:dyDescent="0.2">
      <c r="A2860"/>
      <c r="B2860"/>
      <c r="C2860"/>
      <c r="D2860"/>
    </row>
    <row r="2861" spans="1:4" ht="12" customHeight="1" x14ac:dyDescent="0.2">
      <c r="A2861"/>
      <c r="B2861"/>
      <c r="C2861"/>
      <c r="D2861"/>
    </row>
    <row r="2862" spans="1:4" ht="12" customHeight="1" x14ac:dyDescent="0.2">
      <c r="A2862"/>
      <c r="B2862"/>
      <c r="C2862"/>
      <c r="D2862"/>
    </row>
    <row r="2863" spans="1:4" ht="12" customHeight="1" x14ac:dyDescent="0.2">
      <c r="A2863"/>
      <c r="B2863"/>
      <c r="C2863"/>
      <c r="D2863"/>
    </row>
    <row r="2864" spans="1:4" ht="12" customHeight="1" x14ac:dyDescent="0.2">
      <c r="A2864"/>
      <c r="B2864"/>
      <c r="C2864"/>
      <c r="D2864"/>
    </row>
    <row r="2865" spans="1:4" ht="12" customHeight="1" x14ac:dyDescent="0.2">
      <c r="A2865"/>
      <c r="B2865"/>
      <c r="C2865"/>
      <c r="D2865"/>
    </row>
    <row r="2866" spans="1:4" ht="12" customHeight="1" x14ac:dyDescent="0.2">
      <c r="A2866"/>
      <c r="B2866"/>
      <c r="C2866"/>
      <c r="D2866"/>
    </row>
    <row r="2867" spans="1:4" ht="12" customHeight="1" x14ac:dyDescent="0.2">
      <c r="A2867"/>
      <c r="B2867"/>
      <c r="C2867"/>
      <c r="D2867"/>
    </row>
    <row r="2868" spans="1:4" ht="12" customHeight="1" x14ac:dyDescent="0.2">
      <c r="A2868"/>
      <c r="B2868"/>
      <c r="C2868"/>
      <c r="D2868"/>
    </row>
    <row r="2869" spans="1:4" ht="12" customHeight="1" x14ac:dyDescent="0.2">
      <c r="A2869"/>
      <c r="B2869"/>
      <c r="C2869"/>
      <c r="D2869"/>
    </row>
    <row r="2870" spans="1:4" ht="12" customHeight="1" x14ac:dyDescent="0.2">
      <c r="A2870"/>
      <c r="B2870"/>
      <c r="C2870"/>
      <c r="D2870"/>
    </row>
    <row r="2871" spans="1:4" ht="12" customHeight="1" x14ac:dyDescent="0.2">
      <c r="A2871"/>
      <c r="B2871"/>
      <c r="C2871"/>
      <c r="D2871"/>
    </row>
    <row r="2872" spans="1:4" ht="12" customHeight="1" x14ac:dyDescent="0.2">
      <c r="A2872"/>
      <c r="B2872"/>
      <c r="C2872"/>
      <c r="D2872"/>
    </row>
    <row r="2873" spans="1:4" ht="12" customHeight="1" x14ac:dyDescent="0.2">
      <c r="A2873"/>
      <c r="B2873"/>
      <c r="C2873"/>
      <c r="D2873"/>
    </row>
    <row r="2874" spans="1:4" ht="12" customHeight="1" x14ac:dyDescent="0.2">
      <c r="A2874"/>
      <c r="B2874"/>
      <c r="C2874"/>
      <c r="D2874"/>
    </row>
    <row r="2875" spans="1:4" ht="12" customHeight="1" x14ac:dyDescent="0.2">
      <c r="A2875"/>
      <c r="B2875"/>
      <c r="C2875"/>
      <c r="D2875"/>
    </row>
    <row r="2876" spans="1:4" ht="12" customHeight="1" x14ac:dyDescent="0.2">
      <c r="A2876"/>
      <c r="B2876"/>
      <c r="C2876"/>
      <c r="D2876"/>
    </row>
    <row r="2877" spans="1:4" ht="12" customHeight="1" x14ac:dyDescent="0.2">
      <c r="A2877"/>
      <c r="B2877"/>
      <c r="C2877"/>
      <c r="D2877"/>
    </row>
    <row r="2878" spans="1:4" ht="12" customHeight="1" x14ac:dyDescent="0.2">
      <c r="A2878"/>
      <c r="B2878"/>
      <c r="C2878"/>
      <c r="D2878"/>
    </row>
    <row r="2879" spans="1:4" ht="12" customHeight="1" x14ac:dyDescent="0.2">
      <c r="A2879"/>
      <c r="B2879"/>
      <c r="C2879"/>
      <c r="D2879"/>
    </row>
    <row r="2880" spans="1:4" ht="12" customHeight="1" x14ac:dyDescent="0.2">
      <c r="A2880"/>
      <c r="B2880"/>
      <c r="C2880"/>
      <c r="D2880"/>
    </row>
    <row r="2881" spans="1:4" ht="12" customHeight="1" x14ac:dyDescent="0.2">
      <c r="A2881"/>
      <c r="B2881"/>
      <c r="C2881"/>
      <c r="D2881"/>
    </row>
    <row r="2882" spans="1:4" ht="12" customHeight="1" x14ac:dyDescent="0.2">
      <c r="A2882"/>
      <c r="B2882"/>
      <c r="C2882"/>
      <c r="D2882"/>
    </row>
    <row r="2883" spans="1:4" ht="12" customHeight="1" x14ac:dyDescent="0.2">
      <c r="A2883"/>
      <c r="B2883"/>
      <c r="C2883"/>
      <c r="D2883"/>
    </row>
    <row r="2884" spans="1:4" ht="12" customHeight="1" x14ac:dyDescent="0.2">
      <c r="A2884"/>
      <c r="B2884"/>
      <c r="C2884"/>
      <c r="D2884"/>
    </row>
    <row r="2885" spans="1:4" ht="12" customHeight="1" x14ac:dyDescent="0.2">
      <c r="A2885"/>
      <c r="B2885"/>
      <c r="C2885"/>
      <c r="D2885"/>
    </row>
    <row r="2886" spans="1:4" ht="12" customHeight="1" x14ac:dyDescent="0.2">
      <c r="A2886"/>
      <c r="B2886"/>
      <c r="C2886"/>
      <c r="D2886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BX1434"/>
  <sheetViews>
    <sheetView workbookViewId="0"/>
  </sheetViews>
  <sheetFormatPr defaultColWidth="9.140625" defaultRowHeight="12.75" x14ac:dyDescent="0.2"/>
  <cols>
    <col min="1" max="1" width="12.7109375" style="28" customWidth="1"/>
    <col min="2" max="2" width="14" style="28" customWidth="1"/>
    <col min="3" max="3" width="11.85546875" style="28" customWidth="1"/>
    <col min="4" max="4" width="9.5703125" style="28" bestFit="1" customWidth="1"/>
    <col min="5" max="9" width="11.5703125" style="28" bestFit="1" customWidth="1"/>
    <col min="10" max="10" width="10.5703125" style="28" bestFit="1" customWidth="1"/>
    <col min="11" max="14" width="11.5703125" style="28" bestFit="1" customWidth="1"/>
    <col min="15" max="15" width="10.5703125" style="28" bestFit="1" customWidth="1"/>
    <col min="16" max="16" width="9.28515625" style="28" bestFit="1" customWidth="1"/>
    <col min="17" max="18" width="10.5703125" style="28" bestFit="1" customWidth="1"/>
    <col min="19" max="19" width="11.5703125" style="28" bestFit="1" customWidth="1"/>
    <col min="20" max="22" width="10.5703125" style="28" bestFit="1" customWidth="1"/>
    <col min="23" max="23" width="11.5703125" style="28" bestFit="1" customWidth="1"/>
    <col min="24" max="25" width="10.5703125" style="28" bestFit="1" customWidth="1"/>
    <col min="26" max="26" width="12.5703125" style="28" bestFit="1" customWidth="1"/>
    <col min="27" max="27" width="10.5703125" style="28" bestFit="1" customWidth="1"/>
    <col min="28" max="28" width="9.5703125" style="28" bestFit="1" customWidth="1"/>
    <col min="29" max="29" width="10.5703125" style="28" bestFit="1" customWidth="1"/>
    <col min="30" max="30" width="9.5703125" style="28" bestFit="1" customWidth="1"/>
    <col min="31" max="32" width="11.5703125" style="28" bestFit="1" customWidth="1"/>
    <col min="33" max="33" width="10.5703125" style="28" bestFit="1" customWidth="1"/>
    <col min="34" max="39" width="11.5703125" style="28" bestFit="1" customWidth="1"/>
    <col min="40" max="40" width="10.5703125" style="28" bestFit="1" customWidth="1"/>
    <col min="41" max="49" width="11.5703125" style="28" bestFit="1" customWidth="1"/>
    <col min="50" max="50" width="12.5703125" style="28" bestFit="1" customWidth="1"/>
    <col min="51" max="51" width="11.5703125" style="28" bestFit="1" customWidth="1"/>
    <col min="52" max="52" width="12.5703125" style="28" bestFit="1" customWidth="1"/>
    <col min="53" max="54" width="11.5703125" style="28" bestFit="1" customWidth="1"/>
    <col min="55" max="56" width="12.5703125" style="28" bestFit="1" customWidth="1"/>
    <col min="57" max="58" width="11.5703125" style="28" bestFit="1" customWidth="1"/>
    <col min="59" max="59" width="12.5703125" style="28" bestFit="1" customWidth="1"/>
    <col min="60" max="60" width="11.5703125" style="28" bestFit="1" customWidth="1"/>
    <col min="61" max="61" width="12.5703125" style="28" bestFit="1" customWidth="1"/>
    <col min="62" max="63" width="11.5703125" style="28" bestFit="1" customWidth="1"/>
    <col min="64" max="64" width="10.5703125" style="28" bestFit="1" customWidth="1"/>
    <col min="65" max="65" width="12.5703125" style="28" bestFit="1" customWidth="1"/>
    <col min="66" max="66" width="9.28515625" style="28" bestFit="1" customWidth="1"/>
    <col min="67" max="67" width="9.5703125" style="28" bestFit="1" customWidth="1"/>
    <col min="68" max="68" width="9.28515625" style="28" bestFit="1" customWidth="1"/>
    <col min="69" max="69" width="12.5703125" style="28" bestFit="1" customWidth="1"/>
    <col min="70" max="70" width="22.7109375" style="28" bestFit="1" customWidth="1"/>
    <col min="71" max="71" width="12.28515625" style="28" customWidth="1"/>
    <col min="72" max="73" width="9.140625" style="28"/>
    <col min="74" max="75" width="25.42578125" style="28" customWidth="1"/>
    <col min="76" max="76" width="11.140625" style="28" customWidth="1"/>
    <col min="77" max="16384" width="9.140625" style="28"/>
  </cols>
  <sheetData>
    <row r="1" spans="1:76" x14ac:dyDescent="0.2">
      <c r="A1" s="52"/>
      <c r="B1" s="52"/>
      <c r="C1" s="40"/>
      <c r="D1" s="43" t="s">
        <v>28</v>
      </c>
      <c r="E1" s="43" t="s">
        <v>29</v>
      </c>
      <c r="F1" s="43" t="s">
        <v>30</v>
      </c>
      <c r="G1" s="43" t="s">
        <v>31</v>
      </c>
      <c r="H1" s="43" t="s">
        <v>32</v>
      </c>
      <c r="I1" s="43" t="s">
        <v>33</v>
      </c>
      <c r="J1" s="43" t="s">
        <v>34</v>
      </c>
      <c r="K1" s="43" t="s">
        <v>35</v>
      </c>
      <c r="L1" s="43" t="s">
        <v>36</v>
      </c>
      <c r="M1" s="43" t="s">
        <v>37</v>
      </c>
      <c r="N1" s="43" t="s">
        <v>38</v>
      </c>
      <c r="O1" s="43" t="s">
        <v>39</v>
      </c>
      <c r="P1" s="43" t="s">
        <v>40</v>
      </c>
      <c r="Q1" s="43" t="s">
        <v>41</v>
      </c>
      <c r="R1" s="43" t="s">
        <v>42</v>
      </c>
      <c r="S1" s="43" t="s">
        <v>43</v>
      </c>
      <c r="T1" s="43" t="s">
        <v>44</v>
      </c>
      <c r="U1" s="43" t="s">
        <v>45</v>
      </c>
      <c r="V1" s="43" t="s">
        <v>46</v>
      </c>
      <c r="W1" s="43" t="s">
        <v>47</v>
      </c>
      <c r="X1" s="43" t="s">
        <v>48</v>
      </c>
      <c r="Y1" s="43" t="s">
        <v>49</v>
      </c>
      <c r="Z1" s="43" t="s">
        <v>50</v>
      </c>
      <c r="AA1" s="43" t="s">
        <v>51</v>
      </c>
      <c r="AB1" s="43" t="s">
        <v>52</v>
      </c>
      <c r="AC1" s="43" t="s">
        <v>53</v>
      </c>
      <c r="AD1" s="43" t="s">
        <v>54</v>
      </c>
      <c r="AE1" s="43" t="s">
        <v>55</v>
      </c>
      <c r="AF1" s="43" t="s">
        <v>56</v>
      </c>
      <c r="AG1" s="43" t="s">
        <v>57</v>
      </c>
      <c r="AH1" s="43" t="s">
        <v>58</v>
      </c>
      <c r="AI1" s="43" t="s">
        <v>59</v>
      </c>
      <c r="AJ1" s="43" t="s">
        <v>60</v>
      </c>
      <c r="AK1" s="43" t="s">
        <v>61</v>
      </c>
      <c r="AL1" s="43" t="s">
        <v>62</v>
      </c>
      <c r="AM1" s="43" t="s">
        <v>63</v>
      </c>
      <c r="AN1" s="43" t="s">
        <v>64</v>
      </c>
      <c r="AO1" s="43" t="s">
        <v>65</v>
      </c>
      <c r="AP1" s="43" t="s">
        <v>66</v>
      </c>
      <c r="AQ1" s="43" t="s">
        <v>67</v>
      </c>
      <c r="AR1" s="43" t="s">
        <v>68</v>
      </c>
      <c r="AS1" s="43" t="s">
        <v>69</v>
      </c>
      <c r="AT1" s="43" t="s">
        <v>70</v>
      </c>
      <c r="AU1" s="43" t="s">
        <v>71</v>
      </c>
      <c r="AV1" s="43" t="s">
        <v>72</v>
      </c>
      <c r="AW1" s="43" t="s">
        <v>73</v>
      </c>
      <c r="AX1" s="43" t="s">
        <v>74</v>
      </c>
      <c r="AY1" s="43" t="s">
        <v>75</v>
      </c>
      <c r="AZ1" s="43" t="s">
        <v>76</v>
      </c>
      <c r="BA1" s="43" t="s">
        <v>77</v>
      </c>
      <c r="BB1" s="43" t="s">
        <v>78</v>
      </c>
      <c r="BC1" s="43" t="s">
        <v>79</v>
      </c>
      <c r="BD1" s="43" t="s">
        <v>80</v>
      </c>
      <c r="BE1" s="43" t="s">
        <v>81</v>
      </c>
      <c r="BF1" s="43" t="s">
        <v>82</v>
      </c>
      <c r="BG1" s="43" t="s">
        <v>83</v>
      </c>
      <c r="BH1" s="43" t="s">
        <v>84</v>
      </c>
      <c r="BI1" s="43" t="s">
        <v>85</v>
      </c>
      <c r="BJ1" s="43" t="s">
        <v>86</v>
      </c>
      <c r="BK1" s="43" t="s">
        <v>87</v>
      </c>
      <c r="BL1" s="43" t="s">
        <v>88</v>
      </c>
      <c r="BM1" s="43" t="s">
        <v>89</v>
      </c>
      <c r="BN1" s="43" t="s">
        <v>90</v>
      </c>
      <c r="BO1" s="43" t="s">
        <v>91</v>
      </c>
      <c r="BP1" s="43" t="s">
        <v>92</v>
      </c>
      <c r="BQ1" s="43" t="s">
        <v>93</v>
      </c>
      <c r="BR1" s="43" t="s">
        <v>94</v>
      </c>
      <c r="BS1" s="43"/>
      <c r="BT1" s="40"/>
      <c r="BU1" s="40"/>
      <c r="BV1" s="40"/>
      <c r="BW1" s="40"/>
      <c r="BX1" s="40" t="str">
        <f>VLOOKUP(Data!$B$4,country_lookup!B:C,2,FALSE)</f>
        <v>AFGH</v>
      </c>
    </row>
    <row r="2" spans="1:76" x14ac:dyDescent="0.2">
      <c r="A2" s="53"/>
      <c r="B2" s="43" t="s">
        <v>643</v>
      </c>
      <c r="C2" s="43" t="s">
        <v>646</v>
      </c>
      <c r="D2" s="39" t="s">
        <v>28</v>
      </c>
      <c r="E2" s="39" t="s">
        <v>29</v>
      </c>
      <c r="F2" s="39" t="s">
        <v>590</v>
      </c>
      <c r="G2" s="39" t="s">
        <v>31</v>
      </c>
      <c r="H2" s="39" t="s">
        <v>32</v>
      </c>
      <c r="I2" s="39" t="s">
        <v>33</v>
      </c>
      <c r="J2" s="39" t="s">
        <v>34</v>
      </c>
      <c r="K2" s="39" t="s">
        <v>35</v>
      </c>
      <c r="L2" s="39" t="s">
        <v>36</v>
      </c>
      <c r="M2" s="39" t="s">
        <v>37</v>
      </c>
      <c r="N2" s="39" t="s">
        <v>38</v>
      </c>
      <c r="O2" s="39" t="s">
        <v>39</v>
      </c>
      <c r="P2" s="39" t="s">
        <v>40</v>
      </c>
      <c r="Q2" s="39" t="s">
        <v>41</v>
      </c>
      <c r="R2" s="39" t="s">
        <v>42</v>
      </c>
      <c r="S2" s="39" t="s">
        <v>43</v>
      </c>
      <c r="T2" s="39" t="s">
        <v>44</v>
      </c>
      <c r="U2" s="39" t="s">
        <v>45</v>
      </c>
      <c r="V2" s="39" t="s">
        <v>46</v>
      </c>
      <c r="W2" s="39" t="s">
        <v>47</v>
      </c>
      <c r="X2" s="39" t="s">
        <v>48</v>
      </c>
      <c r="Y2" s="39" t="s">
        <v>49</v>
      </c>
      <c r="Z2" s="39" t="s">
        <v>50</v>
      </c>
      <c r="AA2" s="39" t="s">
        <v>51</v>
      </c>
      <c r="AB2" s="39" t="s">
        <v>52</v>
      </c>
      <c r="AC2" s="39" t="s">
        <v>53</v>
      </c>
      <c r="AD2" s="39" t="s">
        <v>54</v>
      </c>
      <c r="AE2" s="39" t="s">
        <v>55</v>
      </c>
      <c r="AF2" s="39" t="s">
        <v>56</v>
      </c>
      <c r="AG2" s="39" t="s">
        <v>57</v>
      </c>
      <c r="AH2" s="39" t="s">
        <v>58</v>
      </c>
      <c r="AI2" s="39" t="s">
        <v>59</v>
      </c>
      <c r="AJ2" s="39" t="s">
        <v>60</v>
      </c>
      <c r="AK2" s="39" t="s">
        <v>61</v>
      </c>
      <c r="AL2" s="39" t="s">
        <v>62</v>
      </c>
      <c r="AM2" s="39" t="s">
        <v>63</v>
      </c>
      <c r="AN2" s="39" t="s">
        <v>64</v>
      </c>
      <c r="AO2" s="39" t="s">
        <v>65</v>
      </c>
      <c r="AP2" s="39" t="s">
        <v>66</v>
      </c>
      <c r="AQ2" s="39" t="s">
        <v>67</v>
      </c>
      <c r="AR2" s="39" t="s">
        <v>68</v>
      </c>
      <c r="AS2" s="39" t="s">
        <v>69</v>
      </c>
      <c r="AT2" s="39" t="s">
        <v>70</v>
      </c>
      <c r="AU2" s="39" t="s">
        <v>71</v>
      </c>
      <c r="AV2" s="39" t="s">
        <v>72</v>
      </c>
      <c r="AW2" s="39" t="s">
        <v>73</v>
      </c>
      <c r="AX2" s="39" t="s">
        <v>74</v>
      </c>
      <c r="AY2" s="39" t="s">
        <v>75</v>
      </c>
      <c r="AZ2" s="39" t="s">
        <v>76</v>
      </c>
      <c r="BA2" s="39" t="s">
        <v>77</v>
      </c>
      <c r="BB2" s="39" t="s">
        <v>78</v>
      </c>
      <c r="BC2" s="39" t="s">
        <v>79</v>
      </c>
      <c r="BD2" s="39" t="s">
        <v>80</v>
      </c>
      <c r="BE2" s="39" t="s">
        <v>81</v>
      </c>
      <c r="BF2" s="39" t="s">
        <v>82</v>
      </c>
      <c r="BG2" s="39" t="s">
        <v>83</v>
      </c>
      <c r="BH2" s="39" t="s">
        <v>84</v>
      </c>
      <c r="BI2" s="39" t="s">
        <v>85</v>
      </c>
      <c r="BJ2" s="39" t="s">
        <v>86</v>
      </c>
      <c r="BK2" s="39" t="s">
        <v>87</v>
      </c>
      <c r="BL2" s="39" t="s">
        <v>88</v>
      </c>
      <c r="BM2" s="39" t="s">
        <v>89</v>
      </c>
      <c r="BN2" s="39" t="s">
        <v>90</v>
      </c>
      <c r="BO2" s="39" t="s">
        <v>91</v>
      </c>
      <c r="BP2" s="39" t="s">
        <v>92</v>
      </c>
      <c r="BQ2" s="39" t="s">
        <v>93</v>
      </c>
      <c r="BR2" s="39" t="s">
        <v>94</v>
      </c>
      <c r="BS2" s="39"/>
      <c r="BT2" s="40"/>
      <c r="BU2" s="40" t="s">
        <v>98</v>
      </c>
      <c r="BV2" s="40" t="s">
        <v>99</v>
      </c>
      <c r="BW2" s="40"/>
      <c r="BX2" s="40" t="str">
        <f>country_lookup!G7</f>
        <v>2023–24</v>
      </c>
    </row>
    <row r="3" spans="1:76" x14ac:dyDescent="0.2">
      <c r="A3" s="40" t="str">
        <f t="shared" ref="A3:A66" si="0">B3&amp;C3</f>
        <v>2023–24AFGH</v>
      </c>
      <c r="B3" s="40" t="s">
        <v>645</v>
      </c>
      <c r="C3" s="40" t="s">
        <v>100</v>
      </c>
      <c r="D3" s="40">
        <v>0</v>
      </c>
      <c r="E3" s="40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1567.59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2090.8000000000002</v>
      </c>
      <c r="AS3">
        <v>0</v>
      </c>
      <c r="AT3">
        <v>0</v>
      </c>
      <c r="AU3">
        <v>0</v>
      </c>
      <c r="AV3">
        <v>0</v>
      </c>
      <c r="AW3">
        <v>0</v>
      </c>
      <c r="AX3">
        <v>3074.08</v>
      </c>
      <c r="AY3">
        <v>0</v>
      </c>
      <c r="AZ3">
        <v>66468.100000000006</v>
      </c>
      <c r="BA3">
        <v>0</v>
      </c>
      <c r="BB3">
        <v>0</v>
      </c>
      <c r="BC3">
        <v>33800.639999999999</v>
      </c>
      <c r="BD3">
        <v>0</v>
      </c>
      <c r="BE3">
        <v>0</v>
      </c>
      <c r="BF3">
        <v>0</v>
      </c>
      <c r="BG3">
        <v>0</v>
      </c>
      <c r="BH3">
        <v>0</v>
      </c>
      <c r="BI3" s="37">
        <v>0</v>
      </c>
      <c r="BJ3">
        <v>1532.46</v>
      </c>
      <c r="BK3">
        <v>0</v>
      </c>
      <c r="BL3">
        <v>0</v>
      </c>
      <c r="BM3">
        <v>2571.56</v>
      </c>
      <c r="BN3">
        <v>0</v>
      </c>
      <c r="BO3">
        <v>0</v>
      </c>
      <c r="BP3">
        <v>0</v>
      </c>
      <c r="BQ3">
        <v>0</v>
      </c>
      <c r="BR3">
        <v>0</v>
      </c>
      <c r="BS3" s="41"/>
      <c r="BT3" s="40"/>
      <c r="BU3" s="40">
        <f>RANK(BX3,$BX$3:$BX$69,0)</f>
        <v>8</v>
      </c>
      <c r="BV3" s="39" t="s">
        <v>28</v>
      </c>
      <c r="BW3" s="40" t="str">
        <f>RIGHT(BV3,LEN(BV3)-3)</f>
        <v>Live animals (excl. fish (not marine mammals) crustaceans, molluscs and aquatic invertebrates of SITC Division 03)</v>
      </c>
      <c r="BX3" s="40">
        <f>HLOOKUP($BV3,$A$2:$BS$9977,(MATCH(BX$2&amp;$BX$1,$A:$A,0)-1),FALSE)</f>
        <v>0</v>
      </c>
    </row>
    <row r="4" spans="1:76" x14ac:dyDescent="0.2">
      <c r="A4" s="40" t="str">
        <f t="shared" si="0"/>
        <v>2023–24AGUA</v>
      </c>
      <c r="B4" s="40" t="s">
        <v>645</v>
      </c>
      <c r="C4" s="40" t="s">
        <v>101</v>
      </c>
      <c r="D4" s="40">
        <v>0</v>
      </c>
      <c r="E4" s="40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71193.23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 s="37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2787.58</v>
      </c>
      <c r="AX4">
        <v>108844.77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 s="41"/>
      <c r="BT4" s="40"/>
      <c r="BU4" s="40">
        <f t="shared" ref="BU4:BU67" si="1">RANK(BX4,$BX$3:$BX$69,0)</f>
        <v>8</v>
      </c>
      <c r="BV4" s="39" t="s">
        <v>29</v>
      </c>
      <c r="BW4" s="40" t="str">
        <f t="shared" ref="BW4:BW67" si="2">RIGHT(BV4,LEN(BV4)-3)</f>
        <v>Meat and meat preparations</v>
      </c>
      <c r="BX4" s="40">
        <f>HLOOKUP($BV4,$A$2:$BS$9977,(MATCH(BX$2&amp;$BX$1,$A:$A,0)-1),FALSE)</f>
        <v>0</v>
      </c>
    </row>
    <row r="5" spans="1:76" x14ac:dyDescent="0.2">
      <c r="A5" s="40" t="str">
        <f t="shared" si="0"/>
        <v>2023–24ALBA</v>
      </c>
      <c r="B5" s="40" t="s">
        <v>645</v>
      </c>
      <c r="C5" s="40" t="s">
        <v>102</v>
      </c>
      <c r="D5" s="40">
        <v>0</v>
      </c>
      <c r="E5" s="40">
        <v>0</v>
      </c>
      <c r="F5">
        <v>0</v>
      </c>
      <c r="G5">
        <v>0</v>
      </c>
      <c r="H5">
        <v>0</v>
      </c>
      <c r="I5">
        <v>20047.54</v>
      </c>
      <c r="J5">
        <v>0</v>
      </c>
      <c r="K5">
        <v>143370.26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49577.32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 s="37">
        <v>0</v>
      </c>
      <c r="AY5">
        <v>0</v>
      </c>
      <c r="AZ5" s="37">
        <v>0</v>
      </c>
      <c r="BA5">
        <v>0</v>
      </c>
      <c r="BB5">
        <v>6011.17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101469.02</v>
      </c>
      <c r="BJ5">
        <v>3640.81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 s="41"/>
      <c r="BT5" s="40"/>
      <c r="BU5" s="40">
        <f t="shared" si="1"/>
        <v>8</v>
      </c>
      <c r="BV5" s="39" t="s">
        <v>590</v>
      </c>
      <c r="BW5" s="40" t="str">
        <f t="shared" si="2"/>
        <v>Dairy products and birds' eggs</v>
      </c>
      <c r="BX5" s="40">
        <f>HLOOKUP($BV5,$A$2:$BS$9977,(MATCH(BX$2&amp;$BX$1,$A:$A,0)-1),FALSE)</f>
        <v>0</v>
      </c>
    </row>
    <row r="6" spans="1:76" x14ac:dyDescent="0.2">
      <c r="A6" s="40" t="str">
        <f t="shared" si="0"/>
        <v>2023–24ALGR</v>
      </c>
      <c r="B6" s="40" t="s">
        <v>645</v>
      </c>
      <c r="C6" s="40" t="s">
        <v>103</v>
      </c>
      <c r="D6" s="40">
        <v>0</v>
      </c>
      <c r="E6" s="40">
        <v>0</v>
      </c>
      <c r="F6">
        <v>0</v>
      </c>
      <c r="G6" s="37">
        <v>0</v>
      </c>
      <c r="H6" s="37">
        <v>0</v>
      </c>
      <c r="I6" s="37">
        <v>3633.87</v>
      </c>
      <c r="J6" s="37">
        <v>0</v>
      </c>
      <c r="K6" s="37">
        <v>0</v>
      </c>
      <c r="L6" s="37">
        <v>0</v>
      </c>
      <c r="M6">
        <v>0</v>
      </c>
      <c r="N6">
        <v>0</v>
      </c>
      <c r="O6">
        <v>0</v>
      </c>
      <c r="P6">
        <v>0</v>
      </c>
      <c r="Q6" s="37">
        <v>0</v>
      </c>
      <c r="R6">
        <v>0</v>
      </c>
      <c r="S6">
        <v>0</v>
      </c>
      <c r="T6">
        <v>0</v>
      </c>
      <c r="U6">
        <v>0</v>
      </c>
      <c r="V6">
        <v>0</v>
      </c>
      <c r="W6" s="37">
        <v>0</v>
      </c>
      <c r="X6" s="37">
        <v>0</v>
      </c>
      <c r="Y6">
        <v>0</v>
      </c>
      <c r="Z6">
        <v>124023003.86</v>
      </c>
      <c r="AA6">
        <v>0</v>
      </c>
      <c r="AB6">
        <v>0</v>
      </c>
      <c r="AC6" s="37">
        <v>0</v>
      </c>
      <c r="AD6" s="37">
        <v>0</v>
      </c>
      <c r="AE6">
        <v>0</v>
      </c>
      <c r="AF6" s="37">
        <v>0</v>
      </c>
      <c r="AG6" s="37">
        <v>0</v>
      </c>
      <c r="AH6">
        <v>0</v>
      </c>
      <c r="AI6">
        <v>0</v>
      </c>
      <c r="AJ6">
        <v>0</v>
      </c>
      <c r="AK6">
        <v>0</v>
      </c>
      <c r="AL6">
        <v>0</v>
      </c>
      <c r="AM6" s="37">
        <v>0</v>
      </c>
      <c r="AN6" s="37">
        <v>0</v>
      </c>
      <c r="AO6" s="37">
        <v>0</v>
      </c>
      <c r="AP6">
        <v>0</v>
      </c>
      <c r="AQ6">
        <v>0</v>
      </c>
      <c r="AR6" s="37">
        <v>0</v>
      </c>
      <c r="AS6" s="37">
        <v>0</v>
      </c>
      <c r="AT6" s="37">
        <v>0</v>
      </c>
      <c r="AU6">
        <v>0</v>
      </c>
      <c r="AV6" s="37">
        <v>0</v>
      </c>
      <c r="AW6" s="37">
        <v>0</v>
      </c>
      <c r="AX6" s="37">
        <v>0</v>
      </c>
      <c r="AY6">
        <v>0</v>
      </c>
      <c r="AZ6" s="37">
        <v>0</v>
      </c>
      <c r="BA6">
        <v>0</v>
      </c>
      <c r="BB6" s="37">
        <v>0</v>
      </c>
      <c r="BC6" s="37">
        <v>0</v>
      </c>
      <c r="BD6" s="37">
        <v>0</v>
      </c>
      <c r="BE6">
        <v>0</v>
      </c>
      <c r="BF6" s="37">
        <v>0</v>
      </c>
      <c r="BG6">
        <v>0</v>
      </c>
      <c r="BH6">
        <v>0</v>
      </c>
      <c r="BI6" s="37">
        <v>0</v>
      </c>
      <c r="BJ6" s="37">
        <v>0</v>
      </c>
      <c r="BK6" s="37">
        <v>0</v>
      </c>
      <c r="BL6">
        <v>0</v>
      </c>
      <c r="BM6" s="37">
        <v>0</v>
      </c>
      <c r="BN6">
        <v>0</v>
      </c>
      <c r="BO6">
        <v>0</v>
      </c>
      <c r="BP6">
        <v>0</v>
      </c>
      <c r="BQ6">
        <v>0</v>
      </c>
      <c r="BR6" s="37">
        <v>0</v>
      </c>
      <c r="BS6" s="41"/>
      <c r="BT6" s="40"/>
      <c r="BU6" s="40">
        <f t="shared" si="1"/>
        <v>8</v>
      </c>
      <c r="BV6" s="39" t="s">
        <v>31</v>
      </c>
      <c r="BW6" s="40" t="str">
        <f t="shared" si="2"/>
        <v>Fish (excl. marine mammals) crustaceans, molluscs and aquatic invertebrates, and preparations thereof (excl. extracts and juices of fish, crustaceans, molluscs or other aquatic invertebrates, prepared or preserved of SITC 01710)</v>
      </c>
      <c r="BX6" s="40">
        <f>HLOOKUP($BV6,$A$2:$BS$9977,(MATCH(BX$2&amp;$BX$1,$A:$A,0)-1),FALSE)</f>
        <v>0</v>
      </c>
    </row>
    <row r="7" spans="1:76" x14ac:dyDescent="0.2">
      <c r="A7" s="40" t="str">
        <f t="shared" si="0"/>
        <v>2023–24ANGO</v>
      </c>
      <c r="B7" s="40" t="s">
        <v>645</v>
      </c>
      <c r="C7" s="40" t="s">
        <v>104</v>
      </c>
      <c r="D7" s="40">
        <v>0</v>
      </c>
      <c r="E7" s="40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3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58780.7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 s="41"/>
      <c r="BT7" s="40"/>
      <c r="BU7" s="40">
        <f t="shared" si="1"/>
        <v>8</v>
      </c>
      <c r="BV7" s="39" t="s">
        <v>32</v>
      </c>
      <c r="BW7" s="40" t="str">
        <f t="shared" si="2"/>
        <v>Cereals and cereal preparations</v>
      </c>
      <c r="BX7" s="40">
        <f>HLOOKUP($BV7,$A$2:$BS$9977,(MATCH(BX$2&amp;$BX$1,$A:$A,0)-1),FALSE)</f>
        <v>0</v>
      </c>
    </row>
    <row r="8" spans="1:76" x14ac:dyDescent="0.2">
      <c r="A8" s="40" t="str">
        <f t="shared" si="0"/>
        <v>2023–24ANTC</v>
      </c>
      <c r="B8" s="40" t="s">
        <v>645</v>
      </c>
      <c r="C8" s="40" t="s">
        <v>105</v>
      </c>
      <c r="D8" s="40">
        <v>0</v>
      </c>
      <c r="E8" s="40">
        <v>0</v>
      </c>
      <c r="F8">
        <v>0</v>
      </c>
      <c r="G8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>
        <v>0</v>
      </c>
      <c r="P8">
        <v>0</v>
      </c>
      <c r="Q8">
        <v>0</v>
      </c>
      <c r="R8">
        <v>0</v>
      </c>
      <c r="S8" s="37">
        <v>0</v>
      </c>
      <c r="T8">
        <v>0</v>
      </c>
      <c r="U8">
        <v>0</v>
      </c>
      <c r="V8" s="37">
        <v>0</v>
      </c>
      <c r="W8">
        <v>0</v>
      </c>
      <c r="X8">
        <v>0</v>
      </c>
      <c r="Y8">
        <v>0</v>
      </c>
      <c r="Z8" s="37">
        <v>0</v>
      </c>
      <c r="AA8">
        <v>0</v>
      </c>
      <c r="AB8">
        <v>0</v>
      </c>
      <c r="AC8">
        <v>0</v>
      </c>
      <c r="AD8">
        <v>0</v>
      </c>
      <c r="AE8">
        <v>0</v>
      </c>
      <c r="AF8" s="37">
        <v>0</v>
      </c>
      <c r="AG8" s="37">
        <v>0</v>
      </c>
      <c r="AH8" s="37">
        <v>0</v>
      </c>
      <c r="AI8" s="37">
        <v>0</v>
      </c>
      <c r="AJ8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56937.79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>
        <v>0</v>
      </c>
      <c r="BP8">
        <v>0</v>
      </c>
      <c r="BQ8">
        <v>0</v>
      </c>
      <c r="BR8" s="37">
        <v>0</v>
      </c>
      <c r="BS8" s="41"/>
      <c r="BT8" s="40"/>
      <c r="BU8" s="40">
        <f t="shared" si="1"/>
        <v>8</v>
      </c>
      <c r="BV8" s="39" t="s">
        <v>33</v>
      </c>
      <c r="BW8" s="40" t="str">
        <f t="shared" si="2"/>
        <v>Vegetables and fruit</v>
      </c>
      <c r="BX8" s="40">
        <f>HLOOKUP($BV8,$A$2:$BS$9977,(MATCH(BX$2&amp;$BX$1,$A:$A,0)-1),FALSE)</f>
        <v>0</v>
      </c>
    </row>
    <row r="9" spans="1:76" x14ac:dyDescent="0.2">
      <c r="A9" s="40" t="str">
        <f t="shared" si="0"/>
        <v>2023–24ARGE</v>
      </c>
      <c r="B9" s="40" t="s">
        <v>645</v>
      </c>
      <c r="C9" s="40" t="s">
        <v>107</v>
      </c>
      <c r="D9" s="54">
        <v>0</v>
      </c>
      <c r="E9" s="54">
        <v>0</v>
      </c>
      <c r="F9" s="37">
        <v>0</v>
      </c>
      <c r="G9" s="37">
        <v>843452.25</v>
      </c>
      <c r="H9" s="37">
        <v>0</v>
      </c>
      <c r="I9" s="37">
        <v>2295727.54</v>
      </c>
      <c r="J9" s="37">
        <v>218402.07</v>
      </c>
      <c r="K9" s="37">
        <v>0</v>
      </c>
      <c r="L9" s="37">
        <v>106746917.5</v>
      </c>
      <c r="M9" s="37">
        <v>0</v>
      </c>
      <c r="N9" s="37">
        <v>22999.65</v>
      </c>
      <c r="O9">
        <v>0</v>
      </c>
      <c r="P9">
        <v>0</v>
      </c>
      <c r="Q9" s="37">
        <v>18483877.829999998</v>
      </c>
      <c r="R9">
        <v>0</v>
      </c>
      <c r="S9" s="37">
        <v>24972.98</v>
      </c>
      <c r="T9" s="37">
        <v>0</v>
      </c>
      <c r="U9" s="37">
        <v>0</v>
      </c>
      <c r="V9" s="37">
        <v>167255.04999999999</v>
      </c>
      <c r="W9" s="37">
        <v>0</v>
      </c>
      <c r="X9" s="37">
        <v>301765.90999999997</v>
      </c>
      <c r="Y9">
        <v>0</v>
      </c>
      <c r="Z9" s="37">
        <v>0</v>
      </c>
      <c r="AA9">
        <v>0</v>
      </c>
      <c r="AB9" s="37">
        <v>0</v>
      </c>
      <c r="AC9" s="37">
        <v>0</v>
      </c>
      <c r="AD9" s="37">
        <v>0</v>
      </c>
      <c r="AE9" s="37">
        <v>143506.26</v>
      </c>
      <c r="AF9" s="37">
        <v>9152.61</v>
      </c>
      <c r="AG9" s="37">
        <v>0</v>
      </c>
      <c r="AH9" s="37">
        <v>0</v>
      </c>
      <c r="AI9" s="37">
        <v>21868.799999999999</v>
      </c>
      <c r="AJ9" s="37">
        <v>197309.5</v>
      </c>
      <c r="AK9" s="37">
        <v>0</v>
      </c>
      <c r="AL9" s="37">
        <v>0</v>
      </c>
      <c r="AM9" s="37">
        <v>5144585.2</v>
      </c>
      <c r="AN9" s="37">
        <v>36071.949999999997</v>
      </c>
      <c r="AO9" s="37">
        <v>12323</v>
      </c>
      <c r="AP9" s="37">
        <v>0</v>
      </c>
      <c r="AQ9" s="37">
        <v>32293.97</v>
      </c>
      <c r="AR9" s="37">
        <v>18174.28</v>
      </c>
      <c r="AS9" s="37">
        <v>172388.58</v>
      </c>
      <c r="AT9" s="37">
        <v>38752.639999999999</v>
      </c>
      <c r="AU9" s="37">
        <v>0</v>
      </c>
      <c r="AV9" s="37">
        <v>448720.42</v>
      </c>
      <c r="AW9" s="37">
        <v>68652.81</v>
      </c>
      <c r="AX9" s="37">
        <v>2771303.92</v>
      </c>
      <c r="AY9" s="37">
        <v>0</v>
      </c>
      <c r="AZ9" s="37">
        <v>548303.59</v>
      </c>
      <c r="BA9" s="37">
        <v>0</v>
      </c>
      <c r="BB9" s="37">
        <v>0</v>
      </c>
      <c r="BC9" s="37">
        <v>46863.77</v>
      </c>
      <c r="BD9" s="37">
        <v>25899.72</v>
      </c>
      <c r="BE9" s="37">
        <v>22214.37</v>
      </c>
      <c r="BF9" s="37">
        <v>0</v>
      </c>
      <c r="BG9" s="37">
        <v>0</v>
      </c>
      <c r="BH9" s="37">
        <v>0</v>
      </c>
      <c r="BI9" s="37">
        <v>2235.04</v>
      </c>
      <c r="BJ9" s="37">
        <v>1021.63</v>
      </c>
      <c r="BK9" s="37">
        <v>40917.839999999997</v>
      </c>
      <c r="BL9" s="37">
        <v>0</v>
      </c>
      <c r="BM9" s="37">
        <v>249282.85</v>
      </c>
      <c r="BN9" s="37">
        <v>0</v>
      </c>
      <c r="BO9" s="37">
        <v>0</v>
      </c>
      <c r="BP9">
        <v>0</v>
      </c>
      <c r="BQ9">
        <v>0</v>
      </c>
      <c r="BR9" s="37">
        <v>4197.34</v>
      </c>
      <c r="BS9" s="41"/>
      <c r="BT9" s="40"/>
      <c r="BU9" s="40">
        <f t="shared" si="1"/>
        <v>8</v>
      </c>
      <c r="BV9" s="39" t="s">
        <v>34</v>
      </c>
      <c r="BW9" s="40" t="str">
        <f t="shared" si="2"/>
        <v>Sugars, sugar preparations and honey</v>
      </c>
      <c r="BX9" s="40">
        <f>HLOOKUP($BV9,$A$2:$BS$9977,(MATCH(BX$2&amp;$BX$1,$A:$A,0)-1),FALSE)</f>
        <v>0</v>
      </c>
    </row>
    <row r="10" spans="1:76" x14ac:dyDescent="0.2">
      <c r="A10" s="40" t="str">
        <f t="shared" si="0"/>
        <v>2023–24ARMN</v>
      </c>
      <c r="B10" s="40" t="s">
        <v>645</v>
      </c>
      <c r="C10" s="40" t="s">
        <v>108</v>
      </c>
      <c r="D10" s="40">
        <v>0</v>
      </c>
      <c r="E10" s="4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37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37">
        <v>0</v>
      </c>
      <c r="AO10">
        <v>0</v>
      </c>
      <c r="AP10">
        <v>0</v>
      </c>
      <c r="AQ10" s="37">
        <v>0</v>
      </c>
      <c r="AR10" s="37">
        <v>0</v>
      </c>
      <c r="AS10">
        <v>0</v>
      </c>
      <c r="AT10" s="37">
        <v>0</v>
      </c>
      <c r="AU10">
        <v>0</v>
      </c>
      <c r="AV10" s="37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 s="37">
        <v>0</v>
      </c>
      <c r="BD10">
        <v>0</v>
      </c>
      <c r="BE10">
        <v>0</v>
      </c>
      <c r="BF10">
        <v>0</v>
      </c>
      <c r="BG10" s="37">
        <v>0</v>
      </c>
      <c r="BH10" s="37">
        <v>0</v>
      </c>
      <c r="BI10" s="37">
        <v>41484.99</v>
      </c>
      <c r="BJ10" s="37">
        <v>0</v>
      </c>
      <c r="BK10">
        <v>0</v>
      </c>
      <c r="BL10" s="37">
        <v>0</v>
      </c>
      <c r="BM10" s="37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 s="41"/>
      <c r="BT10" s="40"/>
      <c r="BU10" s="40">
        <f t="shared" si="1"/>
        <v>6</v>
      </c>
      <c r="BV10" s="39" t="s">
        <v>35</v>
      </c>
      <c r="BW10" s="40" t="str">
        <f t="shared" si="2"/>
        <v>Coffee, tea, cocoa, spices, and manufactures thereof</v>
      </c>
      <c r="BX10" s="40">
        <f>HLOOKUP($BV10,$A$2:$BS$9977,(MATCH(BX$2&amp;$BX$1,$A:$A,0)-1),FALSE)</f>
        <v>1567.59</v>
      </c>
    </row>
    <row r="11" spans="1:76" x14ac:dyDescent="0.2">
      <c r="A11" s="40" t="str">
        <f t="shared" si="0"/>
        <v>2023–24ASTA</v>
      </c>
      <c r="B11" s="40" t="s">
        <v>645</v>
      </c>
      <c r="C11" s="40" t="s">
        <v>109</v>
      </c>
      <c r="D11" s="40">
        <v>0</v>
      </c>
      <c r="E11" s="40">
        <v>0</v>
      </c>
      <c r="F11">
        <v>0</v>
      </c>
      <c r="G11">
        <v>0</v>
      </c>
      <c r="H11">
        <v>60760.160000000003</v>
      </c>
      <c r="I11">
        <v>228666.46</v>
      </c>
      <c r="J11">
        <v>2183.44</v>
      </c>
      <c r="K11">
        <v>44350.05</v>
      </c>
      <c r="L11">
        <v>4130609.75</v>
      </c>
      <c r="M11">
        <v>382778.26</v>
      </c>
      <c r="N11">
        <v>21400543.079999998</v>
      </c>
      <c r="O11">
        <v>0</v>
      </c>
      <c r="P11">
        <v>0</v>
      </c>
      <c r="Q11">
        <v>0</v>
      </c>
      <c r="R11">
        <v>0</v>
      </c>
      <c r="S11">
        <v>1624204.57</v>
      </c>
      <c r="T11">
        <v>0</v>
      </c>
      <c r="U11">
        <v>0</v>
      </c>
      <c r="V11">
        <v>0</v>
      </c>
      <c r="W11">
        <v>27191.57</v>
      </c>
      <c r="X11">
        <v>3945.49</v>
      </c>
      <c r="Y11">
        <v>0</v>
      </c>
      <c r="Z11">
        <v>0</v>
      </c>
      <c r="AA11">
        <v>0</v>
      </c>
      <c r="AB11">
        <v>0</v>
      </c>
      <c r="AC11">
        <v>30904.55</v>
      </c>
      <c r="AD11">
        <v>0</v>
      </c>
      <c r="AE11">
        <v>446657.94</v>
      </c>
      <c r="AF11">
        <v>259172.48000000001</v>
      </c>
      <c r="AG11">
        <v>6144.55</v>
      </c>
      <c r="AH11">
        <v>2961497.19</v>
      </c>
      <c r="AI11">
        <v>20278.330000000002</v>
      </c>
      <c r="AJ11">
        <v>0</v>
      </c>
      <c r="AK11">
        <v>436484.4</v>
      </c>
      <c r="AL11">
        <v>2578649.3199999998</v>
      </c>
      <c r="AM11">
        <v>12574291.640000001</v>
      </c>
      <c r="AN11">
        <v>5751.44</v>
      </c>
      <c r="AO11">
        <v>533306.05000000005</v>
      </c>
      <c r="AP11">
        <v>3075587.89</v>
      </c>
      <c r="AQ11">
        <v>411193.18</v>
      </c>
      <c r="AR11">
        <v>567933.97</v>
      </c>
      <c r="AS11">
        <v>3407818.92</v>
      </c>
      <c r="AT11">
        <v>9758745.9100000001</v>
      </c>
      <c r="AU11">
        <v>125931.94</v>
      </c>
      <c r="AV11">
        <v>3230833.43</v>
      </c>
      <c r="AW11">
        <v>10560852.09</v>
      </c>
      <c r="AX11">
        <v>61336523.700000003</v>
      </c>
      <c r="AY11">
        <v>1373629.5</v>
      </c>
      <c r="AZ11">
        <v>25855264.530000001</v>
      </c>
      <c r="BA11">
        <v>731227.6</v>
      </c>
      <c r="BB11">
        <v>2735002.9</v>
      </c>
      <c r="BC11">
        <v>43034653.450000003</v>
      </c>
      <c r="BD11">
        <v>174260778.71000001</v>
      </c>
      <c r="BE11">
        <v>14752965.18</v>
      </c>
      <c r="BF11">
        <v>894492.67</v>
      </c>
      <c r="BG11">
        <v>1142793.6200000001</v>
      </c>
      <c r="BH11">
        <v>14823.8</v>
      </c>
      <c r="BI11">
        <v>2961635.7</v>
      </c>
      <c r="BJ11" s="37">
        <v>36653.839999999997</v>
      </c>
      <c r="BK11">
        <v>11817114.6</v>
      </c>
      <c r="BL11">
        <v>457232.6</v>
      </c>
      <c r="BM11">
        <v>13696541.91</v>
      </c>
      <c r="BN11" s="37">
        <v>0</v>
      </c>
      <c r="BO11">
        <v>74032.31</v>
      </c>
      <c r="BP11">
        <v>3505.83</v>
      </c>
      <c r="BQ11">
        <v>0</v>
      </c>
      <c r="BR11">
        <v>8488672.5800000001</v>
      </c>
      <c r="BS11" s="41"/>
      <c r="BT11" s="40"/>
      <c r="BU11" s="40">
        <f t="shared" si="1"/>
        <v>8</v>
      </c>
      <c r="BV11" s="39" t="s">
        <v>36</v>
      </c>
      <c r="BW11" s="40" t="str">
        <f t="shared" si="2"/>
        <v>Feeding stuff for animals (excl. unmilled cereals)</v>
      </c>
      <c r="BX11" s="40">
        <f>HLOOKUP($BV11,$A$2:$BS$9977,(MATCH(BX$2&amp;$BX$1,$A:$A,0)-1),FALSE)</f>
        <v>0</v>
      </c>
    </row>
    <row r="12" spans="1:76" x14ac:dyDescent="0.2">
      <c r="A12" s="40" t="str">
        <f t="shared" si="0"/>
        <v>2023–24AUST</v>
      </c>
      <c r="B12" s="40" t="s">
        <v>645</v>
      </c>
      <c r="C12" s="40" t="s">
        <v>337</v>
      </c>
      <c r="D12" s="40">
        <v>0</v>
      </c>
      <c r="E12" s="40">
        <v>7031083.3899999997</v>
      </c>
      <c r="F12">
        <v>2500</v>
      </c>
      <c r="G12">
        <v>4150451.02</v>
      </c>
      <c r="H12">
        <v>226073.82</v>
      </c>
      <c r="I12">
        <v>483458.6</v>
      </c>
      <c r="J12">
        <v>209366.06</v>
      </c>
      <c r="K12">
        <v>5343.32</v>
      </c>
      <c r="L12">
        <v>81398.210000000006</v>
      </c>
      <c r="M12">
        <v>311528.53999999998</v>
      </c>
      <c r="N12">
        <v>128526.89</v>
      </c>
      <c r="O12">
        <v>0</v>
      </c>
      <c r="P12">
        <v>0</v>
      </c>
      <c r="Q12">
        <v>81760.23</v>
      </c>
      <c r="R12">
        <v>13984</v>
      </c>
      <c r="S12">
        <v>0</v>
      </c>
      <c r="T12">
        <v>0</v>
      </c>
      <c r="U12">
        <v>311501.71000000002</v>
      </c>
      <c r="V12">
        <v>544082.31000000006</v>
      </c>
      <c r="W12">
        <v>204485.8</v>
      </c>
      <c r="X12">
        <v>581106.6</v>
      </c>
      <c r="Y12">
        <v>0</v>
      </c>
      <c r="Z12">
        <v>703649.89</v>
      </c>
      <c r="AA12">
        <v>0</v>
      </c>
      <c r="AB12">
        <v>72683.14</v>
      </c>
      <c r="AC12">
        <v>2375.3000000000002</v>
      </c>
      <c r="AD12">
        <v>1739.23</v>
      </c>
      <c r="AE12">
        <v>8630.7000000000007</v>
      </c>
      <c r="AF12">
        <v>3707601.46</v>
      </c>
      <c r="AG12">
        <v>11731.85</v>
      </c>
      <c r="AH12">
        <v>2453002.23</v>
      </c>
      <c r="AI12">
        <v>549020.67000000004</v>
      </c>
      <c r="AJ12">
        <v>751961.4</v>
      </c>
      <c r="AK12">
        <v>55477.06</v>
      </c>
      <c r="AL12">
        <v>95808.2</v>
      </c>
      <c r="AM12">
        <v>907959.11</v>
      </c>
      <c r="AN12">
        <v>23809.73</v>
      </c>
      <c r="AO12">
        <v>188651.83</v>
      </c>
      <c r="AP12">
        <v>65056.25</v>
      </c>
      <c r="AQ12">
        <v>170683.57</v>
      </c>
      <c r="AR12">
        <v>42793.71</v>
      </c>
      <c r="AS12">
        <v>5457355.2000000002</v>
      </c>
      <c r="AT12">
        <v>390081.5</v>
      </c>
      <c r="AU12">
        <v>95037.49</v>
      </c>
      <c r="AV12">
        <v>1569392.86</v>
      </c>
      <c r="AW12">
        <v>6934740.1600000001</v>
      </c>
      <c r="AX12">
        <v>13319108.220000001</v>
      </c>
      <c r="AY12">
        <v>899074.97</v>
      </c>
      <c r="AZ12" s="37">
        <v>9423430.1799999997</v>
      </c>
      <c r="BA12">
        <v>973824.76</v>
      </c>
      <c r="BB12">
        <v>7131754.25</v>
      </c>
      <c r="BC12">
        <v>7518633.8399999999</v>
      </c>
      <c r="BD12">
        <v>4274505.54</v>
      </c>
      <c r="BE12">
        <v>49969468.469999999</v>
      </c>
      <c r="BF12">
        <v>57684.89</v>
      </c>
      <c r="BG12">
        <v>105264.31</v>
      </c>
      <c r="BH12">
        <v>42408.08</v>
      </c>
      <c r="BI12">
        <v>241392.98</v>
      </c>
      <c r="BJ12">
        <v>24636</v>
      </c>
      <c r="BK12">
        <v>13034313.289999999</v>
      </c>
      <c r="BL12">
        <v>278852.07</v>
      </c>
      <c r="BM12">
        <v>8895986.4700000007</v>
      </c>
      <c r="BN12">
        <v>3720</v>
      </c>
      <c r="BO12">
        <v>298429.99</v>
      </c>
      <c r="BP12">
        <v>298122.3</v>
      </c>
      <c r="BQ12">
        <v>0</v>
      </c>
      <c r="BR12">
        <v>5951668.3499999996</v>
      </c>
      <c r="BS12" s="41"/>
      <c r="BT12" s="40"/>
      <c r="BU12" s="40">
        <f t="shared" si="1"/>
        <v>8</v>
      </c>
      <c r="BV12" s="39" t="s">
        <v>37</v>
      </c>
      <c r="BW12" s="40" t="str">
        <f t="shared" si="2"/>
        <v>Miscellaneous edible products and preparations</v>
      </c>
      <c r="BX12" s="40">
        <f>HLOOKUP($BV12,$A$2:$BS$9977,(MATCH(BX$2&amp;$BX$1,$A:$A,0)-1),FALSE)</f>
        <v>0</v>
      </c>
    </row>
    <row r="13" spans="1:76" x14ac:dyDescent="0.2">
      <c r="A13" s="40" t="str">
        <f t="shared" si="0"/>
        <v>2023–24AZBJ</v>
      </c>
      <c r="B13" s="40" t="s">
        <v>645</v>
      </c>
      <c r="C13" s="40" t="s">
        <v>110</v>
      </c>
      <c r="D13" s="40">
        <v>0</v>
      </c>
      <c r="E13" s="40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15758532.560000001</v>
      </c>
      <c r="AA13">
        <v>0</v>
      </c>
      <c r="AB13">
        <v>0</v>
      </c>
      <c r="AC13">
        <v>0</v>
      </c>
      <c r="AD13">
        <v>0</v>
      </c>
      <c r="AE13">
        <v>0</v>
      </c>
      <c r="AF13" s="37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1651.55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 s="37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 s="41"/>
      <c r="BT13" s="40"/>
      <c r="BU13" s="40">
        <f t="shared" si="1"/>
        <v>8</v>
      </c>
      <c r="BV13" s="39" t="s">
        <v>38</v>
      </c>
      <c r="BW13" s="40" t="str">
        <f t="shared" si="2"/>
        <v>Beverages</v>
      </c>
      <c r="BX13" s="40">
        <f>HLOOKUP($BV13,$A$2:$BS$9977,(MATCH(BX$2&amp;$BX$1,$A:$A,0)-1),FALSE)</f>
        <v>0</v>
      </c>
    </row>
    <row r="14" spans="1:76" x14ac:dyDescent="0.2">
      <c r="A14" s="40" t="str">
        <f t="shared" si="0"/>
        <v>2023–24BADE</v>
      </c>
      <c r="B14" s="40" t="s">
        <v>645</v>
      </c>
      <c r="C14" s="40" t="s">
        <v>111</v>
      </c>
      <c r="D14" s="40">
        <v>0</v>
      </c>
      <c r="E14" s="40">
        <v>0</v>
      </c>
      <c r="F14">
        <v>41098.03</v>
      </c>
      <c r="G14">
        <v>0</v>
      </c>
      <c r="H14">
        <v>66373.08</v>
      </c>
      <c r="I14" s="37">
        <v>34147.57</v>
      </c>
      <c r="J14">
        <v>121263.8</v>
      </c>
      <c r="K14">
        <v>476431.27</v>
      </c>
      <c r="L14">
        <v>0</v>
      </c>
      <c r="M14">
        <v>51524.08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591807.69999999995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5242.92</v>
      </c>
      <c r="AD14">
        <v>0</v>
      </c>
      <c r="AE14" s="37">
        <v>0</v>
      </c>
      <c r="AF14">
        <v>0</v>
      </c>
      <c r="AG14">
        <v>0</v>
      </c>
      <c r="AH14">
        <v>2199720.4700000002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30677.439999999999</v>
      </c>
      <c r="AO14">
        <v>0</v>
      </c>
      <c r="AP14">
        <v>3667.1</v>
      </c>
      <c r="AQ14">
        <v>1581.74</v>
      </c>
      <c r="AR14">
        <v>12979869</v>
      </c>
      <c r="AS14">
        <v>50157.64</v>
      </c>
      <c r="AT14">
        <v>0</v>
      </c>
      <c r="AU14">
        <v>0</v>
      </c>
      <c r="AV14">
        <v>23600.46</v>
      </c>
      <c r="AW14">
        <v>0</v>
      </c>
      <c r="AX14">
        <v>0</v>
      </c>
      <c r="AY14">
        <v>0</v>
      </c>
      <c r="AZ14">
        <v>12524.84</v>
      </c>
      <c r="BA14">
        <v>0</v>
      </c>
      <c r="BB14">
        <v>0</v>
      </c>
      <c r="BC14">
        <v>1685923.38</v>
      </c>
      <c r="BD14">
        <v>0</v>
      </c>
      <c r="BE14">
        <v>0</v>
      </c>
      <c r="BF14">
        <v>0</v>
      </c>
      <c r="BG14">
        <v>258765.97</v>
      </c>
      <c r="BH14">
        <v>90219.31</v>
      </c>
      <c r="BI14">
        <v>177072666.91999999</v>
      </c>
      <c r="BJ14">
        <v>2263501.81</v>
      </c>
      <c r="BK14">
        <v>1019.87</v>
      </c>
      <c r="BL14">
        <v>1330.06</v>
      </c>
      <c r="BM14" s="37">
        <v>1330312.73</v>
      </c>
      <c r="BN14">
        <v>0</v>
      </c>
      <c r="BO14">
        <v>0</v>
      </c>
      <c r="BP14">
        <v>0</v>
      </c>
      <c r="BQ14">
        <v>0</v>
      </c>
      <c r="BR14">
        <v>648858.21</v>
      </c>
      <c r="BS14" s="41"/>
      <c r="BT14" s="40"/>
      <c r="BU14" s="40">
        <f t="shared" si="1"/>
        <v>8</v>
      </c>
      <c r="BV14" s="39" t="s">
        <v>39</v>
      </c>
      <c r="BW14" s="40" t="str">
        <f t="shared" si="2"/>
        <v>Tobacco and tobacco manufactures</v>
      </c>
      <c r="BX14" s="40">
        <f>HLOOKUP($BV14,$A$2:$BS$9977,(MATCH(BX$2&amp;$BX$1,$A:$A,0)-1),FALSE)</f>
        <v>0</v>
      </c>
    </row>
    <row r="15" spans="1:76" x14ac:dyDescent="0.2">
      <c r="A15" s="40" t="str">
        <f t="shared" si="0"/>
        <v>2023–24BELA</v>
      </c>
      <c r="B15" s="40" t="s">
        <v>645</v>
      </c>
      <c r="C15" s="40" t="s">
        <v>295</v>
      </c>
      <c r="D15" s="40">
        <v>0</v>
      </c>
      <c r="E15" s="54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>
        <v>0</v>
      </c>
      <c r="P15">
        <v>0</v>
      </c>
      <c r="Q15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>
        <v>0</v>
      </c>
      <c r="X15" s="37">
        <v>0</v>
      </c>
      <c r="Y15">
        <v>0</v>
      </c>
      <c r="Z15" s="37">
        <v>0</v>
      </c>
      <c r="AA15">
        <v>0</v>
      </c>
      <c r="AB15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8388.31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2001.45</v>
      </c>
      <c r="BL15" s="37">
        <v>0</v>
      </c>
      <c r="BM15" s="37">
        <v>0</v>
      </c>
      <c r="BN15" s="37">
        <v>0</v>
      </c>
      <c r="BO15">
        <v>0</v>
      </c>
      <c r="BP15">
        <v>0</v>
      </c>
      <c r="BQ15">
        <v>0</v>
      </c>
      <c r="BR15" s="37">
        <v>0</v>
      </c>
      <c r="BS15" s="41"/>
      <c r="BT15" s="40"/>
      <c r="BU15" s="40">
        <f t="shared" si="1"/>
        <v>8</v>
      </c>
      <c r="BV15" s="39" t="s">
        <v>40</v>
      </c>
      <c r="BW15" s="40" t="str">
        <f t="shared" si="2"/>
        <v>Hides, skins and furskins, raw</v>
      </c>
      <c r="BX15" s="40">
        <f>HLOOKUP($BV15,$A$2:$BS$9977,(MATCH(BX$2&amp;$BX$1,$A:$A,0)-1),FALSE)</f>
        <v>0</v>
      </c>
    </row>
    <row r="16" spans="1:76" x14ac:dyDescent="0.2">
      <c r="A16" s="40" t="str">
        <f t="shared" si="0"/>
        <v>2023–24BELE</v>
      </c>
      <c r="B16" s="40" t="s">
        <v>645</v>
      </c>
      <c r="C16" s="40" t="s">
        <v>113</v>
      </c>
      <c r="D16" s="40">
        <v>0</v>
      </c>
      <c r="E16" s="40">
        <v>0</v>
      </c>
      <c r="F16">
        <v>0</v>
      </c>
      <c r="G16">
        <v>0</v>
      </c>
      <c r="H16">
        <v>0</v>
      </c>
      <c r="I16">
        <v>1379.93</v>
      </c>
      <c r="J16">
        <v>0</v>
      </c>
      <c r="K16" s="37">
        <v>0</v>
      </c>
      <c r="L16">
        <v>0</v>
      </c>
      <c r="M16" s="37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37">
        <v>2117.81</v>
      </c>
      <c r="AJ16" s="37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 s="37">
        <v>0</v>
      </c>
      <c r="AT16">
        <v>0</v>
      </c>
      <c r="AU16" s="37">
        <v>0</v>
      </c>
      <c r="AV16" s="37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 s="37">
        <v>0</v>
      </c>
      <c r="BC16">
        <v>0</v>
      </c>
      <c r="BD16" s="37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7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 s="41"/>
      <c r="BT16" s="40"/>
      <c r="BU16" s="40">
        <f t="shared" si="1"/>
        <v>8</v>
      </c>
      <c r="BV16" s="39" t="s">
        <v>41</v>
      </c>
      <c r="BW16" s="40" t="str">
        <f t="shared" si="2"/>
        <v>Oil-seeds and oleaginous fruits</v>
      </c>
      <c r="BX16" s="40">
        <f>HLOOKUP($BV16,$A$2:$BS$9977,(MATCH(BX$2&amp;$BX$1,$A:$A,0)-1),FALSE)</f>
        <v>0</v>
      </c>
    </row>
    <row r="17" spans="1:76" x14ac:dyDescent="0.2">
      <c r="A17" s="40" t="str">
        <f t="shared" si="0"/>
        <v>2023–24BELG</v>
      </c>
      <c r="B17" s="40" t="s">
        <v>645</v>
      </c>
      <c r="C17" s="40" t="s">
        <v>114</v>
      </c>
      <c r="D17" s="40">
        <v>0</v>
      </c>
      <c r="E17" s="40">
        <v>0</v>
      </c>
      <c r="F17">
        <v>2084112.47</v>
      </c>
      <c r="G17">
        <v>0</v>
      </c>
      <c r="H17">
        <v>3759988.06</v>
      </c>
      <c r="I17" s="37">
        <v>57992890.829999998</v>
      </c>
      <c r="J17">
        <v>227899.07</v>
      </c>
      <c r="K17">
        <v>4240011.3099999996</v>
      </c>
      <c r="L17">
        <v>2412813.9500000002</v>
      </c>
      <c r="M17">
        <v>4373036.1399999997</v>
      </c>
      <c r="N17">
        <v>3583168.68</v>
      </c>
      <c r="O17">
        <v>10831.4</v>
      </c>
      <c r="P17">
        <v>0</v>
      </c>
      <c r="Q17">
        <v>0</v>
      </c>
      <c r="R17">
        <v>191974.79</v>
      </c>
      <c r="S17">
        <v>0</v>
      </c>
      <c r="T17">
        <v>0</v>
      </c>
      <c r="U17">
        <v>247668.66</v>
      </c>
      <c r="V17">
        <v>109914.57</v>
      </c>
      <c r="W17">
        <v>166225.49</v>
      </c>
      <c r="X17">
        <v>657627.09</v>
      </c>
      <c r="Y17">
        <v>0</v>
      </c>
      <c r="Z17">
        <v>4939741.38</v>
      </c>
      <c r="AA17">
        <v>0</v>
      </c>
      <c r="AB17">
        <v>0</v>
      </c>
      <c r="AC17">
        <v>431614.66</v>
      </c>
      <c r="AD17">
        <v>0</v>
      </c>
      <c r="AE17">
        <v>239042.89</v>
      </c>
      <c r="AF17">
        <v>2581454.77</v>
      </c>
      <c r="AG17">
        <v>1332037.8700000001</v>
      </c>
      <c r="AH17">
        <v>23000708.18</v>
      </c>
      <c r="AI17">
        <v>709172.79</v>
      </c>
      <c r="AJ17">
        <v>3387734.6</v>
      </c>
      <c r="AK17">
        <v>1114711.95</v>
      </c>
      <c r="AL17">
        <v>2519715.48</v>
      </c>
      <c r="AM17">
        <v>3934693.03</v>
      </c>
      <c r="AN17">
        <v>1037.8399999999999</v>
      </c>
      <c r="AO17">
        <v>541537.53</v>
      </c>
      <c r="AP17">
        <v>1484266.68</v>
      </c>
      <c r="AQ17">
        <v>1542754.15</v>
      </c>
      <c r="AR17">
        <v>8572494.5199999996</v>
      </c>
      <c r="AS17">
        <v>1936881.59</v>
      </c>
      <c r="AT17">
        <v>2942913.38</v>
      </c>
      <c r="AU17">
        <v>52304.34</v>
      </c>
      <c r="AV17">
        <v>4440383.91</v>
      </c>
      <c r="AW17">
        <v>198932.35</v>
      </c>
      <c r="AX17">
        <v>24539922.640000001</v>
      </c>
      <c r="AY17">
        <v>5296310.5199999996</v>
      </c>
      <c r="AZ17">
        <v>14626706.66</v>
      </c>
      <c r="BA17">
        <v>232561.05</v>
      </c>
      <c r="BB17">
        <v>1621489.67</v>
      </c>
      <c r="BC17">
        <v>4454330.66</v>
      </c>
      <c r="BD17">
        <v>14398733.42</v>
      </c>
      <c r="BE17">
        <v>1366645.72</v>
      </c>
      <c r="BF17">
        <v>79315.5</v>
      </c>
      <c r="BG17">
        <v>135160.57999999999</v>
      </c>
      <c r="BH17">
        <v>2445.8200000000002</v>
      </c>
      <c r="BI17">
        <v>175270.28</v>
      </c>
      <c r="BJ17">
        <v>15098.03</v>
      </c>
      <c r="BK17">
        <v>1660431.6</v>
      </c>
      <c r="BL17">
        <v>30292.74</v>
      </c>
      <c r="BM17">
        <v>7833376.9699999997</v>
      </c>
      <c r="BN17">
        <v>0</v>
      </c>
      <c r="BO17">
        <v>0</v>
      </c>
      <c r="BP17">
        <v>28185.119999999999</v>
      </c>
      <c r="BQ17">
        <v>0</v>
      </c>
      <c r="BR17">
        <v>3833275.36</v>
      </c>
      <c r="BS17" s="41"/>
      <c r="BT17" s="40"/>
      <c r="BU17" s="40">
        <f t="shared" si="1"/>
        <v>8</v>
      </c>
      <c r="BV17" s="39" t="s">
        <v>42</v>
      </c>
      <c r="BW17" s="40" t="str">
        <f t="shared" si="2"/>
        <v>Crude rubber (incl. synthetic and reclaimed)</v>
      </c>
      <c r="BX17" s="40">
        <f>HLOOKUP($BV17,$A$2:$BS$9977,(MATCH(BX$2&amp;$BX$1,$A:$A,0)-1),FALSE)</f>
        <v>0</v>
      </c>
    </row>
    <row r="18" spans="1:76" x14ac:dyDescent="0.2">
      <c r="A18" s="40" t="str">
        <f t="shared" si="0"/>
        <v>2023–24BHRN</v>
      </c>
      <c r="B18" s="40" t="s">
        <v>645</v>
      </c>
      <c r="C18" s="40" t="s">
        <v>116</v>
      </c>
      <c r="D18" s="40">
        <v>0</v>
      </c>
      <c r="E18" s="40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s="37">
        <v>5165.5200000000004</v>
      </c>
      <c r="AQ18">
        <v>0</v>
      </c>
      <c r="AR18">
        <v>0</v>
      </c>
      <c r="AS18">
        <v>0</v>
      </c>
      <c r="AT18">
        <v>0</v>
      </c>
      <c r="AU18">
        <v>6180064.9299999997</v>
      </c>
      <c r="AV18">
        <v>0</v>
      </c>
      <c r="AW18">
        <v>0</v>
      </c>
      <c r="AX18">
        <v>0</v>
      </c>
      <c r="AY18">
        <v>0</v>
      </c>
      <c r="AZ18" s="37">
        <v>0</v>
      </c>
      <c r="BA18">
        <v>0</v>
      </c>
      <c r="BB18">
        <v>17280.75</v>
      </c>
      <c r="BC18" s="37">
        <v>0</v>
      </c>
      <c r="BD18">
        <v>4478.25</v>
      </c>
      <c r="BE18">
        <v>0</v>
      </c>
      <c r="BF18">
        <v>0</v>
      </c>
      <c r="BG18" s="37">
        <v>0</v>
      </c>
      <c r="BH18">
        <v>0</v>
      </c>
      <c r="BI18" s="37">
        <v>45631.25</v>
      </c>
      <c r="BJ18" s="37">
        <v>0</v>
      </c>
      <c r="BK18">
        <v>0</v>
      </c>
      <c r="BL18">
        <v>0</v>
      </c>
      <c r="BM18">
        <v>18651.59</v>
      </c>
      <c r="BN18">
        <v>0</v>
      </c>
      <c r="BO18">
        <v>0</v>
      </c>
      <c r="BP18">
        <v>0</v>
      </c>
      <c r="BQ18">
        <v>0</v>
      </c>
      <c r="BR18">
        <v>108499.78</v>
      </c>
      <c r="BS18" s="41"/>
      <c r="BT18" s="40"/>
      <c r="BU18" s="40">
        <f t="shared" si="1"/>
        <v>8</v>
      </c>
      <c r="BV18" s="39" t="s">
        <v>43</v>
      </c>
      <c r="BW18" s="40" t="str">
        <f t="shared" si="2"/>
        <v>Cork and wood</v>
      </c>
      <c r="BX18" s="40">
        <f>HLOOKUP($BV18,$A$2:$BS$9977,(MATCH(BX$2&amp;$BX$1,$A:$A,0)-1),FALSE)</f>
        <v>0</v>
      </c>
    </row>
    <row r="19" spans="1:76" x14ac:dyDescent="0.2">
      <c r="A19" s="40" t="str">
        <f t="shared" si="0"/>
        <v>2023–24BOHR</v>
      </c>
      <c r="B19" s="40" t="s">
        <v>645</v>
      </c>
      <c r="C19" s="40" t="s">
        <v>119</v>
      </c>
      <c r="D19" s="40">
        <v>0</v>
      </c>
      <c r="E19" s="40">
        <v>0</v>
      </c>
      <c r="F19">
        <v>0</v>
      </c>
      <c r="G19">
        <v>0</v>
      </c>
      <c r="H19" s="37">
        <v>0</v>
      </c>
      <c r="I19" s="37">
        <v>8179.31</v>
      </c>
      <c r="J19">
        <v>0</v>
      </c>
      <c r="K19" s="37">
        <v>0</v>
      </c>
      <c r="L19">
        <v>0</v>
      </c>
      <c r="M19">
        <v>1470.29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6983.77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 s="37">
        <v>3402.42</v>
      </c>
      <c r="AS19">
        <v>0</v>
      </c>
      <c r="AT19" s="37">
        <v>0</v>
      </c>
      <c r="AU19">
        <v>0</v>
      </c>
      <c r="AV19">
        <v>33327.339999999997</v>
      </c>
      <c r="AW19">
        <v>0</v>
      </c>
      <c r="AX19">
        <v>5203.2700000000004</v>
      </c>
      <c r="AY19">
        <v>0</v>
      </c>
      <c r="AZ19">
        <v>255325.83</v>
      </c>
      <c r="BA19">
        <v>0</v>
      </c>
      <c r="BB19">
        <v>0</v>
      </c>
      <c r="BC19">
        <v>27483.05</v>
      </c>
      <c r="BD19">
        <v>0</v>
      </c>
      <c r="BE19">
        <v>0</v>
      </c>
      <c r="BF19">
        <v>0</v>
      </c>
      <c r="BG19">
        <v>42483.58</v>
      </c>
      <c r="BH19">
        <v>0</v>
      </c>
      <c r="BI19" s="37">
        <v>810289.2</v>
      </c>
      <c r="BJ19">
        <v>2876.25</v>
      </c>
      <c r="BK19">
        <v>0</v>
      </c>
      <c r="BL19">
        <v>0</v>
      </c>
      <c r="BM19">
        <v>86874.41</v>
      </c>
      <c r="BN19">
        <v>0</v>
      </c>
      <c r="BO19">
        <v>0</v>
      </c>
      <c r="BP19">
        <v>0</v>
      </c>
      <c r="BQ19">
        <v>0</v>
      </c>
      <c r="BR19">
        <v>9916.57</v>
      </c>
      <c r="BS19" s="41"/>
      <c r="BT19" s="40"/>
      <c r="BU19" s="40">
        <f t="shared" si="1"/>
        <v>8</v>
      </c>
      <c r="BV19" s="39" t="s">
        <v>44</v>
      </c>
      <c r="BW19" s="40" t="str">
        <f t="shared" si="2"/>
        <v>Pulp and waste paper</v>
      </c>
      <c r="BX19" s="40">
        <f>HLOOKUP($BV19,$A$2:$BS$9977,(MATCH(BX$2&amp;$BX$1,$A:$A,0)-1),FALSE)</f>
        <v>0</v>
      </c>
    </row>
    <row r="20" spans="1:76" x14ac:dyDescent="0.2">
      <c r="A20" s="40" t="str">
        <f t="shared" si="0"/>
        <v>2023–24BOLI</v>
      </c>
      <c r="B20" s="40" t="s">
        <v>645</v>
      </c>
      <c r="C20" s="40" t="s">
        <v>120</v>
      </c>
      <c r="D20" s="40">
        <v>0</v>
      </c>
      <c r="E20" s="40">
        <v>0</v>
      </c>
      <c r="F20">
        <v>0</v>
      </c>
      <c r="G20">
        <v>0</v>
      </c>
      <c r="H20">
        <v>1981097.1</v>
      </c>
      <c r="I20">
        <v>1875050.95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60994459.850000001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53444.89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4030.38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7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 s="41"/>
      <c r="BT20" s="40"/>
      <c r="BU20" s="40">
        <f t="shared" si="1"/>
        <v>8</v>
      </c>
      <c r="BV20" s="39" t="s">
        <v>45</v>
      </c>
      <c r="BW20" s="40" t="str">
        <f t="shared" si="2"/>
        <v>Textile fibres (excl. wool tops and other combed wool) and their wastes, not manufactured into yarn or fabric</v>
      </c>
      <c r="BX20" s="40">
        <f>HLOOKUP($BV20,$A$2:$BS$9977,(MATCH(BX$2&amp;$BX$1,$A:$A,0)-1),FALSE)</f>
        <v>0</v>
      </c>
    </row>
    <row r="21" spans="1:76" x14ac:dyDescent="0.2">
      <c r="A21" s="40" t="str">
        <f t="shared" si="0"/>
        <v>2023–24BOTS</v>
      </c>
      <c r="B21" s="40" t="s">
        <v>645</v>
      </c>
      <c r="C21" s="40" t="s">
        <v>121</v>
      </c>
      <c r="D21" s="40">
        <v>0</v>
      </c>
      <c r="E21" s="54">
        <v>0</v>
      </c>
      <c r="F21">
        <v>0</v>
      </c>
      <c r="G21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37">
        <v>0</v>
      </c>
      <c r="T21">
        <v>0</v>
      </c>
      <c r="U21">
        <v>0</v>
      </c>
      <c r="V21" s="37">
        <v>0</v>
      </c>
      <c r="W21">
        <v>0</v>
      </c>
      <c r="X21" s="37">
        <v>0</v>
      </c>
      <c r="Y21">
        <v>0</v>
      </c>
      <c r="Z21" s="37">
        <v>0</v>
      </c>
      <c r="AA21">
        <v>0</v>
      </c>
      <c r="AB21">
        <v>0</v>
      </c>
      <c r="AC21" s="37">
        <v>0</v>
      </c>
      <c r="AD21">
        <v>0</v>
      </c>
      <c r="AE21" s="37">
        <v>0</v>
      </c>
      <c r="AF21">
        <v>0</v>
      </c>
      <c r="AG21" s="37">
        <v>0</v>
      </c>
      <c r="AH21">
        <v>0</v>
      </c>
      <c r="AI21" s="37">
        <v>0</v>
      </c>
      <c r="AJ21">
        <v>0</v>
      </c>
      <c r="AK21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21945.05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>
        <v>0</v>
      </c>
      <c r="BI21" s="37">
        <v>0</v>
      </c>
      <c r="BJ21" s="37">
        <v>0</v>
      </c>
      <c r="BK21" s="37">
        <v>0</v>
      </c>
      <c r="BL21">
        <v>0</v>
      </c>
      <c r="BM21" s="37">
        <v>0</v>
      </c>
      <c r="BN21">
        <v>0</v>
      </c>
      <c r="BO21">
        <v>0</v>
      </c>
      <c r="BP21">
        <v>0</v>
      </c>
      <c r="BQ21">
        <v>0</v>
      </c>
      <c r="BR21" s="37">
        <v>0</v>
      </c>
      <c r="BS21" s="41"/>
      <c r="BT21" s="40"/>
      <c r="BU21" s="40">
        <f t="shared" si="1"/>
        <v>8</v>
      </c>
      <c r="BV21" s="39" t="s">
        <v>46</v>
      </c>
      <c r="BW21" s="40" t="str">
        <f t="shared" si="2"/>
        <v>Crude fertilizers (excl. those of Division 56) and crude minerals (excl. coal, petroleum and precious stones)</v>
      </c>
      <c r="BX21" s="40">
        <f>HLOOKUP($BV21,$A$2:$BS$9977,(MATCH(BX$2&amp;$BX$1,$A:$A,0)-1),FALSE)</f>
        <v>0</v>
      </c>
    </row>
    <row r="22" spans="1:76" x14ac:dyDescent="0.2">
      <c r="A22" s="40" t="str">
        <f t="shared" si="0"/>
        <v>2023–24BRAZ</v>
      </c>
      <c r="B22" s="40" t="s">
        <v>645</v>
      </c>
      <c r="C22" s="40" t="s">
        <v>122</v>
      </c>
      <c r="D22" s="40">
        <v>0</v>
      </c>
      <c r="E22" s="40">
        <v>491350.2</v>
      </c>
      <c r="F22">
        <v>2231123.11</v>
      </c>
      <c r="G22">
        <v>0</v>
      </c>
      <c r="H22">
        <v>63686.87</v>
      </c>
      <c r="I22">
        <v>17192286.510000002</v>
      </c>
      <c r="J22">
        <v>523596.81</v>
      </c>
      <c r="K22">
        <v>15377637.82</v>
      </c>
      <c r="L22">
        <v>1413418.33</v>
      </c>
      <c r="M22">
        <v>2522853.2999999998</v>
      </c>
      <c r="N22">
        <v>28340.63</v>
      </c>
      <c r="O22">
        <v>0</v>
      </c>
      <c r="P22">
        <v>0</v>
      </c>
      <c r="Q22">
        <v>6309437.2599999998</v>
      </c>
      <c r="R22">
        <v>172019.63</v>
      </c>
      <c r="S22">
        <v>1701407.27</v>
      </c>
      <c r="T22">
        <v>21046338.280000001</v>
      </c>
      <c r="U22">
        <v>0</v>
      </c>
      <c r="V22">
        <v>47465.79</v>
      </c>
      <c r="W22">
        <v>38679.410000000003</v>
      </c>
      <c r="X22">
        <v>1353356.37</v>
      </c>
      <c r="Y22">
        <v>0</v>
      </c>
      <c r="Z22" s="37">
        <v>1140316.18</v>
      </c>
      <c r="AA22">
        <v>0</v>
      </c>
      <c r="AB22">
        <v>0</v>
      </c>
      <c r="AC22">
        <v>3110.14</v>
      </c>
      <c r="AD22">
        <v>0</v>
      </c>
      <c r="AE22">
        <v>70106.23</v>
      </c>
      <c r="AF22">
        <v>0</v>
      </c>
      <c r="AG22">
        <v>146410.74</v>
      </c>
      <c r="AH22">
        <v>3320.64</v>
      </c>
      <c r="AI22">
        <v>223321.2</v>
      </c>
      <c r="AJ22">
        <v>0</v>
      </c>
      <c r="AK22">
        <v>96476.75</v>
      </c>
      <c r="AL22">
        <v>1348067.73</v>
      </c>
      <c r="AM22">
        <v>32743341.350000001</v>
      </c>
      <c r="AN22">
        <v>173260.27</v>
      </c>
      <c r="AO22">
        <v>4192421.88</v>
      </c>
      <c r="AP22">
        <v>4151367.91</v>
      </c>
      <c r="AQ22">
        <v>33449.949999999997</v>
      </c>
      <c r="AR22">
        <v>84370.39</v>
      </c>
      <c r="AS22">
        <v>2915747.28</v>
      </c>
      <c r="AT22">
        <v>355657.83</v>
      </c>
      <c r="AU22">
        <v>0</v>
      </c>
      <c r="AV22" s="37">
        <v>2634019.9</v>
      </c>
      <c r="AW22">
        <v>9607106.2400000002</v>
      </c>
      <c r="AX22">
        <v>95906460.900000006</v>
      </c>
      <c r="AY22">
        <v>0</v>
      </c>
      <c r="AZ22" s="37">
        <v>4339533.8499999996</v>
      </c>
      <c r="BA22" s="37">
        <v>2826.34</v>
      </c>
      <c r="BB22">
        <v>126318.63</v>
      </c>
      <c r="BC22" s="37">
        <v>1971731.52</v>
      </c>
      <c r="BD22">
        <v>11678318.060000001</v>
      </c>
      <c r="BE22">
        <v>3041280.89</v>
      </c>
      <c r="BF22" s="37">
        <v>61961.52</v>
      </c>
      <c r="BG22">
        <v>148102.93</v>
      </c>
      <c r="BH22">
        <v>2456.4899999999998</v>
      </c>
      <c r="BI22" s="37">
        <v>7150.72</v>
      </c>
      <c r="BJ22">
        <v>1119740.4099999999</v>
      </c>
      <c r="BK22">
        <v>234516.93</v>
      </c>
      <c r="BL22">
        <v>472857.21</v>
      </c>
      <c r="BM22" s="37">
        <v>5867367.8200000003</v>
      </c>
      <c r="BN22">
        <v>0</v>
      </c>
      <c r="BO22">
        <v>0</v>
      </c>
      <c r="BP22">
        <v>0</v>
      </c>
      <c r="BQ22">
        <v>0</v>
      </c>
      <c r="BR22">
        <v>1806848.24</v>
      </c>
      <c r="BS22" s="41"/>
      <c r="BT22" s="40"/>
      <c r="BU22" s="40">
        <f t="shared" si="1"/>
        <v>8</v>
      </c>
      <c r="BV22" s="39" t="s">
        <v>47</v>
      </c>
      <c r="BW22" s="40" t="str">
        <f t="shared" si="2"/>
        <v>Metalliferous ores and metal scrap</v>
      </c>
      <c r="BX22" s="40">
        <f>HLOOKUP($BV22,$A$2:$BS$9977,(MATCH(BX$2&amp;$BX$1,$A:$A,0)-1),FALSE)</f>
        <v>0</v>
      </c>
    </row>
    <row r="23" spans="1:76" x14ac:dyDescent="0.2">
      <c r="A23" s="40" t="str">
        <f t="shared" si="0"/>
        <v>2023–24BRND</v>
      </c>
      <c r="B23" s="40" t="s">
        <v>645</v>
      </c>
      <c r="C23" s="40" t="s">
        <v>315</v>
      </c>
      <c r="D23" s="40">
        <v>0</v>
      </c>
      <c r="E23" s="40">
        <v>0</v>
      </c>
      <c r="F23">
        <v>0</v>
      </c>
      <c r="G23">
        <v>0</v>
      </c>
      <c r="H23">
        <v>0</v>
      </c>
      <c r="I23" s="37">
        <v>0</v>
      </c>
      <c r="J23" s="37">
        <v>0</v>
      </c>
      <c r="K23" s="37">
        <v>247904.66</v>
      </c>
      <c r="L23" s="37">
        <v>0</v>
      </c>
      <c r="M23">
        <v>0</v>
      </c>
      <c r="N23" s="37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s="37">
        <v>0</v>
      </c>
      <c r="AF23">
        <v>0</v>
      </c>
      <c r="AG23">
        <v>0</v>
      </c>
      <c r="AH23" s="37">
        <v>0</v>
      </c>
      <c r="AI23" s="37">
        <v>0</v>
      </c>
      <c r="AJ23">
        <v>0</v>
      </c>
      <c r="AK23">
        <v>0</v>
      </c>
      <c r="AL23">
        <v>0</v>
      </c>
      <c r="AM23">
        <v>0</v>
      </c>
      <c r="AN23" s="37">
        <v>0</v>
      </c>
      <c r="AO23" s="37">
        <v>0</v>
      </c>
      <c r="AP23">
        <v>0</v>
      </c>
      <c r="AQ23">
        <v>0</v>
      </c>
      <c r="AR23">
        <v>0</v>
      </c>
      <c r="AS23" s="37">
        <v>0</v>
      </c>
      <c r="AT23">
        <v>0</v>
      </c>
      <c r="AU23" s="37">
        <v>0</v>
      </c>
      <c r="AV23" s="37">
        <v>0</v>
      </c>
      <c r="AW23" s="37">
        <v>0</v>
      </c>
      <c r="AX23" s="37">
        <v>0</v>
      </c>
      <c r="AY23">
        <v>0</v>
      </c>
      <c r="AZ23" s="37">
        <v>0</v>
      </c>
      <c r="BA23" s="37">
        <v>0</v>
      </c>
      <c r="BB23">
        <v>0</v>
      </c>
      <c r="BC23" s="37">
        <v>0</v>
      </c>
      <c r="BD23" s="37">
        <v>0</v>
      </c>
      <c r="BE23">
        <v>0</v>
      </c>
      <c r="BF23" s="37">
        <v>0</v>
      </c>
      <c r="BG23" s="37">
        <v>0</v>
      </c>
      <c r="BH23">
        <v>0</v>
      </c>
      <c r="BI23" s="37">
        <v>4200.49</v>
      </c>
      <c r="BJ23">
        <v>0</v>
      </c>
      <c r="BK23" s="37">
        <v>0</v>
      </c>
      <c r="BL23">
        <v>0</v>
      </c>
      <c r="BM23" s="37">
        <v>0</v>
      </c>
      <c r="BN23">
        <v>0</v>
      </c>
      <c r="BO23">
        <v>0</v>
      </c>
      <c r="BP23">
        <v>0</v>
      </c>
      <c r="BQ23">
        <v>0</v>
      </c>
      <c r="BR23" s="37">
        <v>0</v>
      </c>
      <c r="BS23" s="41"/>
      <c r="BT23" s="40"/>
      <c r="BU23" s="40">
        <f t="shared" si="1"/>
        <v>8</v>
      </c>
      <c r="BV23" s="39" t="s">
        <v>48</v>
      </c>
      <c r="BW23" s="40" t="str">
        <f t="shared" si="2"/>
        <v>Crude animal and vegetable materials, nes</v>
      </c>
      <c r="BX23" s="40">
        <f>HLOOKUP($BV23,$A$2:$BS$9977,(MATCH(BX$2&amp;$BX$1,$A:$A,0)-1),FALSE)</f>
        <v>0</v>
      </c>
    </row>
    <row r="24" spans="1:76" x14ac:dyDescent="0.2">
      <c r="A24" s="40" t="str">
        <f t="shared" si="0"/>
        <v>2023–24BRUN</v>
      </c>
      <c r="B24" s="40" t="s">
        <v>645</v>
      </c>
      <c r="C24" s="40" t="s">
        <v>123</v>
      </c>
      <c r="D24" s="40">
        <v>0</v>
      </c>
      <c r="E24" s="40">
        <v>0</v>
      </c>
      <c r="F24">
        <v>0</v>
      </c>
      <c r="G24" s="37">
        <v>0</v>
      </c>
      <c r="H24">
        <v>0</v>
      </c>
      <c r="I24" s="37">
        <v>0</v>
      </c>
      <c r="J24">
        <v>0</v>
      </c>
      <c r="K24">
        <v>0</v>
      </c>
      <c r="L24">
        <v>0</v>
      </c>
      <c r="M24" s="37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37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887044503.27999997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31470189.390000001</v>
      </c>
      <c r="AK24">
        <v>0</v>
      </c>
      <c r="AL24">
        <v>0</v>
      </c>
      <c r="AM24">
        <v>6005.78</v>
      </c>
      <c r="AN24">
        <v>0</v>
      </c>
      <c r="AO24">
        <v>0</v>
      </c>
      <c r="AP24" s="37">
        <v>0</v>
      </c>
      <c r="AQ24">
        <v>0</v>
      </c>
      <c r="AR24" s="37">
        <v>0</v>
      </c>
      <c r="AS24" s="37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5425</v>
      </c>
      <c r="BD24">
        <v>0</v>
      </c>
      <c r="BE24">
        <v>0</v>
      </c>
      <c r="BF24">
        <v>0</v>
      </c>
      <c r="BG24">
        <v>4652.17</v>
      </c>
      <c r="BH24">
        <v>0</v>
      </c>
      <c r="BI24">
        <v>4484.32</v>
      </c>
      <c r="BJ24">
        <v>0</v>
      </c>
      <c r="BK24">
        <v>0</v>
      </c>
      <c r="BL24">
        <v>0</v>
      </c>
      <c r="BM24">
        <v>1025.68</v>
      </c>
      <c r="BN24">
        <v>0</v>
      </c>
      <c r="BO24">
        <v>0</v>
      </c>
      <c r="BP24">
        <v>0</v>
      </c>
      <c r="BQ24">
        <v>0</v>
      </c>
      <c r="BR24">
        <v>105618.89</v>
      </c>
      <c r="BS24" s="41"/>
      <c r="BT24" s="40"/>
      <c r="BU24" s="40">
        <f t="shared" si="1"/>
        <v>8</v>
      </c>
      <c r="BV24" s="39" t="s">
        <v>49</v>
      </c>
      <c r="BW24" s="40" t="str">
        <f t="shared" si="2"/>
        <v>Coal, coke and briquettes</v>
      </c>
      <c r="BX24" s="40">
        <f>HLOOKUP($BV24,$A$2:$BS$9977,(MATCH(BX$2&amp;$BX$1,$A:$A,0)-1),FALSE)</f>
        <v>0</v>
      </c>
    </row>
    <row r="25" spans="1:76" x14ac:dyDescent="0.2">
      <c r="A25" s="40" t="str">
        <f t="shared" si="0"/>
        <v>2023–24BULG</v>
      </c>
      <c r="B25" s="40" t="s">
        <v>645</v>
      </c>
      <c r="C25" s="40" t="s">
        <v>124</v>
      </c>
      <c r="D25" s="40">
        <v>0</v>
      </c>
      <c r="E25" s="40">
        <v>0</v>
      </c>
      <c r="F25">
        <v>0</v>
      </c>
      <c r="G25" s="37">
        <v>0</v>
      </c>
      <c r="H25">
        <v>125175.57</v>
      </c>
      <c r="I25">
        <v>80629.119999999995</v>
      </c>
      <c r="J25">
        <v>40745.440000000002</v>
      </c>
      <c r="K25">
        <v>93333.81</v>
      </c>
      <c r="L25">
        <v>0</v>
      </c>
      <c r="M25">
        <v>0</v>
      </c>
      <c r="N25">
        <v>0</v>
      </c>
      <c r="O25">
        <v>0</v>
      </c>
      <c r="P25">
        <v>0</v>
      </c>
      <c r="Q25">
        <v>891147.71</v>
      </c>
      <c r="R25">
        <v>0</v>
      </c>
      <c r="S25">
        <v>0</v>
      </c>
      <c r="T25">
        <v>0</v>
      </c>
      <c r="U25">
        <v>0</v>
      </c>
      <c r="V25">
        <v>11722.74</v>
      </c>
      <c r="W25">
        <v>0</v>
      </c>
      <c r="X25">
        <v>126094.21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1759968.29</v>
      </c>
      <c r="AI25">
        <v>197478.13</v>
      </c>
      <c r="AJ25">
        <v>4861426.91</v>
      </c>
      <c r="AK25">
        <v>0</v>
      </c>
      <c r="AL25">
        <v>5254.21</v>
      </c>
      <c r="AM25">
        <v>0</v>
      </c>
      <c r="AN25">
        <v>0</v>
      </c>
      <c r="AO25">
        <v>383768.88</v>
      </c>
      <c r="AP25">
        <v>30204.58</v>
      </c>
      <c r="AQ25">
        <v>2765.43</v>
      </c>
      <c r="AR25" s="37">
        <v>86961.63</v>
      </c>
      <c r="AS25">
        <v>715655.93</v>
      </c>
      <c r="AT25">
        <v>0</v>
      </c>
      <c r="AU25">
        <v>0</v>
      </c>
      <c r="AV25" s="37">
        <v>162874.39000000001</v>
      </c>
      <c r="AW25">
        <v>1384634.97</v>
      </c>
      <c r="AX25" s="37">
        <v>704299.84</v>
      </c>
      <c r="AY25" s="37">
        <v>8787.42</v>
      </c>
      <c r="AZ25">
        <v>185698.35</v>
      </c>
      <c r="BA25">
        <v>32293.78</v>
      </c>
      <c r="BB25">
        <v>53822.68</v>
      </c>
      <c r="BC25" s="37">
        <v>677855.6</v>
      </c>
      <c r="BD25">
        <v>28831.51</v>
      </c>
      <c r="BE25">
        <v>0</v>
      </c>
      <c r="BF25">
        <v>0</v>
      </c>
      <c r="BG25" s="37">
        <v>14009.6</v>
      </c>
      <c r="BH25">
        <v>1110.1600000000001</v>
      </c>
      <c r="BI25">
        <v>596480.62</v>
      </c>
      <c r="BJ25">
        <v>105216.58</v>
      </c>
      <c r="BK25" s="37">
        <v>60979.38</v>
      </c>
      <c r="BL25">
        <v>281461.24</v>
      </c>
      <c r="BM25" s="37">
        <v>575701.66</v>
      </c>
      <c r="BN25">
        <v>0</v>
      </c>
      <c r="BO25">
        <v>0</v>
      </c>
      <c r="BP25">
        <v>0</v>
      </c>
      <c r="BQ25">
        <v>0</v>
      </c>
      <c r="BR25">
        <v>182641.68</v>
      </c>
      <c r="BS25" s="41"/>
      <c r="BT25" s="40"/>
      <c r="BU25" s="40">
        <f t="shared" si="1"/>
        <v>8</v>
      </c>
      <c r="BV25" s="39" t="s">
        <v>50</v>
      </c>
      <c r="BW25" s="40" t="str">
        <f t="shared" si="2"/>
        <v>Petroleum, petroleum products and related materials</v>
      </c>
      <c r="BX25" s="40">
        <f>HLOOKUP($BV25,$A$2:$BS$9977,(MATCH(BX$2&amp;$BX$1,$A:$A,0)-1),FALSE)</f>
        <v>0</v>
      </c>
    </row>
    <row r="26" spans="1:76" x14ac:dyDescent="0.2">
      <c r="A26" s="40" t="str">
        <f t="shared" si="0"/>
        <v>2023–24BURK</v>
      </c>
      <c r="B26" s="40" t="s">
        <v>645</v>
      </c>
      <c r="C26" s="40" t="s">
        <v>125</v>
      </c>
      <c r="D26" s="40">
        <v>0</v>
      </c>
      <c r="E26" s="54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>
        <v>0</v>
      </c>
      <c r="P26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>
        <v>0</v>
      </c>
      <c r="AB26" s="37">
        <v>0</v>
      </c>
      <c r="AC26" s="37">
        <v>0</v>
      </c>
      <c r="AD26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1379.06</v>
      </c>
      <c r="BL26" s="37">
        <v>0</v>
      </c>
      <c r="BM26" s="37">
        <v>0</v>
      </c>
      <c r="BN26" s="37">
        <v>0</v>
      </c>
      <c r="BO26">
        <v>0</v>
      </c>
      <c r="BP26">
        <v>0</v>
      </c>
      <c r="BQ26">
        <v>0</v>
      </c>
      <c r="BR26" s="37">
        <v>0</v>
      </c>
      <c r="BS26" s="41"/>
      <c r="BT26" s="40"/>
      <c r="BU26" s="40">
        <f t="shared" si="1"/>
        <v>8</v>
      </c>
      <c r="BV26" s="39" t="s">
        <v>51</v>
      </c>
      <c r="BW26" s="40" t="str">
        <f t="shared" si="2"/>
        <v>Gas, natural and manufactured</v>
      </c>
      <c r="BX26" s="40">
        <f>HLOOKUP($BV26,$A$2:$BS$9977,(MATCH(BX$2&amp;$BX$1,$A:$A,0)-1),FALSE)</f>
        <v>0</v>
      </c>
    </row>
    <row r="27" spans="1:76" x14ac:dyDescent="0.2">
      <c r="A27" s="40" t="str">
        <f t="shared" si="0"/>
        <v>2023–24BURM</v>
      </c>
      <c r="B27" s="40" t="s">
        <v>645</v>
      </c>
      <c r="C27" s="40" t="s">
        <v>126</v>
      </c>
      <c r="D27" s="40">
        <v>0</v>
      </c>
      <c r="E27" s="40">
        <v>0</v>
      </c>
      <c r="F27">
        <v>0</v>
      </c>
      <c r="G27">
        <v>688749.49</v>
      </c>
      <c r="H27">
        <v>0</v>
      </c>
      <c r="I27">
        <v>651695.37</v>
      </c>
      <c r="J27">
        <v>0</v>
      </c>
      <c r="K27">
        <v>89604.1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775611</v>
      </c>
      <c r="T27">
        <v>0</v>
      </c>
      <c r="U27">
        <v>0</v>
      </c>
      <c r="V27">
        <v>0</v>
      </c>
      <c r="W27">
        <v>0</v>
      </c>
      <c r="X27">
        <v>54407.76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5095.5</v>
      </c>
      <c r="AO27">
        <v>0</v>
      </c>
      <c r="AP27">
        <v>0</v>
      </c>
      <c r="AQ27">
        <v>145533.37</v>
      </c>
      <c r="AR27">
        <v>33466.03</v>
      </c>
      <c r="AS27">
        <v>3782.4</v>
      </c>
      <c r="AT27">
        <v>0</v>
      </c>
      <c r="AU27">
        <v>89593.31</v>
      </c>
      <c r="AV27" s="37">
        <v>40508.53</v>
      </c>
      <c r="AW27" s="37">
        <v>0</v>
      </c>
      <c r="AX27">
        <v>0</v>
      </c>
      <c r="AY27">
        <v>0</v>
      </c>
      <c r="AZ27" s="37">
        <v>0</v>
      </c>
      <c r="BA27">
        <v>0</v>
      </c>
      <c r="BB27">
        <v>0</v>
      </c>
      <c r="BC27">
        <v>1224.47</v>
      </c>
      <c r="BD27">
        <v>10704.44</v>
      </c>
      <c r="BE27">
        <v>0</v>
      </c>
      <c r="BF27" s="37">
        <v>0</v>
      </c>
      <c r="BG27" s="37">
        <v>11962.96</v>
      </c>
      <c r="BH27">
        <v>237455.56</v>
      </c>
      <c r="BI27">
        <v>367441.84</v>
      </c>
      <c r="BJ27">
        <v>128848.3</v>
      </c>
      <c r="BK27">
        <v>544281.26</v>
      </c>
      <c r="BL27">
        <v>0</v>
      </c>
      <c r="BM27">
        <v>183323.84</v>
      </c>
      <c r="BN27">
        <v>0</v>
      </c>
      <c r="BO27">
        <v>0</v>
      </c>
      <c r="BP27">
        <v>0</v>
      </c>
      <c r="BQ27">
        <v>0</v>
      </c>
      <c r="BR27">
        <v>956213.71</v>
      </c>
      <c r="BS27" s="41"/>
      <c r="BT27" s="40"/>
      <c r="BU27" s="40">
        <f t="shared" si="1"/>
        <v>8</v>
      </c>
      <c r="BV27" s="39" t="s">
        <v>52</v>
      </c>
      <c r="BW27" s="40" t="str">
        <f t="shared" si="2"/>
        <v>Animal oils and fats</v>
      </c>
      <c r="BX27" s="40">
        <f>HLOOKUP($BV27,$A$2:$BS$9977,(MATCH(BX$2&amp;$BX$1,$A:$A,0)-1),FALSE)</f>
        <v>0</v>
      </c>
    </row>
    <row r="28" spans="1:76" x14ac:dyDescent="0.2">
      <c r="A28" s="40" t="str">
        <f t="shared" si="0"/>
        <v>2023–24BVIR</v>
      </c>
      <c r="B28" s="40" t="s">
        <v>645</v>
      </c>
      <c r="C28" s="40" t="s">
        <v>127</v>
      </c>
      <c r="D28" s="40">
        <v>0</v>
      </c>
      <c r="E28" s="40">
        <v>0</v>
      </c>
      <c r="F28">
        <v>0</v>
      </c>
      <c r="G28" s="37">
        <v>0</v>
      </c>
      <c r="H28" s="37">
        <v>31482.33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>
        <v>0</v>
      </c>
      <c r="P28" s="37">
        <v>0</v>
      </c>
      <c r="Q28" s="37">
        <v>0</v>
      </c>
      <c r="R28" s="37">
        <v>0</v>
      </c>
      <c r="S28" s="37">
        <v>0</v>
      </c>
      <c r="T28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19710.03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1507.61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19912.43</v>
      </c>
      <c r="BK28" s="37">
        <v>0</v>
      </c>
      <c r="BL28" s="37">
        <v>0</v>
      </c>
      <c r="BM28" s="37">
        <v>0</v>
      </c>
      <c r="BN28" s="37">
        <v>0</v>
      </c>
      <c r="BO28">
        <v>0</v>
      </c>
      <c r="BP28" s="37">
        <v>0</v>
      </c>
      <c r="BQ28">
        <v>0</v>
      </c>
      <c r="BR28" s="37">
        <v>32065.53</v>
      </c>
      <c r="BS28" s="41"/>
      <c r="BT28" s="40"/>
      <c r="BU28" s="40">
        <f t="shared" si="1"/>
        <v>8</v>
      </c>
      <c r="BV28" s="39" t="s">
        <v>53</v>
      </c>
      <c r="BW28" s="40" t="str">
        <f t="shared" si="2"/>
        <v>Fixed vegetable fats and oils, crude, refined or fractionated</v>
      </c>
      <c r="BX28" s="40">
        <f>HLOOKUP($BV28,$A$2:$BS$9977,(MATCH(BX$2&amp;$BX$1,$A:$A,0)-1),FALSE)</f>
        <v>0</v>
      </c>
    </row>
    <row r="29" spans="1:76" x14ac:dyDescent="0.2">
      <c r="A29" s="40" t="str">
        <f t="shared" si="0"/>
        <v>2023–24CAN</v>
      </c>
      <c r="B29" s="40" t="s">
        <v>645</v>
      </c>
      <c r="C29" s="40" t="s">
        <v>128</v>
      </c>
      <c r="D29" s="40">
        <v>0</v>
      </c>
      <c r="E29" s="40">
        <v>8528064.9800000004</v>
      </c>
      <c r="F29">
        <v>155396.5</v>
      </c>
      <c r="G29" s="37">
        <v>1461768.95</v>
      </c>
      <c r="H29">
        <v>957806.21</v>
      </c>
      <c r="I29" s="37">
        <v>6909893.5499999998</v>
      </c>
      <c r="J29">
        <v>8345357.1900000004</v>
      </c>
      <c r="K29">
        <v>166685.89000000001</v>
      </c>
      <c r="L29" s="37">
        <v>4086017.04</v>
      </c>
      <c r="M29">
        <v>746178.19</v>
      </c>
      <c r="N29" s="37">
        <v>1131586.06</v>
      </c>
      <c r="O29">
        <v>28778.46</v>
      </c>
      <c r="P29">
        <v>0</v>
      </c>
      <c r="Q29">
        <v>909598.22</v>
      </c>
      <c r="R29">
        <v>2274.52</v>
      </c>
      <c r="S29" s="37">
        <v>8931102.9499999993</v>
      </c>
      <c r="T29" s="37">
        <v>0</v>
      </c>
      <c r="U29">
        <v>0</v>
      </c>
      <c r="V29" s="37">
        <v>11326258.49</v>
      </c>
      <c r="W29" s="37">
        <v>18073.87</v>
      </c>
      <c r="X29" s="37">
        <v>42509895.710000001</v>
      </c>
      <c r="Y29">
        <v>117157.88</v>
      </c>
      <c r="Z29">
        <v>3929549.72</v>
      </c>
      <c r="AA29">
        <v>0</v>
      </c>
      <c r="AB29">
        <v>121672.98</v>
      </c>
      <c r="AC29" s="37">
        <v>294482.39</v>
      </c>
      <c r="AD29">
        <v>0</v>
      </c>
      <c r="AE29">
        <v>6384375.8200000003</v>
      </c>
      <c r="AF29" s="37">
        <v>67070.34</v>
      </c>
      <c r="AG29">
        <v>395417.31</v>
      </c>
      <c r="AH29">
        <v>7522286.2400000002</v>
      </c>
      <c r="AI29">
        <v>651772.31999999995</v>
      </c>
      <c r="AJ29" s="37">
        <v>51296033.770000003</v>
      </c>
      <c r="AK29" s="37">
        <v>272845.98</v>
      </c>
      <c r="AL29" s="37">
        <v>2342575.86</v>
      </c>
      <c r="AM29" s="37">
        <v>24944469.199999999</v>
      </c>
      <c r="AN29">
        <v>2297.77</v>
      </c>
      <c r="AO29" s="37">
        <v>2034153.86</v>
      </c>
      <c r="AP29" s="37">
        <v>203238.75</v>
      </c>
      <c r="AQ29">
        <v>991696.01</v>
      </c>
      <c r="AR29">
        <v>388474.82</v>
      </c>
      <c r="AS29" s="37">
        <v>1199562.25</v>
      </c>
      <c r="AT29" s="37">
        <v>4500669.88</v>
      </c>
      <c r="AU29" s="37">
        <v>1569754.89</v>
      </c>
      <c r="AV29" s="37">
        <v>6447911.3200000003</v>
      </c>
      <c r="AW29" s="37">
        <v>77324572.239999995</v>
      </c>
      <c r="AX29" s="37">
        <v>96882048.060000002</v>
      </c>
      <c r="AY29">
        <v>1875681.73</v>
      </c>
      <c r="AZ29" s="37">
        <v>73431489.180000007</v>
      </c>
      <c r="BA29">
        <v>1302542.5900000001</v>
      </c>
      <c r="BB29">
        <v>6326171.3399999999</v>
      </c>
      <c r="BC29" s="37">
        <v>18026290.18</v>
      </c>
      <c r="BD29" s="37">
        <v>18684971.690000001</v>
      </c>
      <c r="BE29">
        <v>10121986.02</v>
      </c>
      <c r="BF29" s="37">
        <v>2471248.7200000002</v>
      </c>
      <c r="BG29">
        <v>396703.15</v>
      </c>
      <c r="BH29" s="37">
        <v>7929.79</v>
      </c>
      <c r="BI29">
        <v>1263097.97</v>
      </c>
      <c r="BJ29">
        <v>31188.55</v>
      </c>
      <c r="BK29" s="37">
        <v>44392489.460000001</v>
      </c>
      <c r="BL29">
        <v>1188288.8799999999</v>
      </c>
      <c r="BM29" s="37">
        <v>6449501.3499999996</v>
      </c>
      <c r="BN29">
        <v>1094.1199999999999</v>
      </c>
      <c r="BO29">
        <v>102395.67</v>
      </c>
      <c r="BP29">
        <v>0</v>
      </c>
      <c r="BQ29">
        <v>0</v>
      </c>
      <c r="BR29">
        <v>15010849.060000001</v>
      </c>
      <c r="BS29" s="41"/>
      <c r="BT29" s="40"/>
      <c r="BU29" s="40">
        <f t="shared" si="1"/>
        <v>8</v>
      </c>
      <c r="BV29" s="39" t="s">
        <v>54</v>
      </c>
      <c r="BW29" s="40" t="str">
        <f t="shared" si="2"/>
        <v>Animal or vegetable fats and oils, processed; waxes of animal or vegetable origin; inedible mixtures or preparations of animal or vegetable fats or oils, nes</v>
      </c>
      <c r="BX29" s="40">
        <f>HLOOKUP($BV29,$A$2:$BS$9977,(MATCH(BX$2&amp;$BX$1,$A:$A,0)-1),FALSE)</f>
        <v>0</v>
      </c>
    </row>
    <row r="30" spans="1:76" x14ac:dyDescent="0.2">
      <c r="A30" s="40" t="str">
        <f t="shared" si="0"/>
        <v>2023–24CAYM</v>
      </c>
      <c r="B30" s="40" t="s">
        <v>645</v>
      </c>
      <c r="C30" s="40" t="s">
        <v>129</v>
      </c>
      <c r="D30" s="40">
        <v>0</v>
      </c>
      <c r="E30" s="40">
        <v>0</v>
      </c>
      <c r="F30">
        <v>0</v>
      </c>
      <c r="G30">
        <v>0</v>
      </c>
      <c r="H30" s="37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20250.47</v>
      </c>
      <c r="O30">
        <v>1088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2500.79</v>
      </c>
      <c r="Y30">
        <v>0</v>
      </c>
      <c r="Z30">
        <v>108571.81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s="37">
        <v>0</v>
      </c>
      <c r="AQ30">
        <v>0</v>
      </c>
      <c r="AR30" s="37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 s="37">
        <v>0</v>
      </c>
      <c r="BE30">
        <v>0</v>
      </c>
      <c r="BF30" s="37">
        <v>0</v>
      </c>
      <c r="BG30">
        <v>0</v>
      </c>
      <c r="BH30" s="37">
        <v>0</v>
      </c>
      <c r="BI30" s="37">
        <v>0</v>
      </c>
      <c r="BJ30" s="37">
        <v>0</v>
      </c>
      <c r="BK30">
        <v>0</v>
      </c>
      <c r="BL30">
        <v>0</v>
      </c>
      <c r="BM30" s="37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 s="41"/>
      <c r="BT30" s="40"/>
      <c r="BU30" s="40">
        <f t="shared" si="1"/>
        <v>8</v>
      </c>
      <c r="BV30" s="39" t="s">
        <v>55</v>
      </c>
      <c r="BW30" s="40" t="str">
        <f t="shared" si="2"/>
        <v>Organic chemicals</v>
      </c>
      <c r="BX30" s="40">
        <f>HLOOKUP($BV30,$A$2:$BS$9977,(MATCH(BX$2&amp;$BX$1,$A:$A,0)-1),FALSE)</f>
        <v>0</v>
      </c>
    </row>
    <row r="31" spans="1:76" x14ac:dyDescent="0.2">
      <c r="A31" s="40" t="str">
        <f t="shared" si="0"/>
        <v>2023–24CHIN</v>
      </c>
      <c r="B31" s="40" t="s">
        <v>645</v>
      </c>
      <c r="C31" s="40" t="s">
        <v>131</v>
      </c>
      <c r="D31" s="40">
        <v>0</v>
      </c>
      <c r="E31" s="40">
        <v>118617.60000000001</v>
      </c>
      <c r="F31">
        <v>347102.03</v>
      </c>
      <c r="G31">
        <v>52154935.010000102</v>
      </c>
      <c r="H31">
        <v>12809618.039999999</v>
      </c>
      <c r="I31">
        <v>115786207.54000001</v>
      </c>
      <c r="J31">
        <v>20941463.399999999</v>
      </c>
      <c r="K31" s="37">
        <v>3577722.04</v>
      </c>
      <c r="L31">
        <v>26391098.449999999</v>
      </c>
      <c r="M31">
        <v>50331036.420000002</v>
      </c>
      <c r="N31">
        <v>31587490.940000001</v>
      </c>
      <c r="O31">
        <v>0</v>
      </c>
      <c r="P31">
        <v>0</v>
      </c>
      <c r="Q31">
        <v>3173270.67</v>
      </c>
      <c r="R31">
        <v>3738169.55</v>
      </c>
      <c r="S31">
        <v>40471475.75</v>
      </c>
      <c r="T31">
        <v>0</v>
      </c>
      <c r="U31">
        <v>4397876.53</v>
      </c>
      <c r="V31">
        <v>15021464.619999999</v>
      </c>
      <c r="W31">
        <v>454526.03</v>
      </c>
      <c r="X31">
        <v>24028425.629999999</v>
      </c>
      <c r="Y31">
        <v>20139826.600000001</v>
      </c>
      <c r="Z31">
        <v>740117771.03999996</v>
      </c>
      <c r="AA31">
        <v>2633838.2400000002</v>
      </c>
      <c r="AB31">
        <v>65560.66</v>
      </c>
      <c r="AC31">
        <v>1382908.59</v>
      </c>
      <c r="AD31">
        <v>1853221.83</v>
      </c>
      <c r="AE31">
        <v>164672917.47</v>
      </c>
      <c r="AF31">
        <v>374275946.33999997</v>
      </c>
      <c r="AG31">
        <v>14693166.17</v>
      </c>
      <c r="AH31">
        <v>29314391.73</v>
      </c>
      <c r="AI31">
        <v>81728524.109999895</v>
      </c>
      <c r="AJ31">
        <v>71744440.25</v>
      </c>
      <c r="AK31">
        <v>49018973.649999999</v>
      </c>
      <c r="AL31">
        <v>135674056.13</v>
      </c>
      <c r="AM31">
        <v>349644196.77999902</v>
      </c>
      <c r="AN31">
        <v>9762991.7200000007</v>
      </c>
      <c r="AO31">
        <v>313113779.44</v>
      </c>
      <c r="AP31">
        <v>141346183.36000001</v>
      </c>
      <c r="AQ31">
        <v>240099108.93000001</v>
      </c>
      <c r="AR31">
        <v>380683764.37</v>
      </c>
      <c r="AS31">
        <v>303320552.13999897</v>
      </c>
      <c r="AT31">
        <v>242496531.71000001</v>
      </c>
      <c r="AU31">
        <v>227419556.78999999</v>
      </c>
      <c r="AV31">
        <v>842099973.37000203</v>
      </c>
      <c r="AW31">
        <v>384513213.24000001</v>
      </c>
      <c r="AX31">
        <v>627759101.48000002</v>
      </c>
      <c r="AY31">
        <v>46871251.25</v>
      </c>
      <c r="AZ31">
        <v>1092216581.1900001</v>
      </c>
      <c r="BA31">
        <v>97082337.780000001</v>
      </c>
      <c r="BB31">
        <v>336085210.01999998</v>
      </c>
      <c r="BC31">
        <v>1388072623.74</v>
      </c>
      <c r="BD31">
        <v>2196879672.9200001</v>
      </c>
      <c r="BE31">
        <v>115235007.09</v>
      </c>
      <c r="BF31">
        <v>285527510.13</v>
      </c>
      <c r="BG31">
        <v>782927826.74000096</v>
      </c>
      <c r="BH31">
        <v>57117827.439999998</v>
      </c>
      <c r="BI31">
        <v>879130250.78999698</v>
      </c>
      <c r="BJ31">
        <v>119813240.61</v>
      </c>
      <c r="BK31">
        <v>145538903.41999999</v>
      </c>
      <c r="BL31">
        <v>65677401.109999999</v>
      </c>
      <c r="BM31">
        <v>1108472551.6500001</v>
      </c>
      <c r="BN31">
        <v>0</v>
      </c>
      <c r="BO31">
        <v>33690.14</v>
      </c>
      <c r="BP31">
        <v>18421.88</v>
      </c>
      <c r="BQ31">
        <v>0</v>
      </c>
      <c r="BR31">
        <v>1219058883.29</v>
      </c>
      <c r="BS31" s="41"/>
      <c r="BT31" s="40"/>
      <c r="BU31" s="40">
        <f t="shared" si="1"/>
        <v>8</v>
      </c>
      <c r="BV31" s="39" t="s">
        <v>56</v>
      </c>
      <c r="BW31" s="40" t="str">
        <f t="shared" si="2"/>
        <v>Inorganic chemicals</v>
      </c>
      <c r="BX31" s="40">
        <f>HLOOKUP($BV31,$A$2:$BS$9977,(MATCH(BX$2&amp;$BX$1,$A:$A,0)-1),FALSE)</f>
        <v>0</v>
      </c>
    </row>
    <row r="32" spans="1:76" x14ac:dyDescent="0.2">
      <c r="A32" s="40" t="str">
        <f t="shared" si="0"/>
        <v>2023–24CHLE</v>
      </c>
      <c r="B32" s="40" t="s">
        <v>645</v>
      </c>
      <c r="C32" s="40" t="s">
        <v>132</v>
      </c>
      <c r="D32" s="40">
        <v>0</v>
      </c>
      <c r="E32" s="40">
        <v>0</v>
      </c>
      <c r="F32">
        <v>0</v>
      </c>
      <c r="G32">
        <v>13995.21</v>
      </c>
      <c r="H32">
        <v>264677.59000000003</v>
      </c>
      <c r="I32">
        <v>22396204.780000001</v>
      </c>
      <c r="J32">
        <v>0</v>
      </c>
      <c r="K32">
        <v>0</v>
      </c>
      <c r="L32">
        <v>890671.61</v>
      </c>
      <c r="M32">
        <v>2798.75</v>
      </c>
      <c r="N32">
        <v>24236.51</v>
      </c>
      <c r="O32">
        <v>0</v>
      </c>
      <c r="P32">
        <v>0</v>
      </c>
      <c r="Q32">
        <v>236234.74</v>
      </c>
      <c r="R32">
        <v>0</v>
      </c>
      <c r="S32">
        <v>6121913.5099999998</v>
      </c>
      <c r="T32">
        <v>0</v>
      </c>
      <c r="U32">
        <v>0</v>
      </c>
      <c r="V32">
        <v>211210.38</v>
      </c>
      <c r="W32">
        <v>42366547.869999997</v>
      </c>
      <c r="X32">
        <v>1001846.23</v>
      </c>
      <c r="Y32">
        <v>0</v>
      </c>
      <c r="Z32" s="37">
        <v>0</v>
      </c>
      <c r="AA32">
        <v>0</v>
      </c>
      <c r="AB32">
        <v>0</v>
      </c>
      <c r="AC32">
        <v>0</v>
      </c>
      <c r="AD32">
        <v>0</v>
      </c>
      <c r="AE32">
        <v>75328.31</v>
      </c>
      <c r="AF32">
        <v>2860562.78</v>
      </c>
      <c r="AG32">
        <v>35662.86</v>
      </c>
      <c r="AH32">
        <v>0</v>
      </c>
      <c r="AI32">
        <v>22311.98</v>
      </c>
      <c r="AJ32">
        <v>721566.49</v>
      </c>
      <c r="AK32">
        <v>0</v>
      </c>
      <c r="AL32">
        <v>54736.23</v>
      </c>
      <c r="AM32">
        <v>4334603.7300000004</v>
      </c>
      <c r="AN32">
        <v>0</v>
      </c>
      <c r="AO32">
        <v>0</v>
      </c>
      <c r="AP32" s="37">
        <v>4575484.6900000004</v>
      </c>
      <c r="AQ32">
        <v>2203225.8199999998</v>
      </c>
      <c r="AR32">
        <v>0</v>
      </c>
      <c r="AS32">
        <v>0</v>
      </c>
      <c r="AT32">
        <v>8562.24</v>
      </c>
      <c r="AU32">
        <v>0</v>
      </c>
      <c r="AV32">
        <v>0</v>
      </c>
      <c r="AW32">
        <v>684189.92</v>
      </c>
      <c r="AX32">
        <v>8536851.5199999996</v>
      </c>
      <c r="AY32">
        <v>0</v>
      </c>
      <c r="AZ32">
        <v>235923.41</v>
      </c>
      <c r="BA32">
        <v>9787.58</v>
      </c>
      <c r="BB32">
        <v>54153.23</v>
      </c>
      <c r="BC32">
        <v>95649.38</v>
      </c>
      <c r="BD32">
        <v>9757316.6600000001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30147.69</v>
      </c>
      <c r="BL32">
        <v>0</v>
      </c>
      <c r="BM32">
        <v>229849.56</v>
      </c>
      <c r="BN32">
        <v>0</v>
      </c>
      <c r="BO32">
        <v>0</v>
      </c>
      <c r="BP32">
        <v>0</v>
      </c>
      <c r="BQ32">
        <v>0</v>
      </c>
      <c r="BR32">
        <v>40227.919999999998</v>
      </c>
      <c r="BS32" s="41"/>
      <c r="BT32" s="40"/>
      <c r="BU32" s="40">
        <f t="shared" si="1"/>
        <v>8</v>
      </c>
      <c r="BV32" s="39" t="s">
        <v>57</v>
      </c>
      <c r="BW32" s="40" t="str">
        <f t="shared" si="2"/>
        <v>Dyeing, tanning and colouring materials</v>
      </c>
      <c r="BX32" s="40">
        <f>HLOOKUP($BV32,$A$2:$BS$9977,(MATCH(BX$2&amp;$BX$1,$A:$A,0)-1),FALSE)</f>
        <v>0</v>
      </c>
    </row>
    <row r="33" spans="1:76" x14ac:dyDescent="0.2">
      <c r="A33" s="40" t="str">
        <f t="shared" si="0"/>
        <v>2023–24CHRI</v>
      </c>
      <c r="B33" s="40" t="s">
        <v>645</v>
      </c>
      <c r="C33" s="40" t="s">
        <v>133</v>
      </c>
      <c r="D33" s="40">
        <v>0</v>
      </c>
      <c r="E33" s="40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 s="37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37">
        <v>0</v>
      </c>
      <c r="BH33">
        <v>0</v>
      </c>
      <c r="BI33">
        <v>1424.24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 s="41"/>
      <c r="BT33" s="40"/>
      <c r="BU33" s="40">
        <f t="shared" si="1"/>
        <v>8</v>
      </c>
      <c r="BV33" s="39" t="s">
        <v>58</v>
      </c>
      <c r="BW33" s="40" t="str">
        <f t="shared" si="2"/>
        <v>Medicinal and pharmaceutical products</v>
      </c>
      <c r="BX33" s="40">
        <f>HLOOKUP($BV33,$A$2:$BS$9977,(MATCH(BX$2&amp;$BX$1,$A:$A,0)-1),FALSE)</f>
        <v>0</v>
      </c>
    </row>
    <row r="34" spans="1:76" x14ac:dyDescent="0.2">
      <c r="A34" s="40" t="str">
        <f t="shared" si="0"/>
        <v>2023–24CMBD</v>
      </c>
      <c r="B34" s="40" t="s">
        <v>645</v>
      </c>
      <c r="C34" s="40" t="s">
        <v>134</v>
      </c>
      <c r="D34" s="40">
        <v>0</v>
      </c>
      <c r="E34" s="40">
        <v>0</v>
      </c>
      <c r="F34">
        <v>0</v>
      </c>
      <c r="G34">
        <v>0</v>
      </c>
      <c r="H34">
        <v>13712592.26</v>
      </c>
      <c r="I34" s="37">
        <v>0</v>
      </c>
      <c r="J34">
        <v>0</v>
      </c>
      <c r="K34" s="37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1304.1199999999999</v>
      </c>
      <c r="T34">
        <v>0</v>
      </c>
      <c r="U34">
        <v>0</v>
      </c>
      <c r="V34">
        <v>0</v>
      </c>
      <c r="W34">
        <v>0</v>
      </c>
      <c r="X34" s="37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37">
        <v>0</v>
      </c>
      <c r="AF34">
        <v>0</v>
      </c>
      <c r="AG34">
        <v>0</v>
      </c>
      <c r="AH34" s="37">
        <v>0</v>
      </c>
      <c r="AI34">
        <v>0</v>
      </c>
      <c r="AJ34" s="37">
        <v>0</v>
      </c>
      <c r="AK34">
        <v>0</v>
      </c>
      <c r="AL34">
        <v>0</v>
      </c>
      <c r="AM34" s="37">
        <v>202213.07</v>
      </c>
      <c r="AN34" s="37">
        <v>152644.64000000001</v>
      </c>
      <c r="AO34">
        <v>186245.7</v>
      </c>
      <c r="AP34">
        <v>4970.8500000000004</v>
      </c>
      <c r="AQ34">
        <v>0</v>
      </c>
      <c r="AR34">
        <v>3413324.33</v>
      </c>
      <c r="AS34" s="37">
        <v>2865.96</v>
      </c>
      <c r="AT34">
        <v>0</v>
      </c>
      <c r="AU34">
        <v>0</v>
      </c>
      <c r="AV34" s="37">
        <v>116961.3</v>
      </c>
      <c r="AW34" s="37">
        <v>0</v>
      </c>
      <c r="AX34" s="37">
        <v>0</v>
      </c>
      <c r="AY34">
        <v>0</v>
      </c>
      <c r="AZ34" s="37">
        <v>0</v>
      </c>
      <c r="BA34">
        <v>0</v>
      </c>
      <c r="BB34">
        <v>73499.66</v>
      </c>
      <c r="BC34" s="37">
        <v>6690.99</v>
      </c>
      <c r="BD34" s="37">
        <v>2824.35</v>
      </c>
      <c r="BE34" s="37">
        <v>0</v>
      </c>
      <c r="BF34">
        <v>1199281.6499999999</v>
      </c>
      <c r="BG34" s="37">
        <v>1418437.78</v>
      </c>
      <c r="BH34">
        <v>465438</v>
      </c>
      <c r="BI34" s="37">
        <v>17864602.760000002</v>
      </c>
      <c r="BJ34">
        <v>5929885.5700000003</v>
      </c>
      <c r="BK34" s="37">
        <v>1896.32</v>
      </c>
      <c r="BL34">
        <v>0</v>
      </c>
      <c r="BM34" s="37">
        <v>390836.26</v>
      </c>
      <c r="BN34">
        <v>0</v>
      </c>
      <c r="BO34">
        <v>0</v>
      </c>
      <c r="BP34">
        <v>0</v>
      </c>
      <c r="BQ34">
        <v>0</v>
      </c>
      <c r="BR34">
        <v>2438075.36</v>
      </c>
      <c r="BS34" s="41"/>
      <c r="BT34" s="40"/>
      <c r="BU34" s="40">
        <f t="shared" si="1"/>
        <v>8</v>
      </c>
      <c r="BV34" s="39" t="s">
        <v>59</v>
      </c>
      <c r="BW34" s="40" t="str">
        <f t="shared" si="2"/>
        <v>Essential oils and resinoids and perfume materials; toilet, polishing and cleansing preparations</v>
      </c>
      <c r="BX34" s="40">
        <f>HLOOKUP($BV34,$A$2:$BS$9977,(MATCH(BX$2&amp;$BX$1,$A:$A,0)-1),FALSE)</f>
        <v>0</v>
      </c>
    </row>
    <row r="35" spans="1:76" x14ac:dyDescent="0.2">
      <c r="A35" s="40" t="str">
        <f t="shared" si="0"/>
        <v>2023–24COCO</v>
      </c>
      <c r="B35" s="40" t="s">
        <v>645</v>
      </c>
      <c r="C35" s="40" t="s">
        <v>136</v>
      </c>
      <c r="D35" s="40">
        <v>0</v>
      </c>
      <c r="E35" s="40">
        <v>0</v>
      </c>
      <c r="F35">
        <v>0</v>
      </c>
      <c r="G35">
        <v>0</v>
      </c>
      <c r="H35">
        <v>0</v>
      </c>
      <c r="I35" s="37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1056.6400000000001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 s="37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 s="37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 s="41"/>
      <c r="BT35" s="40"/>
      <c r="BU35" s="40">
        <f t="shared" si="1"/>
        <v>8</v>
      </c>
      <c r="BV35" s="39" t="s">
        <v>60</v>
      </c>
      <c r="BW35" s="40" t="str">
        <f t="shared" si="2"/>
        <v>Fertilisers (excl. those of group 272)</v>
      </c>
      <c r="BX35" s="40">
        <f>HLOOKUP($BV35,$A$2:$BS$9977,(MATCH(BX$2&amp;$BX$1,$A:$A,0)-1),FALSE)</f>
        <v>0</v>
      </c>
    </row>
    <row r="36" spans="1:76" x14ac:dyDescent="0.2">
      <c r="A36" s="40" t="str">
        <f t="shared" si="0"/>
        <v>2023–24COMB</v>
      </c>
      <c r="B36" s="40" t="s">
        <v>645</v>
      </c>
      <c r="C36" s="40" t="s">
        <v>137</v>
      </c>
      <c r="D36" s="40">
        <v>0</v>
      </c>
      <c r="E36" s="40">
        <v>0</v>
      </c>
      <c r="F36">
        <v>0</v>
      </c>
      <c r="G36">
        <v>0</v>
      </c>
      <c r="H36">
        <v>218289.19</v>
      </c>
      <c r="I36" s="37">
        <v>1712435.46</v>
      </c>
      <c r="J36">
        <v>116293.6</v>
      </c>
      <c r="K36" s="37">
        <v>5517343.8899999997</v>
      </c>
      <c r="L36">
        <v>0</v>
      </c>
      <c r="M36">
        <v>46778.86</v>
      </c>
      <c r="N36">
        <v>57830.04</v>
      </c>
      <c r="O36">
        <v>0</v>
      </c>
      <c r="P36">
        <v>0</v>
      </c>
      <c r="Q36">
        <v>0</v>
      </c>
      <c r="R36">
        <v>0</v>
      </c>
      <c r="S36" s="37">
        <v>0</v>
      </c>
      <c r="T36">
        <v>0</v>
      </c>
      <c r="U36">
        <v>0</v>
      </c>
      <c r="V36">
        <v>0</v>
      </c>
      <c r="W36">
        <v>0</v>
      </c>
      <c r="X36" s="37">
        <v>1275352.1299999999</v>
      </c>
      <c r="Y36">
        <v>0</v>
      </c>
      <c r="Z36">
        <v>8144911.3700000001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10641.18</v>
      </c>
      <c r="AJ36">
        <v>53750.58</v>
      </c>
      <c r="AK36">
        <v>348968.19</v>
      </c>
      <c r="AL36" s="37">
        <v>1087.06</v>
      </c>
      <c r="AM36">
        <v>334521.87</v>
      </c>
      <c r="AN36">
        <v>0</v>
      </c>
      <c r="AO36">
        <v>0</v>
      </c>
      <c r="AP36">
        <v>0</v>
      </c>
      <c r="AQ36">
        <v>28145.48</v>
      </c>
      <c r="AR36">
        <v>36699.53</v>
      </c>
      <c r="AS36">
        <v>85073.94</v>
      </c>
      <c r="AT36">
        <v>0</v>
      </c>
      <c r="AU36">
        <v>0</v>
      </c>
      <c r="AV36">
        <v>12233.95</v>
      </c>
      <c r="AW36">
        <v>718074.35</v>
      </c>
      <c r="AX36">
        <v>3802.86</v>
      </c>
      <c r="AY36">
        <v>0</v>
      </c>
      <c r="AZ36">
        <v>55198.5</v>
      </c>
      <c r="BA36" s="37">
        <v>0</v>
      </c>
      <c r="BB36">
        <v>0</v>
      </c>
      <c r="BC36" s="37">
        <v>0</v>
      </c>
      <c r="BD36">
        <v>21036.17</v>
      </c>
      <c r="BE36" s="37">
        <v>457931.78</v>
      </c>
      <c r="BF36">
        <v>0</v>
      </c>
      <c r="BG36">
        <v>1484527.94</v>
      </c>
      <c r="BH36">
        <v>0</v>
      </c>
      <c r="BI36" s="37">
        <v>86141.97</v>
      </c>
      <c r="BJ36">
        <v>0</v>
      </c>
      <c r="BK36">
        <v>0</v>
      </c>
      <c r="BL36">
        <v>0</v>
      </c>
      <c r="BM36" s="37">
        <v>325814.28999999998</v>
      </c>
      <c r="BN36">
        <v>0</v>
      </c>
      <c r="BO36">
        <v>0</v>
      </c>
      <c r="BP36">
        <v>0</v>
      </c>
      <c r="BQ36">
        <v>0</v>
      </c>
      <c r="BR36">
        <v>0</v>
      </c>
      <c r="BS36" s="41"/>
      <c r="BT36" s="40"/>
      <c r="BU36" s="40">
        <f t="shared" si="1"/>
        <v>8</v>
      </c>
      <c r="BV36" s="39" t="s">
        <v>61</v>
      </c>
      <c r="BW36" s="40" t="str">
        <f t="shared" si="2"/>
        <v>Plastics in primary forms</v>
      </c>
      <c r="BX36" s="40">
        <f>HLOOKUP($BV36,$A$2:$BS$9977,(MATCH(BX$2&amp;$BX$1,$A:$A,0)-1),FALSE)</f>
        <v>0</v>
      </c>
    </row>
    <row r="37" spans="1:76" x14ac:dyDescent="0.2">
      <c r="A37" s="40" t="str">
        <f t="shared" si="0"/>
        <v>2023–24COOK</v>
      </c>
      <c r="B37" s="40" t="s">
        <v>645</v>
      </c>
      <c r="C37" s="40" t="s">
        <v>138</v>
      </c>
      <c r="D37" s="40">
        <v>0</v>
      </c>
      <c r="E37" s="54">
        <v>0</v>
      </c>
      <c r="F37">
        <v>0</v>
      </c>
      <c r="G37">
        <v>0</v>
      </c>
      <c r="H37" s="37">
        <v>0</v>
      </c>
      <c r="I37" s="37">
        <v>0</v>
      </c>
      <c r="J37">
        <v>0</v>
      </c>
      <c r="K37">
        <v>0</v>
      </c>
      <c r="L37">
        <v>0</v>
      </c>
      <c r="M37" s="37">
        <v>0</v>
      </c>
      <c r="N37" s="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1510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 s="37">
        <v>0</v>
      </c>
      <c r="AM37">
        <v>0</v>
      </c>
      <c r="AN37">
        <v>0</v>
      </c>
      <c r="AO37">
        <v>0</v>
      </c>
      <c r="AP37" s="37">
        <v>0</v>
      </c>
      <c r="AQ37" s="37">
        <v>0</v>
      </c>
      <c r="AR37">
        <v>0</v>
      </c>
      <c r="AS37" s="37">
        <v>0</v>
      </c>
      <c r="AT37" s="37">
        <v>0</v>
      </c>
      <c r="AU37">
        <v>0</v>
      </c>
      <c r="AV37" s="37">
        <v>0</v>
      </c>
      <c r="AW37" s="37">
        <v>25000</v>
      </c>
      <c r="AX37" s="37">
        <v>0</v>
      </c>
      <c r="AY37">
        <v>0</v>
      </c>
      <c r="AZ37" s="37">
        <v>0</v>
      </c>
      <c r="BA37">
        <v>0</v>
      </c>
      <c r="BB37">
        <v>0</v>
      </c>
      <c r="BC37" s="37">
        <v>0</v>
      </c>
      <c r="BD37">
        <v>0</v>
      </c>
      <c r="BE37">
        <v>0</v>
      </c>
      <c r="BF37">
        <v>0</v>
      </c>
      <c r="BG37" s="37">
        <v>0</v>
      </c>
      <c r="BH37">
        <v>0</v>
      </c>
      <c r="BI37" s="37">
        <v>0</v>
      </c>
      <c r="BJ37">
        <v>0</v>
      </c>
      <c r="BK37" s="37">
        <v>0</v>
      </c>
      <c r="BL37">
        <v>0</v>
      </c>
      <c r="BM37" s="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 s="41"/>
      <c r="BT37" s="40"/>
      <c r="BU37" s="40">
        <f t="shared" si="1"/>
        <v>8</v>
      </c>
      <c r="BV37" s="39" t="s">
        <v>62</v>
      </c>
      <c r="BW37" s="40" t="str">
        <f t="shared" si="2"/>
        <v>Plastics in non-primary forms</v>
      </c>
      <c r="BX37" s="40">
        <f>HLOOKUP($BV37,$A$2:$BS$9977,(MATCH(BX$2&amp;$BX$1,$A:$A,0)-1),FALSE)</f>
        <v>0</v>
      </c>
    </row>
    <row r="38" spans="1:76" x14ac:dyDescent="0.2">
      <c r="A38" s="40" t="str">
        <f t="shared" si="0"/>
        <v>2023–24COST</v>
      </c>
      <c r="B38" s="40" t="s">
        <v>645</v>
      </c>
      <c r="C38" s="40" t="s">
        <v>139</v>
      </c>
      <c r="D38" s="40">
        <v>0</v>
      </c>
      <c r="E38" s="40">
        <v>0</v>
      </c>
      <c r="F38">
        <v>0</v>
      </c>
      <c r="G38">
        <v>0</v>
      </c>
      <c r="H38">
        <v>0</v>
      </c>
      <c r="I38">
        <v>568458.54</v>
      </c>
      <c r="J38">
        <v>0</v>
      </c>
      <c r="K38" s="37">
        <v>308065.32</v>
      </c>
      <c r="L38">
        <v>0</v>
      </c>
      <c r="M38">
        <v>0</v>
      </c>
      <c r="N38">
        <v>0</v>
      </c>
      <c r="O38" s="37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12286.84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35294.89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2198.9299999999998</v>
      </c>
      <c r="AW38">
        <v>0</v>
      </c>
      <c r="AX38">
        <v>15471.44</v>
      </c>
      <c r="AY38">
        <v>0</v>
      </c>
      <c r="AZ38">
        <v>37191.160000000003</v>
      </c>
      <c r="BA38">
        <v>0</v>
      </c>
      <c r="BB38">
        <v>4885.78</v>
      </c>
      <c r="BC38">
        <v>436876.95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6463.73</v>
      </c>
      <c r="BJ38">
        <v>0</v>
      </c>
      <c r="BK38">
        <v>17998.47</v>
      </c>
      <c r="BL38">
        <v>0</v>
      </c>
      <c r="BM38">
        <v>6186.61</v>
      </c>
      <c r="BN38">
        <v>0</v>
      </c>
      <c r="BO38">
        <v>0</v>
      </c>
      <c r="BP38">
        <v>0</v>
      </c>
      <c r="BQ38">
        <v>0</v>
      </c>
      <c r="BR38">
        <v>72571.460000000006</v>
      </c>
      <c r="BS38" s="41"/>
      <c r="BT38" s="40"/>
      <c r="BU38" s="40">
        <f t="shared" si="1"/>
        <v>8</v>
      </c>
      <c r="BV38" s="39" t="s">
        <v>63</v>
      </c>
      <c r="BW38" s="40" t="str">
        <f t="shared" si="2"/>
        <v>Chemical materials and products, nes</v>
      </c>
      <c r="BX38" s="40">
        <f>HLOOKUP($BV38,$A$2:$BS$9977,(MATCH(BX$2&amp;$BX$1,$A:$A,0)-1),FALSE)</f>
        <v>0</v>
      </c>
    </row>
    <row r="39" spans="1:76" x14ac:dyDescent="0.2">
      <c r="A39" s="40" t="str">
        <f t="shared" si="0"/>
        <v>2023–24CROA</v>
      </c>
      <c r="B39" s="40" t="s">
        <v>645</v>
      </c>
      <c r="C39" s="40" t="s">
        <v>140</v>
      </c>
      <c r="D39" s="40">
        <v>0</v>
      </c>
      <c r="E39" s="40">
        <v>27671.86</v>
      </c>
      <c r="F39">
        <v>0</v>
      </c>
      <c r="G39">
        <v>11899.17</v>
      </c>
      <c r="H39">
        <v>2022.67</v>
      </c>
      <c r="I39">
        <v>37668</v>
      </c>
      <c r="J39" s="37">
        <v>0</v>
      </c>
      <c r="K39">
        <v>14248.27</v>
      </c>
      <c r="L39">
        <v>0</v>
      </c>
      <c r="M39">
        <v>65027.22</v>
      </c>
      <c r="N39">
        <v>0</v>
      </c>
      <c r="O39">
        <v>0</v>
      </c>
      <c r="P39">
        <v>0</v>
      </c>
      <c r="Q39">
        <v>0</v>
      </c>
      <c r="R39">
        <v>24377.49</v>
      </c>
      <c r="S39">
        <v>3154.78</v>
      </c>
      <c r="T39">
        <v>0</v>
      </c>
      <c r="U39">
        <v>0</v>
      </c>
      <c r="V39">
        <v>0</v>
      </c>
      <c r="W39">
        <v>0</v>
      </c>
      <c r="X39">
        <v>32533.54</v>
      </c>
      <c r="Y39">
        <v>0</v>
      </c>
      <c r="Z39" s="37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115984.26</v>
      </c>
      <c r="AM39">
        <v>0</v>
      </c>
      <c r="AN39">
        <v>0</v>
      </c>
      <c r="AO39">
        <v>0</v>
      </c>
      <c r="AP39">
        <v>0</v>
      </c>
      <c r="AQ39" s="37">
        <v>0</v>
      </c>
      <c r="AR39">
        <v>0</v>
      </c>
      <c r="AS39" s="37">
        <v>2049428.6</v>
      </c>
      <c r="AT39">
        <v>1204.2</v>
      </c>
      <c r="AU39">
        <v>0</v>
      </c>
      <c r="AV39">
        <v>323605.46999999997</v>
      </c>
      <c r="AW39" s="37">
        <v>2233753.2599999998</v>
      </c>
      <c r="AX39">
        <v>729006.19</v>
      </c>
      <c r="AY39">
        <v>134052.37</v>
      </c>
      <c r="AZ39">
        <v>25962.47</v>
      </c>
      <c r="BA39" s="37">
        <v>0</v>
      </c>
      <c r="BB39" s="37">
        <v>156862.16</v>
      </c>
      <c r="BC39" s="37">
        <v>2120654.5699999998</v>
      </c>
      <c r="BD39">
        <v>2471.37</v>
      </c>
      <c r="BE39" s="37">
        <v>165241.17000000001</v>
      </c>
      <c r="BF39">
        <v>6511.01</v>
      </c>
      <c r="BG39">
        <v>0</v>
      </c>
      <c r="BH39">
        <v>0</v>
      </c>
      <c r="BI39" s="37">
        <v>26695.94</v>
      </c>
      <c r="BJ39" s="37">
        <v>150492.04</v>
      </c>
      <c r="BK39">
        <v>29007.4</v>
      </c>
      <c r="BL39">
        <v>0</v>
      </c>
      <c r="BM39">
        <v>21210.89</v>
      </c>
      <c r="BN39">
        <v>0</v>
      </c>
      <c r="BO39">
        <v>0</v>
      </c>
      <c r="BP39">
        <v>0</v>
      </c>
      <c r="BQ39">
        <v>0</v>
      </c>
      <c r="BR39">
        <v>159507.43</v>
      </c>
      <c r="BS39" s="41"/>
      <c r="BT39" s="40"/>
      <c r="BU39" s="40">
        <f t="shared" si="1"/>
        <v>8</v>
      </c>
      <c r="BV39" s="39" t="s">
        <v>64</v>
      </c>
      <c r="BW39" s="40" t="str">
        <f t="shared" si="2"/>
        <v>Leather, leather manufactures, nes, and dressed furskins</v>
      </c>
      <c r="BX39" s="40">
        <f>HLOOKUP($BV39,$A$2:$BS$9977,(MATCH(BX$2&amp;$BX$1,$A:$A,0)-1),FALSE)</f>
        <v>0</v>
      </c>
    </row>
    <row r="40" spans="1:76" x14ac:dyDescent="0.2">
      <c r="A40" s="40" t="str">
        <f t="shared" si="0"/>
        <v>2023–24CUBA</v>
      </c>
      <c r="B40" s="40" t="s">
        <v>645</v>
      </c>
      <c r="C40" s="40" t="s">
        <v>141</v>
      </c>
      <c r="D40" s="40">
        <v>0</v>
      </c>
      <c r="E40" s="40">
        <v>0</v>
      </c>
      <c r="F40">
        <v>0</v>
      </c>
      <c r="G40">
        <v>0</v>
      </c>
      <c r="H40" s="37">
        <v>0</v>
      </c>
      <c r="I40" s="37">
        <v>0</v>
      </c>
      <c r="J40" s="37">
        <v>0</v>
      </c>
      <c r="K40">
        <v>0</v>
      </c>
      <c r="L40" s="37">
        <v>0</v>
      </c>
      <c r="M40" s="37">
        <v>0</v>
      </c>
      <c r="N40" s="37">
        <v>0</v>
      </c>
      <c r="O40">
        <v>39851.71</v>
      </c>
      <c r="P40">
        <v>0</v>
      </c>
      <c r="Q40">
        <v>0</v>
      </c>
      <c r="R40">
        <v>0</v>
      </c>
      <c r="S40" s="37">
        <v>0</v>
      </c>
      <c r="T40">
        <v>0</v>
      </c>
      <c r="U40" s="37">
        <v>0</v>
      </c>
      <c r="V40">
        <v>0</v>
      </c>
      <c r="W40">
        <v>0</v>
      </c>
      <c r="X40">
        <v>0</v>
      </c>
      <c r="Y40">
        <v>0</v>
      </c>
      <c r="Z40" s="37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 s="37">
        <v>0</v>
      </c>
      <c r="AG40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>
        <v>0</v>
      </c>
      <c r="BK40" s="37">
        <v>0</v>
      </c>
      <c r="BL40" s="37">
        <v>0</v>
      </c>
      <c r="BM40" s="37">
        <v>0</v>
      </c>
      <c r="BN40">
        <v>0</v>
      </c>
      <c r="BO40">
        <v>0</v>
      </c>
      <c r="BP40">
        <v>0</v>
      </c>
      <c r="BQ40">
        <v>0</v>
      </c>
      <c r="BR40" s="37">
        <v>0</v>
      </c>
      <c r="BS40" s="41"/>
      <c r="BT40" s="40"/>
      <c r="BU40" s="40">
        <f t="shared" si="1"/>
        <v>8</v>
      </c>
      <c r="BV40" s="39" t="s">
        <v>65</v>
      </c>
      <c r="BW40" s="40" t="str">
        <f t="shared" si="2"/>
        <v>Rubber manufactures, nes</v>
      </c>
      <c r="BX40" s="40">
        <f>HLOOKUP($BV40,$A$2:$BS$9977,(MATCH(BX$2&amp;$BX$1,$A:$A,0)-1),FALSE)</f>
        <v>0</v>
      </c>
    </row>
    <row r="41" spans="1:76" x14ac:dyDescent="0.2">
      <c r="A41" s="40" t="str">
        <f t="shared" si="0"/>
        <v>2023–24CVER</v>
      </c>
      <c r="B41" s="40" t="s">
        <v>645</v>
      </c>
      <c r="C41" s="40" t="s">
        <v>301</v>
      </c>
      <c r="D41" s="40">
        <v>0</v>
      </c>
      <c r="E41" s="54">
        <v>0</v>
      </c>
      <c r="F41" s="37">
        <v>0</v>
      </c>
      <c r="G41">
        <v>0</v>
      </c>
      <c r="H41" s="37">
        <v>0</v>
      </c>
      <c r="I41" s="37">
        <v>0</v>
      </c>
      <c r="J41">
        <v>0</v>
      </c>
      <c r="K41" s="37">
        <v>0</v>
      </c>
      <c r="L41" s="37">
        <v>0</v>
      </c>
      <c r="M41" s="37">
        <v>0</v>
      </c>
      <c r="N41" s="37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 s="37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14079.67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1644.23</v>
      </c>
      <c r="BN41" s="37">
        <v>0</v>
      </c>
      <c r="BO41">
        <v>0</v>
      </c>
      <c r="BP41">
        <v>0</v>
      </c>
      <c r="BQ41">
        <v>0</v>
      </c>
      <c r="BR41" s="37">
        <v>0</v>
      </c>
      <c r="BS41" s="41"/>
      <c r="BT41" s="40"/>
      <c r="BU41" s="40">
        <f t="shared" si="1"/>
        <v>8</v>
      </c>
      <c r="BV41" s="39" t="s">
        <v>66</v>
      </c>
      <c r="BW41" s="40" t="str">
        <f t="shared" si="2"/>
        <v>Cork and wood manufactures (excl. furniture)</v>
      </c>
      <c r="BX41" s="40">
        <f>HLOOKUP($BV41,$A$2:$BS$9977,(MATCH(BX$2&amp;$BX$1,$A:$A,0)-1),FALSE)</f>
        <v>0</v>
      </c>
    </row>
    <row r="42" spans="1:76" x14ac:dyDescent="0.2">
      <c r="A42" s="40" t="str">
        <f t="shared" si="0"/>
        <v>2023–24CYPR</v>
      </c>
      <c r="B42" s="40" t="s">
        <v>645</v>
      </c>
      <c r="C42" s="40" t="s">
        <v>142</v>
      </c>
      <c r="D42" s="40">
        <v>0</v>
      </c>
      <c r="E42" s="40">
        <v>0</v>
      </c>
      <c r="F42">
        <v>277004.64</v>
      </c>
      <c r="G42">
        <v>0</v>
      </c>
      <c r="H42">
        <v>0</v>
      </c>
      <c r="I42">
        <v>0</v>
      </c>
      <c r="J42">
        <v>0</v>
      </c>
      <c r="K42" s="37">
        <v>0</v>
      </c>
      <c r="L42">
        <v>0</v>
      </c>
      <c r="M42">
        <v>0</v>
      </c>
      <c r="N42">
        <v>641375.11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58087.74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17611.48</v>
      </c>
      <c r="AM42">
        <v>0</v>
      </c>
      <c r="AN42">
        <v>0</v>
      </c>
      <c r="AO42">
        <v>86521.86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29599.67</v>
      </c>
      <c r="AW42" s="37">
        <v>6143.2</v>
      </c>
      <c r="AX42">
        <v>0</v>
      </c>
      <c r="AY42">
        <v>0</v>
      </c>
      <c r="AZ42" s="37">
        <v>5700.56</v>
      </c>
      <c r="BA42">
        <v>4828.1899999999996</v>
      </c>
      <c r="BB42">
        <v>126200.02</v>
      </c>
      <c r="BC42">
        <v>1165.71</v>
      </c>
      <c r="BD42" s="37">
        <v>0</v>
      </c>
      <c r="BE42">
        <v>60725.1</v>
      </c>
      <c r="BF42">
        <v>0</v>
      </c>
      <c r="BG42">
        <v>0</v>
      </c>
      <c r="BH42">
        <v>0</v>
      </c>
      <c r="BI42">
        <v>1392.78</v>
      </c>
      <c r="BJ42">
        <v>0</v>
      </c>
      <c r="BK42">
        <v>0</v>
      </c>
      <c r="BL42">
        <v>0</v>
      </c>
      <c r="BM42">
        <v>25920.55</v>
      </c>
      <c r="BN42">
        <v>0</v>
      </c>
      <c r="BO42">
        <v>0</v>
      </c>
      <c r="BP42">
        <v>0</v>
      </c>
      <c r="BQ42">
        <v>0</v>
      </c>
      <c r="BR42">
        <v>4560.25</v>
      </c>
      <c r="BS42" s="41"/>
      <c r="BT42" s="40"/>
      <c r="BU42" s="40">
        <f t="shared" si="1"/>
        <v>8</v>
      </c>
      <c r="BV42" s="39" t="s">
        <v>67</v>
      </c>
      <c r="BW42" s="40" t="str">
        <f t="shared" si="2"/>
        <v>Paper, paperboard and articles of paper pulp, of paper or of paperboard</v>
      </c>
      <c r="BX42" s="40">
        <f>HLOOKUP($BV42,$A$2:$BS$9977,(MATCH(BX$2&amp;$BX$1,$A:$A,0)-1),FALSE)</f>
        <v>0</v>
      </c>
    </row>
    <row r="43" spans="1:76" x14ac:dyDescent="0.2">
      <c r="A43" s="40" t="str">
        <f t="shared" si="0"/>
        <v>2023–24CZEH</v>
      </c>
      <c r="B43" s="40" t="s">
        <v>645</v>
      </c>
      <c r="C43" s="40" t="s">
        <v>143</v>
      </c>
      <c r="D43" s="40">
        <v>0</v>
      </c>
      <c r="E43" s="40">
        <v>0</v>
      </c>
      <c r="F43">
        <v>0</v>
      </c>
      <c r="G43">
        <v>0</v>
      </c>
      <c r="H43">
        <v>1230016.69</v>
      </c>
      <c r="I43">
        <v>0</v>
      </c>
      <c r="J43">
        <v>178304.91</v>
      </c>
      <c r="K43">
        <v>0</v>
      </c>
      <c r="L43">
        <v>0</v>
      </c>
      <c r="M43">
        <v>3655.97</v>
      </c>
      <c r="N43">
        <v>16713.59</v>
      </c>
      <c r="O43">
        <v>0</v>
      </c>
      <c r="P43">
        <v>0</v>
      </c>
      <c r="Q43">
        <v>0</v>
      </c>
      <c r="R43">
        <v>0</v>
      </c>
      <c r="S43">
        <v>3298671.5</v>
      </c>
      <c r="T43">
        <v>0</v>
      </c>
      <c r="U43">
        <v>0</v>
      </c>
      <c r="V43">
        <v>33616.949999999997</v>
      </c>
      <c r="W43">
        <v>0</v>
      </c>
      <c r="X43">
        <v>0</v>
      </c>
      <c r="Y43">
        <v>0</v>
      </c>
      <c r="Z43">
        <v>5537.89</v>
      </c>
      <c r="AA43">
        <v>0</v>
      </c>
      <c r="AB43">
        <v>0</v>
      </c>
      <c r="AC43">
        <v>0</v>
      </c>
      <c r="AD43">
        <v>0</v>
      </c>
      <c r="AE43">
        <v>697702.82</v>
      </c>
      <c r="AF43">
        <v>23526.81</v>
      </c>
      <c r="AG43">
        <v>1049.8699999999999</v>
      </c>
      <c r="AH43">
        <v>387660</v>
      </c>
      <c r="AI43">
        <v>1380143.11</v>
      </c>
      <c r="AJ43">
        <v>560531</v>
      </c>
      <c r="AK43">
        <v>0</v>
      </c>
      <c r="AL43">
        <v>717017.97</v>
      </c>
      <c r="AM43">
        <v>5609360.8700000001</v>
      </c>
      <c r="AN43">
        <v>0</v>
      </c>
      <c r="AO43">
        <v>2552187.63</v>
      </c>
      <c r="AP43">
        <v>76946.28</v>
      </c>
      <c r="AQ43">
        <v>990171.78</v>
      </c>
      <c r="AR43">
        <v>257807.18</v>
      </c>
      <c r="AS43">
        <v>1560407.86</v>
      </c>
      <c r="AT43">
        <v>1390385.42</v>
      </c>
      <c r="AU43">
        <v>139628.21</v>
      </c>
      <c r="AV43">
        <v>3944966.55</v>
      </c>
      <c r="AW43">
        <v>844782.12</v>
      </c>
      <c r="AX43" s="37">
        <v>12559648.75</v>
      </c>
      <c r="AY43">
        <v>519673.08</v>
      </c>
      <c r="AZ43" s="37">
        <v>28385464.82</v>
      </c>
      <c r="BA43" s="37">
        <v>5986148.5599999996</v>
      </c>
      <c r="BB43">
        <v>2708405.23</v>
      </c>
      <c r="BC43" s="37">
        <v>6763600.3099999996</v>
      </c>
      <c r="BD43">
        <v>50271976.640000001</v>
      </c>
      <c r="BE43">
        <v>1369647.13</v>
      </c>
      <c r="BF43">
        <v>229808.45</v>
      </c>
      <c r="BG43">
        <v>435348.86</v>
      </c>
      <c r="BH43">
        <v>5723.32</v>
      </c>
      <c r="BI43">
        <v>455457.8</v>
      </c>
      <c r="BJ43">
        <v>241949.62</v>
      </c>
      <c r="BK43">
        <v>3934605.97</v>
      </c>
      <c r="BL43">
        <v>2555.2199999999998</v>
      </c>
      <c r="BM43">
        <v>9648249.75</v>
      </c>
      <c r="BN43">
        <v>0</v>
      </c>
      <c r="BO43">
        <v>0</v>
      </c>
      <c r="BP43">
        <v>0</v>
      </c>
      <c r="BQ43">
        <v>0</v>
      </c>
      <c r="BR43">
        <v>10839819.52</v>
      </c>
      <c r="BS43" s="41"/>
      <c r="BT43" s="40"/>
      <c r="BU43" s="40">
        <f t="shared" si="1"/>
        <v>5</v>
      </c>
      <c r="BV43" s="39" t="s">
        <v>68</v>
      </c>
      <c r="BW43" s="40" t="str">
        <f t="shared" si="2"/>
        <v>Textile yarn, fabrics, made-up articles nes, and related products</v>
      </c>
      <c r="BX43" s="40">
        <f>HLOOKUP($BV43,$A$2:$BS$9977,(MATCH(BX$2&amp;$BX$1,$A:$A,0)-1),FALSE)</f>
        <v>2090.8000000000002</v>
      </c>
    </row>
    <row r="44" spans="1:76" x14ac:dyDescent="0.2">
      <c r="A44" s="40" t="str">
        <f t="shared" si="0"/>
        <v>2023–24DENM</v>
      </c>
      <c r="B44" s="40" t="s">
        <v>645</v>
      </c>
      <c r="C44" s="40" t="s">
        <v>144</v>
      </c>
      <c r="D44" s="40">
        <v>0</v>
      </c>
      <c r="E44" s="40">
        <v>63523493.189999998</v>
      </c>
      <c r="F44">
        <v>1629357.26</v>
      </c>
      <c r="G44">
        <v>594139.64</v>
      </c>
      <c r="H44">
        <v>857896.83</v>
      </c>
      <c r="I44">
        <v>4518.1000000000004</v>
      </c>
      <c r="J44">
        <v>1584.55</v>
      </c>
      <c r="K44">
        <v>0</v>
      </c>
      <c r="L44">
        <v>309200.69</v>
      </c>
      <c r="M44">
        <v>4936233.1399999997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5741.8</v>
      </c>
      <c r="W44">
        <v>0</v>
      </c>
      <c r="X44">
        <v>823795.52</v>
      </c>
      <c r="Y44">
        <v>0</v>
      </c>
      <c r="Z44">
        <v>0</v>
      </c>
      <c r="AA44">
        <v>0</v>
      </c>
      <c r="AB44">
        <v>232689.17</v>
      </c>
      <c r="AC44">
        <v>0</v>
      </c>
      <c r="AD44">
        <v>0</v>
      </c>
      <c r="AE44">
        <v>2307.75</v>
      </c>
      <c r="AF44">
        <v>11639.74</v>
      </c>
      <c r="AG44">
        <v>92581.18</v>
      </c>
      <c r="AH44">
        <v>1530099.27</v>
      </c>
      <c r="AI44">
        <v>97833.35</v>
      </c>
      <c r="AJ44">
        <v>0</v>
      </c>
      <c r="AK44">
        <v>89181.36</v>
      </c>
      <c r="AL44">
        <v>257665.88</v>
      </c>
      <c r="AM44">
        <v>3149051.65</v>
      </c>
      <c r="AN44">
        <v>1681.44</v>
      </c>
      <c r="AO44">
        <v>420285.06</v>
      </c>
      <c r="AP44">
        <v>94555.28</v>
      </c>
      <c r="AQ44" s="37">
        <v>3705544.21</v>
      </c>
      <c r="AR44">
        <v>396423.25</v>
      </c>
      <c r="AS44">
        <v>1336075.6200000001</v>
      </c>
      <c r="AT44">
        <v>265778.43</v>
      </c>
      <c r="AU44">
        <v>289109.23</v>
      </c>
      <c r="AV44">
        <v>1096514.8</v>
      </c>
      <c r="AW44">
        <v>6719077.0499999998</v>
      </c>
      <c r="AX44">
        <v>16295423.07</v>
      </c>
      <c r="AY44">
        <v>780599.66</v>
      </c>
      <c r="AZ44">
        <v>22748063.289999999</v>
      </c>
      <c r="BA44">
        <v>252442.57</v>
      </c>
      <c r="BB44">
        <v>2626798.5099999998</v>
      </c>
      <c r="BC44" s="37">
        <v>15063845.029999999</v>
      </c>
      <c r="BD44" s="37">
        <v>3987744.53</v>
      </c>
      <c r="BE44">
        <v>277341.37</v>
      </c>
      <c r="BF44">
        <v>3174392.65</v>
      </c>
      <c r="BG44">
        <v>352246.94</v>
      </c>
      <c r="BH44">
        <v>0</v>
      </c>
      <c r="BI44" s="37">
        <v>12429.65</v>
      </c>
      <c r="BJ44">
        <v>0</v>
      </c>
      <c r="BK44" s="37">
        <v>10950067.57</v>
      </c>
      <c r="BL44">
        <v>325853.84000000003</v>
      </c>
      <c r="BM44" s="37">
        <v>28955521.489999998</v>
      </c>
      <c r="BN44">
        <v>1464.84</v>
      </c>
      <c r="BO44">
        <v>0</v>
      </c>
      <c r="BP44">
        <v>0</v>
      </c>
      <c r="BQ44">
        <v>0</v>
      </c>
      <c r="BR44">
        <v>5844645.7599999998</v>
      </c>
      <c r="BS44" s="41"/>
      <c r="BT44" s="40"/>
      <c r="BU44" s="40">
        <f t="shared" si="1"/>
        <v>8</v>
      </c>
      <c r="BV44" s="39" t="s">
        <v>69</v>
      </c>
      <c r="BW44" s="40" t="str">
        <f t="shared" si="2"/>
        <v>Non-metallic mineral manufactures, nes</v>
      </c>
      <c r="BX44" s="40">
        <f>HLOOKUP($BV44,$A$2:$BS$9977,(MATCH(BX$2&amp;$BX$1,$A:$A,0)-1),FALSE)</f>
        <v>0</v>
      </c>
    </row>
    <row r="45" spans="1:76" x14ac:dyDescent="0.2">
      <c r="A45" s="40" t="str">
        <f t="shared" si="0"/>
        <v>2023–24DJIB</v>
      </c>
      <c r="B45" s="40" t="s">
        <v>645</v>
      </c>
      <c r="C45" s="40" t="s">
        <v>297</v>
      </c>
      <c r="D45" s="40">
        <v>0</v>
      </c>
      <c r="E45" s="40">
        <v>0</v>
      </c>
      <c r="F45">
        <v>0</v>
      </c>
      <c r="G45">
        <v>0</v>
      </c>
      <c r="H45">
        <v>0</v>
      </c>
      <c r="I45" s="37">
        <v>1816.8</v>
      </c>
      <c r="J45">
        <v>0</v>
      </c>
      <c r="K45" s="37">
        <v>137561.4</v>
      </c>
      <c r="L45" s="37">
        <v>0</v>
      </c>
      <c r="M45">
        <v>7570.02</v>
      </c>
      <c r="N45">
        <v>0</v>
      </c>
      <c r="O45" s="37">
        <v>0</v>
      </c>
      <c r="P45">
        <v>0</v>
      </c>
      <c r="Q45">
        <v>0</v>
      </c>
      <c r="R45">
        <v>0</v>
      </c>
      <c r="S45" s="37">
        <v>0</v>
      </c>
      <c r="T45">
        <v>0</v>
      </c>
      <c r="U45">
        <v>0</v>
      </c>
      <c r="V45">
        <v>0</v>
      </c>
      <c r="W45">
        <v>0</v>
      </c>
      <c r="X45" s="37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 s="37">
        <v>0</v>
      </c>
      <c r="AL45">
        <v>0</v>
      </c>
      <c r="AM45">
        <v>0</v>
      </c>
      <c r="AN45">
        <v>0</v>
      </c>
      <c r="AO45" s="37">
        <v>0</v>
      </c>
      <c r="AP45">
        <v>0</v>
      </c>
      <c r="AQ45">
        <v>0</v>
      </c>
      <c r="AR45" s="37">
        <v>0</v>
      </c>
      <c r="AS45">
        <v>1059.8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 s="37">
        <v>0</v>
      </c>
      <c r="BE45">
        <v>0</v>
      </c>
      <c r="BF45">
        <v>0</v>
      </c>
      <c r="BG45">
        <v>0</v>
      </c>
      <c r="BH45" s="37">
        <v>0</v>
      </c>
      <c r="BI45" s="37">
        <v>0</v>
      </c>
      <c r="BJ45">
        <v>0</v>
      </c>
      <c r="BK45" s="37">
        <v>0</v>
      </c>
      <c r="BL45">
        <v>0</v>
      </c>
      <c r="BM45" s="37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 s="41"/>
      <c r="BT45" s="40"/>
      <c r="BU45" s="40">
        <f t="shared" si="1"/>
        <v>8</v>
      </c>
      <c r="BV45" s="39" t="s">
        <v>70</v>
      </c>
      <c r="BW45" s="40" t="str">
        <f t="shared" si="2"/>
        <v>Iron and steel</v>
      </c>
      <c r="BX45" s="40">
        <f>HLOOKUP($BV45,$A$2:$BS$9977,(MATCH(BX$2&amp;$BX$1,$A:$A,0)-1),FALSE)</f>
        <v>0</v>
      </c>
    </row>
    <row r="46" spans="1:76" x14ac:dyDescent="0.2">
      <c r="A46" s="40" t="str">
        <f t="shared" si="0"/>
        <v>2023–24DMCA</v>
      </c>
      <c r="B46" s="40" t="s">
        <v>645</v>
      </c>
      <c r="C46" s="40" t="s">
        <v>302</v>
      </c>
      <c r="D46" s="40">
        <v>0</v>
      </c>
      <c r="E46" s="40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 s="37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1494.89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10932.5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 s="41"/>
      <c r="BT46" s="40"/>
      <c r="BU46" s="40">
        <f t="shared" si="1"/>
        <v>8</v>
      </c>
      <c r="BV46" s="39" t="s">
        <v>71</v>
      </c>
      <c r="BW46" s="40" t="str">
        <f t="shared" si="2"/>
        <v>Non-ferrous metals</v>
      </c>
      <c r="BX46" s="40">
        <f>HLOOKUP($BV46,$A$2:$BS$9977,(MATCH(BX$2&amp;$BX$1,$A:$A,0)-1),FALSE)</f>
        <v>0</v>
      </c>
    </row>
    <row r="47" spans="1:76" x14ac:dyDescent="0.2">
      <c r="A47" s="40" t="str">
        <f t="shared" si="0"/>
        <v>2023–24DOMI</v>
      </c>
      <c r="B47" s="40" t="s">
        <v>645</v>
      </c>
      <c r="C47" s="40" t="s">
        <v>145</v>
      </c>
      <c r="D47" s="40">
        <v>0</v>
      </c>
      <c r="E47" s="40">
        <v>0</v>
      </c>
      <c r="F47">
        <v>0</v>
      </c>
      <c r="G47">
        <v>0</v>
      </c>
      <c r="H47">
        <v>0</v>
      </c>
      <c r="I47" s="37">
        <v>0</v>
      </c>
      <c r="J47">
        <v>0</v>
      </c>
      <c r="K47" s="37">
        <v>58079.68</v>
      </c>
      <c r="L47">
        <v>0</v>
      </c>
      <c r="M47" s="37">
        <v>0</v>
      </c>
      <c r="N47">
        <v>0</v>
      </c>
      <c r="O47">
        <v>18848.43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 s="3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s="37">
        <v>0</v>
      </c>
      <c r="AG47">
        <v>0</v>
      </c>
      <c r="AH47">
        <v>0</v>
      </c>
      <c r="AI47" s="37">
        <v>0</v>
      </c>
      <c r="AJ47" s="37">
        <v>0</v>
      </c>
      <c r="AK47">
        <v>0</v>
      </c>
      <c r="AL47" s="37">
        <v>0</v>
      </c>
      <c r="AM47" s="37">
        <v>0</v>
      </c>
      <c r="AN47">
        <v>0</v>
      </c>
      <c r="AO47">
        <v>0</v>
      </c>
      <c r="AP47" s="37">
        <v>0</v>
      </c>
      <c r="AQ47" s="37">
        <v>0</v>
      </c>
      <c r="AR47" s="37">
        <v>6273.64</v>
      </c>
      <c r="AS47" s="37">
        <v>0</v>
      </c>
      <c r="AT47">
        <v>0</v>
      </c>
      <c r="AU47">
        <v>0</v>
      </c>
      <c r="AV47" s="37">
        <v>0</v>
      </c>
      <c r="AW47" s="37">
        <v>0</v>
      </c>
      <c r="AX47">
        <v>0</v>
      </c>
      <c r="AY47">
        <v>0</v>
      </c>
      <c r="AZ47">
        <v>1670.95</v>
      </c>
      <c r="BA47">
        <v>0</v>
      </c>
      <c r="BB47">
        <v>0</v>
      </c>
      <c r="BC47">
        <v>814705.32</v>
      </c>
      <c r="BD47" s="37">
        <v>0</v>
      </c>
      <c r="BE47">
        <v>0</v>
      </c>
      <c r="BF47">
        <v>0</v>
      </c>
      <c r="BG47" s="37">
        <v>0</v>
      </c>
      <c r="BH47">
        <v>0</v>
      </c>
      <c r="BI47" s="37">
        <v>5117.49</v>
      </c>
      <c r="BJ47">
        <v>0</v>
      </c>
      <c r="BK47" s="37">
        <v>1153.3599999999999</v>
      </c>
      <c r="BL47">
        <v>0</v>
      </c>
      <c r="BM47" s="37">
        <v>23011.58</v>
      </c>
      <c r="BN47">
        <v>0</v>
      </c>
      <c r="BO47">
        <v>0</v>
      </c>
      <c r="BP47">
        <v>0</v>
      </c>
      <c r="BQ47">
        <v>0</v>
      </c>
      <c r="BR47" s="37">
        <v>46990.37</v>
      </c>
      <c r="BS47" s="41"/>
      <c r="BT47" s="40"/>
      <c r="BU47" s="40">
        <f t="shared" si="1"/>
        <v>8</v>
      </c>
      <c r="BV47" s="39" t="s">
        <v>72</v>
      </c>
      <c r="BW47" s="40" t="str">
        <f t="shared" si="2"/>
        <v>Manufactures of metals, nes</v>
      </c>
      <c r="BX47" s="40">
        <f>HLOOKUP($BV47,$A$2:$BS$9977,(MATCH(BX$2&amp;$BX$1,$A:$A,0)-1),FALSE)</f>
        <v>0</v>
      </c>
    </row>
    <row r="48" spans="1:76" x14ac:dyDescent="0.2">
      <c r="A48" s="40" t="str">
        <f t="shared" si="0"/>
        <v>2023–24ECUA</v>
      </c>
      <c r="B48" s="40" t="s">
        <v>645</v>
      </c>
      <c r="C48" s="40" t="s">
        <v>146</v>
      </c>
      <c r="D48" s="40">
        <v>0</v>
      </c>
      <c r="E48" s="40">
        <v>0</v>
      </c>
      <c r="F48">
        <v>0</v>
      </c>
      <c r="G48">
        <v>0</v>
      </c>
      <c r="H48">
        <v>0</v>
      </c>
      <c r="I48">
        <v>1144107.1499999999</v>
      </c>
      <c r="J48">
        <v>0</v>
      </c>
      <c r="K48">
        <v>0</v>
      </c>
      <c r="L48">
        <v>0</v>
      </c>
      <c r="M48" s="37">
        <v>43796.14</v>
      </c>
      <c r="N48">
        <v>0</v>
      </c>
      <c r="O48">
        <v>0</v>
      </c>
      <c r="P48">
        <v>0</v>
      </c>
      <c r="Q48">
        <v>0</v>
      </c>
      <c r="R48">
        <v>0</v>
      </c>
      <c r="S48" s="37">
        <v>0</v>
      </c>
      <c r="T48">
        <v>0</v>
      </c>
      <c r="U48">
        <v>0</v>
      </c>
      <c r="V48">
        <v>0</v>
      </c>
      <c r="W48">
        <v>0</v>
      </c>
      <c r="X48">
        <v>1734356.96</v>
      </c>
      <c r="Y48" s="37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 s="37">
        <v>0</v>
      </c>
      <c r="AG48" s="37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 s="37">
        <v>0</v>
      </c>
      <c r="AP48" s="37">
        <v>0</v>
      </c>
      <c r="AQ48" s="37">
        <v>0</v>
      </c>
      <c r="AR48" s="37">
        <v>0</v>
      </c>
      <c r="AS48">
        <v>0</v>
      </c>
      <c r="AT48">
        <v>0</v>
      </c>
      <c r="AU48">
        <v>0</v>
      </c>
      <c r="AV48" s="37">
        <v>0</v>
      </c>
      <c r="AW48" s="37">
        <v>0</v>
      </c>
      <c r="AX48" s="37">
        <v>0</v>
      </c>
      <c r="AY48">
        <v>0</v>
      </c>
      <c r="AZ48" s="37">
        <v>0</v>
      </c>
      <c r="BA48">
        <v>0</v>
      </c>
      <c r="BB48" s="37">
        <v>0</v>
      </c>
      <c r="BC48" s="37">
        <v>0</v>
      </c>
      <c r="BD48" s="37">
        <v>417370.48</v>
      </c>
      <c r="BE48" s="37">
        <v>0</v>
      </c>
      <c r="BF48" s="37">
        <v>0</v>
      </c>
      <c r="BG48">
        <v>0</v>
      </c>
      <c r="BH48">
        <v>0</v>
      </c>
      <c r="BI48">
        <v>0</v>
      </c>
      <c r="BJ48">
        <v>0</v>
      </c>
      <c r="BK48" s="37">
        <v>1376.59</v>
      </c>
      <c r="BL48">
        <v>0</v>
      </c>
      <c r="BM48" s="37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 s="41"/>
      <c r="BT48" s="40"/>
      <c r="BU48" s="40">
        <f t="shared" si="1"/>
        <v>8</v>
      </c>
      <c r="BV48" s="39" t="s">
        <v>73</v>
      </c>
      <c r="BW48" s="40" t="str">
        <f t="shared" si="2"/>
        <v>Power generating machinery and equipment</v>
      </c>
      <c r="BX48" s="40">
        <f>HLOOKUP($BV48,$A$2:$BS$9977,(MATCH(BX$2&amp;$BX$1,$A:$A,0)-1),FALSE)</f>
        <v>0</v>
      </c>
    </row>
    <row r="49" spans="1:76" x14ac:dyDescent="0.2">
      <c r="A49" s="40" t="str">
        <f t="shared" si="0"/>
        <v>2023–24EGYP</v>
      </c>
      <c r="B49" s="40" t="s">
        <v>645</v>
      </c>
      <c r="C49" s="40" t="s">
        <v>147</v>
      </c>
      <c r="D49" s="40">
        <v>0</v>
      </c>
      <c r="E49" s="40">
        <v>0</v>
      </c>
      <c r="F49">
        <v>0</v>
      </c>
      <c r="G49">
        <v>0</v>
      </c>
      <c r="H49">
        <v>272262</v>
      </c>
      <c r="I49">
        <v>868003.36</v>
      </c>
      <c r="J49">
        <v>0</v>
      </c>
      <c r="K49" s="37">
        <v>11629.75</v>
      </c>
      <c r="L49">
        <v>0</v>
      </c>
      <c r="M49">
        <v>0</v>
      </c>
      <c r="N49">
        <v>10892.83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1092445.31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51392.82</v>
      </c>
      <c r="AL49">
        <v>0</v>
      </c>
      <c r="AM49">
        <v>0</v>
      </c>
      <c r="AN49">
        <v>0</v>
      </c>
      <c r="AO49">
        <v>2488.89</v>
      </c>
      <c r="AP49">
        <v>21088.11</v>
      </c>
      <c r="AQ49">
        <v>0</v>
      </c>
      <c r="AR49">
        <v>1056259.3999999999</v>
      </c>
      <c r="AS49">
        <v>1589366.2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39207.120000000003</v>
      </c>
      <c r="BD49">
        <v>0</v>
      </c>
      <c r="BE49">
        <v>64420.51</v>
      </c>
      <c r="BF49">
        <v>0</v>
      </c>
      <c r="BG49">
        <v>32370.86</v>
      </c>
      <c r="BH49">
        <v>0</v>
      </c>
      <c r="BI49">
        <v>561323.91</v>
      </c>
      <c r="BJ49">
        <v>0</v>
      </c>
      <c r="BK49" s="37">
        <v>6810.14</v>
      </c>
      <c r="BL49">
        <v>0</v>
      </c>
      <c r="BM49">
        <v>38370.36</v>
      </c>
      <c r="BN49">
        <v>0</v>
      </c>
      <c r="BO49">
        <v>0</v>
      </c>
      <c r="BP49">
        <v>0</v>
      </c>
      <c r="BQ49">
        <v>0</v>
      </c>
      <c r="BR49">
        <v>0</v>
      </c>
      <c r="BS49" s="41"/>
      <c r="BT49" s="40"/>
      <c r="BU49" s="40">
        <f t="shared" si="1"/>
        <v>3</v>
      </c>
      <c r="BV49" s="39" t="s">
        <v>74</v>
      </c>
      <c r="BW49" s="40" t="str">
        <f t="shared" si="2"/>
        <v>Machinery specialized for particular industries</v>
      </c>
      <c r="BX49" s="40">
        <f>HLOOKUP($BV49,$A$2:$BS$9977,(MATCH(BX$2&amp;$BX$1,$A:$A,0)-1),FALSE)</f>
        <v>3074.08</v>
      </c>
    </row>
    <row r="50" spans="1:76" x14ac:dyDescent="0.2">
      <c r="A50" s="40" t="str">
        <f t="shared" si="0"/>
        <v>2023–24ESTO</v>
      </c>
      <c r="B50" s="40" t="s">
        <v>645</v>
      </c>
      <c r="C50" s="40" t="s">
        <v>149</v>
      </c>
      <c r="D50" s="40">
        <v>0</v>
      </c>
      <c r="E50" s="40">
        <v>0</v>
      </c>
      <c r="F50">
        <v>0</v>
      </c>
      <c r="G50">
        <v>0</v>
      </c>
      <c r="H50">
        <v>0</v>
      </c>
      <c r="I50">
        <v>101981.23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4069.79</v>
      </c>
      <c r="S50">
        <v>905942.52</v>
      </c>
      <c r="T50">
        <v>0</v>
      </c>
      <c r="U50">
        <v>0</v>
      </c>
      <c r="V50">
        <v>1594.89</v>
      </c>
      <c r="W50">
        <v>0</v>
      </c>
      <c r="X50">
        <v>22750.54</v>
      </c>
      <c r="Y50">
        <v>78197.47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61613.85</v>
      </c>
      <c r="AJ50">
        <v>0</v>
      </c>
      <c r="AK50">
        <v>0</v>
      </c>
      <c r="AL50">
        <v>3779.16</v>
      </c>
      <c r="AM50">
        <v>8856.11</v>
      </c>
      <c r="AN50">
        <v>0</v>
      </c>
      <c r="AO50">
        <v>55744.54</v>
      </c>
      <c r="AP50" s="37">
        <v>134734.34</v>
      </c>
      <c r="AQ50">
        <v>239418.67</v>
      </c>
      <c r="AR50">
        <v>32074.21</v>
      </c>
      <c r="AS50">
        <v>21279.759999999998</v>
      </c>
      <c r="AT50">
        <v>8282.24</v>
      </c>
      <c r="AU50">
        <v>0</v>
      </c>
      <c r="AV50">
        <v>186958.4</v>
      </c>
      <c r="AW50">
        <v>7489.36</v>
      </c>
      <c r="AX50">
        <v>1078709.8799999999</v>
      </c>
      <c r="AY50">
        <v>2095.1999999999998</v>
      </c>
      <c r="AZ50">
        <v>266766.25</v>
      </c>
      <c r="BA50">
        <v>78405.13</v>
      </c>
      <c r="BB50">
        <v>984857.75</v>
      </c>
      <c r="BC50">
        <v>1036953.39</v>
      </c>
      <c r="BD50">
        <v>583998.11</v>
      </c>
      <c r="BE50">
        <v>0</v>
      </c>
      <c r="BF50">
        <v>1255987.78</v>
      </c>
      <c r="BG50">
        <v>30543.74</v>
      </c>
      <c r="BH50">
        <v>0</v>
      </c>
      <c r="BI50">
        <v>2625.83</v>
      </c>
      <c r="BJ50">
        <v>1020</v>
      </c>
      <c r="BK50">
        <v>408122.27</v>
      </c>
      <c r="BL50">
        <v>13150.67</v>
      </c>
      <c r="BM50">
        <v>997145.97</v>
      </c>
      <c r="BN50">
        <v>0</v>
      </c>
      <c r="BO50">
        <v>0</v>
      </c>
      <c r="BP50">
        <v>0</v>
      </c>
      <c r="BQ50">
        <v>0</v>
      </c>
      <c r="BR50">
        <v>595011.92000000004</v>
      </c>
      <c r="BS50" s="41"/>
      <c r="BT50" s="40"/>
      <c r="BU50" s="40">
        <f t="shared" si="1"/>
        <v>8</v>
      </c>
      <c r="BV50" s="39" t="s">
        <v>75</v>
      </c>
      <c r="BW50" s="40" t="str">
        <f t="shared" si="2"/>
        <v>Metalworking machinery</v>
      </c>
      <c r="BX50" s="40">
        <f>HLOOKUP($BV50,$A$2:$BS$9977,(MATCH(BX$2&amp;$BX$1,$A:$A,0)-1),FALSE)</f>
        <v>0</v>
      </c>
    </row>
    <row r="51" spans="1:76" x14ac:dyDescent="0.2">
      <c r="A51" s="40" t="str">
        <f t="shared" si="0"/>
        <v>2023–24ETHI</v>
      </c>
      <c r="B51" s="40" t="s">
        <v>645</v>
      </c>
      <c r="C51" s="40" t="s">
        <v>150</v>
      </c>
      <c r="D51" s="40">
        <v>0</v>
      </c>
      <c r="E51" s="54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666349.59</v>
      </c>
      <c r="L51" s="37">
        <v>0</v>
      </c>
      <c r="M51" s="37">
        <v>0</v>
      </c>
      <c r="N51" s="37">
        <v>0</v>
      </c>
      <c r="O51">
        <v>0</v>
      </c>
      <c r="P51">
        <v>0</v>
      </c>
      <c r="Q51" s="37">
        <v>8698.34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384213.8</v>
      </c>
      <c r="Y51" s="37">
        <v>0</v>
      </c>
      <c r="Z51" s="37">
        <v>0</v>
      </c>
      <c r="AA51">
        <v>0</v>
      </c>
      <c r="AB51">
        <v>0</v>
      </c>
      <c r="AC51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>
        <v>0</v>
      </c>
      <c r="BP51">
        <v>0</v>
      </c>
      <c r="BQ51" s="37">
        <v>0</v>
      </c>
      <c r="BR51" s="37">
        <v>0</v>
      </c>
      <c r="BS51" s="41"/>
      <c r="BT51" s="40"/>
      <c r="BU51" s="40">
        <f t="shared" si="1"/>
        <v>1</v>
      </c>
      <c r="BV51" s="39" t="s">
        <v>76</v>
      </c>
      <c r="BW51" s="40" t="str">
        <f t="shared" si="2"/>
        <v>General industrial machinery and equipment, nes, and machine parts, nes</v>
      </c>
      <c r="BX51" s="40">
        <f>HLOOKUP($BV51,$A$2:$BS$9977,(MATCH(BX$2&amp;$BX$1,$A:$A,0)-1),FALSE)</f>
        <v>66468.100000000006</v>
      </c>
    </row>
    <row r="52" spans="1:76" x14ac:dyDescent="0.2">
      <c r="A52" s="40" t="str">
        <f t="shared" si="0"/>
        <v>2023–24ETMR</v>
      </c>
      <c r="B52" s="40" t="s">
        <v>645</v>
      </c>
      <c r="C52" s="40" t="s">
        <v>151</v>
      </c>
      <c r="D52" s="40">
        <v>0</v>
      </c>
      <c r="E52" s="54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126125.42</v>
      </c>
      <c r="L52">
        <v>0</v>
      </c>
      <c r="M52" s="37">
        <v>0</v>
      </c>
      <c r="N52" s="37">
        <v>0</v>
      </c>
      <c r="O52">
        <v>0</v>
      </c>
      <c r="P52">
        <v>0</v>
      </c>
      <c r="Q52">
        <v>0</v>
      </c>
      <c r="R52" s="37">
        <v>0</v>
      </c>
      <c r="S52" s="37">
        <v>0</v>
      </c>
      <c r="T52" s="37">
        <v>0</v>
      </c>
      <c r="U52">
        <v>0</v>
      </c>
      <c r="V52">
        <v>0</v>
      </c>
      <c r="W52" s="37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 s="37">
        <v>0</v>
      </c>
      <c r="AD52">
        <v>0</v>
      </c>
      <c r="AE52">
        <v>0</v>
      </c>
      <c r="AF52" s="37">
        <v>0</v>
      </c>
      <c r="AG52" s="37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37">
        <v>0</v>
      </c>
      <c r="AO52">
        <v>0</v>
      </c>
      <c r="AP52" s="37">
        <v>0</v>
      </c>
      <c r="AQ52">
        <v>0</v>
      </c>
      <c r="AR52" s="37">
        <v>0</v>
      </c>
      <c r="AS52">
        <v>0</v>
      </c>
      <c r="AT52">
        <v>0</v>
      </c>
      <c r="AU52" s="37">
        <v>0</v>
      </c>
      <c r="AV52" s="37">
        <v>0</v>
      </c>
      <c r="AW52" s="37">
        <v>0</v>
      </c>
      <c r="AX52" s="37">
        <v>1139.96</v>
      </c>
      <c r="AY52">
        <v>0</v>
      </c>
      <c r="AZ52" s="37">
        <v>0</v>
      </c>
      <c r="BA52">
        <v>0</v>
      </c>
      <c r="BB52">
        <v>0</v>
      </c>
      <c r="BC52" s="37">
        <v>1591.87</v>
      </c>
      <c r="BD52" s="37">
        <v>0</v>
      </c>
      <c r="BE52">
        <v>0</v>
      </c>
      <c r="BF52">
        <v>0</v>
      </c>
      <c r="BG52" s="37">
        <v>2121.59</v>
      </c>
      <c r="BH52" s="37">
        <v>0</v>
      </c>
      <c r="BI52" s="37">
        <v>0</v>
      </c>
      <c r="BJ52" s="37">
        <v>0</v>
      </c>
      <c r="BK52" s="37">
        <v>0</v>
      </c>
      <c r="BL52">
        <v>0</v>
      </c>
      <c r="BM52" s="37">
        <v>0</v>
      </c>
      <c r="BN52">
        <v>0</v>
      </c>
      <c r="BO52">
        <v>0</v>
      </c>
      <c r="BP52">
        <v>0</v>
      </c>
      <c r="BQ52">
        <v>0</v>
      </c>
      <c r="BR52">
        <v>91649.77</v>
      </c>
      <c r="BS52" s="41"/>
      <c r="BT52" s="40"/>
      <c r="BU52" s="40">
        <f t="shared" si="1"/>
        <v>8</v>
      </c>
      <c r="BV52" s="39" t="s">
        <v>77</v>
      </c>
      <c r="BW52" s="40" t="str">
        <f t="shared" si="2"/>
        <v>Office machines and automatic data processing machines</v>
      </c>
      <c r="BX52" s="40">
        <f>HLOOKUP($BV52,$A$2:$BS$9977,(MATCH(BX$2&amp;$BX$1,$A:$A,0)-1),FALSE)</f>
        <v>0</v>
      </c>
    </row>
    <row r="53" spans="1:76" x14ac:dyDescent="0.2">
      <c r="A53" s="40" t="str">
        <f t="shared" si="0"/>
        <v>2023–24FCAM</v>
      </c>
      <c r="B53" s="40" t="s">
        <v>645</v>
      </c>
      <c r="C53" s="40" t="s">
        <v>152</v>
      </c>
      <c r="D53" s="40">
        <v>0</v>
      </c>
      <c r="E53" s="40">
        <v>0</v>
      </c>
      <c r="F53">
        <v>0</v>
      </c>
      <c r="G53">
        <v>0</v>
      </c>
      <c r="H53" s="37">
        <v>0</v>
      </c>
      <c r="I53" s="37">
        <v>0</v>
      </c>
      <c r="J53" s="37">
        <v>0</v>
      </c>
      <c r="K53">
        <v>0</v>
      </c>
      <c r="L53" s="37">
        <v>0</v>
      </c>
      <c r="M53" s="37">
        <v>0</v>
      </c>
      <c r="N53" s="37">
        <v>0</v>
      </c>
      <c r="O53">
        <v>0</v>
      </c>
      <c r="P53">
        <v>0</v>
      </c>
      <c r="Q53">
        <v>0</v>
      </c>
      <c r="R53">
        <v>0</v>
      </c>
      <c r="S53" s="37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37">
        <v>0</v>
      </c>
      <c r="AA53">
        <v>0</v>
      </c>
      <c r="AB53">
        <v>0</v>
      </c>
      <c r="AC53">
        <v>0</v>
      </c>
      <c r="AD53" s="37">
        <v>0</v>
      </c>
      <c r="AE53" s="37">
        <v>0</v>
      </c>
      <c r="AF53" s="37">
        <v>0</v>
      </c>
      <c r="AG53">
        <v>0</v>
      </c>
      <c r="AH53" s="37">
        <v>0</v>
      </c>
      <c r="AI53">
        <v>0</v>
      </c>
      <c r="AJ53">
        <v>0</v>
      </c>
      <c r="AK53" s="37">
        <v>0</v>
      </c>
      <c r="AL53" s="37">
        <v>0</v>
      </c>
      <c r="AM53" s="37">
        <v>0</v>
      </c>
      <c r="AN53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1800.65</v>
      </c>
      <c r="AX53" s="37">
        <v>14024.89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>
        <v>0</v>
      </c>
      <c r="BK53" s="37">
        <v>1168.58</v>
      </c>
      <c r="BL53">
        <v>0</v>
      </c>
      <c r="BM53" s="37">
        <v>0</v>
      </c>
      <c r="BN53" s="37">
        <v>0</v>
      </c>
      <c r="BO53">
        <v>0</v>
      </c>
      <c r="BP53">
        <v>0</v>
      </c>
      <c r="BQ53">
        <v>0</v>
      </c>
      <c r="BR53" s="37">
        <v>0</v>
      </c>
      <c r="BS53" s="41"/>
      <c r="BT53" s="40"/>
      <c r="BU53" s="40">
        <f t="shared" si="1"/>
        <v>8</v>
      </c>
      <c r="BV53" s="39" t="s">
        <v>78</v>
      </c>
      <c r="BW53" s="40" t="str">
        <f t="shared" si="2"/>
        <v>Telecommunications and sound recording and reproducing apparatus and equipment</v>
      </c>
      <c r="BX53" s="40">
        <f>HLOOKUP($BV53,$A$2:$BS$9977,(MATCH(BX$2&amp;$BX$1,$A:$A,0)-1),FALSE)</f>
        <v>0</v>
      </c>
    </row>
    <row r="54" spans="1:76" x14ac:dyDescent="0.2">
      <c r="A54" s="40" t="str">
        <f t="shared" si="0"/>
        <v>2023–24FGMY</v>
      </c>
      <c r="B54" s="40" t="s">
        <v>645</v>
      </c>
      <c r="C54" s="40" t="s">
        <v>153</v>
      </c>
      <c r="D54" s="40">
        <v>805612.55</v>
      </c>
      <c r="E54" s="54">
        <v>700589</v>
      </c>
      <c r="F54" s="37">
        <v>3960390.82</v>
      </c>
      <c r="G54" s="37">
        <v>853295.19</v>
      </c>
      <c r="H54" s="37">
        <v>10401892.869999999</v>
      </c>
      <c r="I54" s="37">
        <v>3521673.62</v>
      </c>
      <c r="J54" s="37">
        <v>1147254.53</v>
      </c>
      <c r="K54" s="37">
        <v>21469403.18</v>
      </c>
      <c r="L54" s="37">
        <v>4821487.91</v>
      </c>
      <c r="M54" s="37">
        <v>3773851.32</v>
      </c>
      <c r="N54" s="37">
        <v>5273406.5599999996</v>
      </c>
      <c r="O54">
        <v>0</v>
      </c>
      <c r="P54">
        <v>0</v>
      </c>
      <c r="Q54" s="37">
        <v>0</v>
      </c>
      <c r="R54" s="37">
        <v>1546953.52</v>
      </c>
      <c r="S54" s="37">
        <v>3618190.4</v>
      </c>
      <c r="T54">
        <v>1237031.07</v>
      </c>
      <c r="U54">
        <v>2450.4899999999998</v>
      </c>
      <c r="V54" s="37">
        <v>413803.3</v>
      </c>
      <c r="W54" s="37">
        <v>0</v>
      </c>
      <c r="X54" s="37">
        <v>1190304.6000000001</v>
      </c>
      <c r="Y54">
        <v>381510.14</v>
      </c>
      <c r="Z54" s="37">
        <v>3690239.45</v>
      </c>
      <c r="AA54">
        <v>4373.7299999999996</v>
      </c>
      <c r="AB54" s="37">
        <v>0</v>
      </c>
      <c r="AC54">
        <v>19527.54</v>
      </c>
      <c r="AD54" s="37">
        <v>187563.77</v>
      </c>
      <c r="AE54" s="37">
        <v>102565176.86</v>
      </c>
      <c r="AF54" s="37">
        <v>3635909.19</v>
      </c>
      <c r="AG54" s="37">
        <v>6031715.8300000001</v>
      </c>
      <c r="AH54" s="37">
        <v>73250539.870000005</v>
      </c>
      <c r="AI54" s="37">
        <v>4991761.6100000003</v>
      </c>
      <c r="AJ54" s="37">
        <v>14457109.82</v>
      </c>
      <c r="AK54" s="37">
        <v>11030070.130000001</v>
      </c>
      <c r="AL54" s="37">
        <v>24484556.600000001</v>
      </c>
      <c r="AM54" s="37">
        <v>44700283.740000002</v>
      </c>
      <c r="AN54" s="37">
        <v>534151.32999999996</v>
      </c>
      <c r="AO54" s="37">
        <v>20181748.75</v>
      </c>
      <c r="AP54" s="37">
        <v>3110572.15</v>
      </c>
      <c r="AQ54" s="37">
        <v>15110548.32</v>
      </c>
      <c r="AR54" s="37">
        <v>12378976.66</v>
      </c>
      <c r="AS54" s="37">
        <v>10671209.16</v>
      </c>
      <c r="AT54" s="37">
        <v>12467296.17</v>
      </c>
      <c r="AU54" s="37">
        <v>2844845.05</v>
      </c>
      <c r="AV54" s="37">
        <v>43009969.159999996</v>
      </c>
      <c r="AW54" s="37">
        <v>133491548.47</v>
      </c>
      <c r="AX54" s="37">
        <v>280269256.05000001</v>
      </c>
      <c r="AY54" s="37">
        <v>12126214.050000001</v>
      </c>
      <c r="AZ54" s="37">
        <v>363928604.77000099</v>
      </c>
      <c r="BA54" s="37">
        <v>11489317.039999999</v>
      </c>
      <c r="BB54" s="37">
        <v>33011263.940000001</v>
      </c>
      <c r="BC54" s="37">
        <v>166442853.00999999</v>
      </c>
      <c r="BD54" s="37">
        <v>679472005.33000004</v>
      </c>
      <c r="BE54" s="37">
        <v>40595788.200000003</v>
      </c>
      <c r="BF54" s="37">
        <v>5753119.3700000001</v>
      </c>
      <c r="BG54" s="37">
        <v>14531335.289999999</v>
      </c>
      <c r="BH54" s="37">
        <v>133896.65</v>
      </c>
      <c r="BI54" s="37">
        <v>568491.81999999995</v>
      </c>
      <c r="BJ54" s="37">
        <v>831896.21</v>
      </c>
      <c r="BK54" s="37">
        <v>65821351.710000001</v>
      </c>
      <c r="BL54" s="37">
        <v>1907793.93</v>
      </c>
      <c r="BM54" s="37">
        <v>126199514.59999999</v>
      </c>
      <c r="BN54" s="37">
        <v>37795.629999999997</v>
      </c>
      <c r="BO54">
        <v>18879.88</v>
      </c>
      <c r="BP54">
        <v>0</v>
      </c>
      <c r="BQ54">
        <v>0</v>
      </c>
      <c r="BR54" s="37">
        <v>117278069.7</v>
      </c>
      <c r="BS54" s="41"/>
      <c r="BT54" s="40"/>
      <c r="BU54" s="40">
        <f t="shared" si="1"/>
        <v>2</v>
      </c>
      <c r="BV54" s="39" t="s">
        <v>79</v>
      </c>
      <c r="BW54" s="40" t="str">
        <f t="shared" si="2"/>
        <v>Electrical machinery, apparatus and appliances, nes, and electrical parts thereof (incl. non electrical counterparts, nes, of electrical household type equipment)</v>
      </c>
      <c r="BX54" s="40">
        <f>HLOOKUP($BV54,$A$2:$BS$9977,(MATCH(BX$2&amp;$BX$1,$A:$A,0)-1),FALSE)</f>
        <v>33800.639999999999</v>
      </c>
    </row>
    <row r="55" spans="1:76" x14ac:dyDescent="0.2">
      <c r="A55" s="40" t="str">
        <f t="shared" si="0"/>
        <v>2023–24FIJI</v>
      </c>
      <c r="B55" s="40" t="s">
        <v>645</v>
      </c>
      <c r="C55" s="40" t="s">
        <v>154</v>
      </c>
      <c r="D55" s="40">
        <v>0</v>
      </c>
      <c r="E55" s="40">
        <v>0</v>
      </c>
      <c r="F55">
        <v>33358.160000000003</v>
      </c>
      <c r="G55">
        <v>252900.33</v>
      </c>
      <c r="H55">
        <v>1938841.69</v>
      </c>
      <c r="I55">
        <v>3258805.56</v>
      </c>
      <c r="J55">
        <v>1432206.18</v>
      </c>
      <c r="K55">
        <v>1123181.5900000001</v>
      </c>
      <c r="L55">
        <v>0</v>
      </c>
      <c r="M55">
        <v>253973.69</v>
      </c>
      <c r="N55">
        <v>578692.53</v>
      </c>
      <c r="O55">
        <v>0</v>
      </c>
      <c r="P55">
        <v>0</v>
      </c>
      <c r="Q55">
        <v>0</v>
      </c>
      <c r="R55">
        <v>0</v>
      </c>
      <c r="S55">
        <v>44356.89</v>
      </c>
      <c r="T55">
        <v>6469.69</v>
      </c>
      <c r="U55">
        <v>0</v>
      </c>
      <c r="V55">
        <v>0</v>
      </c>
      <c r="W55">
        <v>5183178.55</v>
      </c>
      <c r="X55">
        <v>125368.91</v>
      </c>
      <c r="Y55">
        <v>0</v>
      </c>
      <c r="Z55">
        <v>23689.77</v>
      </c>
      <c r="AA55">
        <v>0</v>
      </c>
      <c r="AB55">
        <v>0</v>
      </c>
      <c r="AC55">
        <v>37751.160000000003</v>
      </c>
      <c r="AD55">
        <v>0</v>
      </c>
      <c r="AE55">
        <v>1603.69</v>
      </c>
      <c r="AF55">
        <v>54259.11</v>
      </c>
      <c r="AG55">
        <v>0</v>
      </c>
      <c r="AH55">
        <v>371954.58</v>
      </c>
      <c r="AI55">
        <v>20169.03</v>
      </c>
      <c r="AJ55">
        <v>0</v>
      </c>
      <c r="AK55">
        <v>0</v>
      </c>
      <c r="AL55">
        <v>0</v>
      </c>
      <c r="AM55">
        <v>0</v>
      </c>
      <c r="AN55">
        <v>59273.67</v>
      </c>
      <c r="AO55">
        <v>0</v>
      </c>
      <c r="AP55">
        <v>16396.71</v>
      </c>
      <c r="AQ55">
        <v>3401.42</v>
      </c>
      <c r="AR55">
        <v>305704.21999999997</v>
      </c>
      <c r="AS55">
        <v>0</v>
      </c>
      <c r="AT55">
        <v>0</v>
      </c>
      <c r="AU55">
        <v>0</v>
      </c>
      <c r="AV55">
        <v>4736.84</v>
      </c>
      <c r="AW55">
        <v>313046.92</v>
      </c>
      <c r="AX55" s="37">
        <v>0</v>
      </c>
      <c r="AY55">
        <v>0</v>
      </c>
      <c r="AZ55">
        <v>8100</v>
      </c>
      <c r="BA55">
        <v>33018.03</v>
      </c>
      <c r="BB55">
        <v>0</v>
      </c>
      <c r="BC55">
        <v>307565.27</v>
      </c>
      <c r="BD55">
        <v>0</v>
      </c>
      <c r="BE55">
        <v>103012.41</v>
      </c>
      <c r="BF55">
        <v>0</v>
      </c>
      <c r="BG55">
        <v>10186.99</v>
      </c>
      <c r="BH55">
        <v>0</v>
      </c>
      <c r="BI55">
        <v>4462547.8499999996</v>
      </c>
      <c r="BJ55">
        <v>0</v>
      </c>
      <c r="BK55">
        <v>147756</v>
      </c>
      <c r="BL55">
        <v>0</v>
      </c>
      <c r="BM55" s="37">
        <v>1600576.31</v>
      </c>
      <c r="BN55">
        <v>0</v>
      </c>
      <c r="BO55">
        <v>0</v>
      </c>
      <c r="BP55">
        <v>0</v>
      </c>
      <c r="BQ55">
        <v>0</v>
      </c>
      <c r="BR55">
        <v>67299</v>
      </c>
      <c r="BS55" s="41"/>
      <c r="BT55" s="40"/>
      <c r="BU55" s="40">
        <f t="shared" si="1"/>
        <v>8</v>
      </c>
      <c r="BV55" s="39" t="s">
        <v>80</v>
      </c>
      <c r="BW55" s="40" t="str">
        <f t="shared" si="2"/>
        <v>Road vehicles (incl. air-cushion vehicles)</v>
      </c>
      <c r="BX55" s="40">
        <f>HLOOKUP($BV55,$A$2:$BS$9977,(MATCH(BX$2&amp;$BX$1,$A:$A,0)-1),FALSE)</f>
        <v>0</v>
      </c>
    </row>
    <row r="56" spans="1:76" x14ac:dyDescent="0.2">
      <c r="A56" s="40" t="str">
        <f t="shared" si="0"/>
        <v>2023–24FINL</v>
      </c>
      <c r="B56" s="40" t="s">
        <v>645</v>
      </c>
      <c r="C56" s="40" t="s">
        <v>155</v>
      </c>
      <c r="D56" s="40">
        <v>0</v>
      </c>
      <c r="E56" s="40">
        <v>0</v>
      </c>
      <c r="F56">
        <v>0</v>
      </c>
      <c r="G56">
        <v>0</v>
      </c>
      <c r="H56">
        <v>68103.899999999994</v>
      </c>
      <c r="I56" s="37">
        <v>0</v>
      </c>
      <c r="J56">
        <v>0</v>
      </c>
      <c r="K56" s="37">
        <v>0</v>
      </c>
      <c r="L56">
        <v>2098204.7200000002</v>
      </c>
      <c r="M56" s="37">
        <v>52329.42</v>
      </c>
      <c r="N56">
        <v>0</v>
      </c>
      <c r="O56">
        <v>0</v>
      </c>
      <c r="P56">
        <v>0</v>
      </c>
      <c r="Q56">
        <v>0</v>
      </c>
      <c r="R56">
        <v>0</v>
      </c>
      <c r="S56">
        <v>1909615.45</v>
      </c>
      <c r="T56">
        <v>8286166.6299999999</v>
      </c>
      <c r="U56">
        <v>0</v>
      </c>
      <c r="V56">
        <v>3433.17</v>
      </c>
      <c r="W56">
        <v>117063.35</v>
      </c>
      <c r="X56" s="37">
        <v>0</v>
      </c>
      <c r="Y56">
        <v>0</v>
      </c>
      <c r="Z56">
        <v>1391.15</v>
      </c>
      <c r="AA56">
        <v>0</v>
      </c>
      <c r="AB56">
        <v>0</v>
      </c>
      <c r="AC56">
        <v>0</v>
      </c>
      <c r="AD56">
        <v>0</v>
      </c>
      <c r="AE56">
        <v>59371.05</v>
      </c>
      <c r="AF56">
        <v>19679.75</v>
      </c>
      <c r="AG56">
        <v>137346.88</v>
      </c>
      <c r="AH56">
        <v>5058517.96</v>
      </c>
      <c r="AI56">
        <v>0</v>
      </c>
      <c r="AJ56">
        <v>3735915.37</v>
      </c>
      <c r="AK56">
        <v>49474.73</v>
      </c>
      <c r="AL56">
        <v>512926.61</v>
      </c>
      <c r="AM56">
        <v>349004.18</v>
      </c>
      <c r="AN56">
        <v>0</v>
      </c>
      <c r="AO56">
        <v>1947329.73</v>
      </c>
      <c r="AP56">
        <v>6911901.1799999997</v>
      </c>
      <c r="AQ56">
        <v>1287976.31</v>
      </c>
      <c r="AR56" s="37">
        <v>165803.46</v>
      </c>
      <c r="AS56" s="37">
        <v>1092225.0900000001</v>
      </c>
      <c r="AT56">
        <v>15912254.6</v>
      </c>
      <c r="AU56">
        <v>97067.22</v>
      </c>
      <c r="AV56">
        <v>3949026.1</v>
      </c>
      <c r="AW56">
        <v>10709000.68</v>
      </c>
      <c r="AX56">
        <v>83759510.280000001</v>
      </c>
      <c r="AY56">
        <v>138732.88</v>
      </c>
      <c r="AZ56" s="37">
        <v>21232297.68</v>
      </c>
      <c r="BA56">
        <v>430083.59</v>
      </c>
      <c r="BB56">
        <v>2349264.9</v>
      </c>
      <c r="BC56" s="37">
        <v>9188393.3899999894</v>
      </c>
      <c r="BD56" s="37">
        <v>17221514.399999999</v>
      </c>
      <c r="BE56">
        <v>659620.79</v>
      </c>
      <c r="BF56">
        <v>2635181.6</v>
      </c>
      <c r="BG56">
        <v>339839.77</v>
      </c>
      <c r="BH56">
        <v>0</v>
      </c>
      <c r="BI56" s="37">
        <v>0</v>
      </c>
      <c r="BJ56" s="37">
        <v>0</v>
      </c>
      <c r="BK56">
        <v>2851981.6</v>
      </c>
      <c r="BL56">
        <v>25878.57</v>
      </c>
      <c r="BM56" s="37">
        <v>1520359.63</v>
      </c>
      <c r="BN56">
        <v>0</v>
      </c>
      <c r="BO56">
        <v>0</v>
      </c>
      <c r="BP56">
        <v>0</v>
      </c>
      <c r="BQ56">
        <v>0</v>
      </c>
      <c r="BR56">
        <v>4207990.57</v>
      </c>
      <c r="BS56" s="41"/>
      <c r="BT56" s="40"/>
      <c r="BU56" s="40">
        <f t="shared" si="1"/>
        <v>8</v>
      </c>
      <c r="BV56" s="39" t="s">
        <v>81</v>
      </c>
      <c r="BW56" s="40" t="str">
        <f t="shared" si="2"/>
        <v>Transport equipment (excl. road vehicles)</v>
      </c>
      <c r="BX56" s="40">
        <f>HLOOKUP($BV56,$A$2:$BS$9977,(MATCH(BX$2&amp;$BX$1,$A:$A,0)-1),FALSE)</f>
        <v>0</v>
      </c>
    </row>
    <row r="57" spans="1:76" x14ac:dyDescent="0.2">
      <c r="A57" s="40" t="str">
        <f t="shared" si="0"/>
        <v>2023–24FRAN</v>
      </c>
      <c r="B57" s="40" t="s">
        <v>645</v>
      </c>
      <c r="C57" s="40" t="s">
        <v>156</v>
      </c>
      <c r="D57" s="40">
        <v>0</v>
      </c>
      <c r="E57" s="40">
        <v>236458.83</v>
      </c>
      <c r="F57">
        <v>1435164.65</v>
      </c>
      <c r="G57">
        <v>288805.19</v>
      </c>
      <c r="H57">
        <v>17609547.75</v>
      </c>
      <c r="I57" s="37">
        <v>8898534.7300000004</v>
      </c>
      <c r="J57">
        <v>96016.27</v>
      </c>
      <c r="K57">
        <v>631186.97</v>
      </c>
      <c r="L57">
        <v>19444607.690000001</v>
      </c>
      <c r="M57">
        <v>1814468.81</v>
      </c>
      <c r="N57">
        <v>53259035.380000003</v>
      </c>
      <c r="O57">
        <v>0</v>
      </c>
      <c r="P57">
        <v>0</v>
      </c>
      <c r="Q57">
        <v>218952.35</v>
      </c>
      <c r="R57" s="37">
        <v>763859.29</v>
      </c>
      <c r="S57" s="37">
        <v>0</v>
      </c>
      <c r="T57">
        <v>0</v>
      </c>
      <c r="U57">
        <v>104047.25</v>
      </c>
      <c r="V57">
        <v>508333.47</v>
      </c>
      <c r="W57">
        <v>0</v>
      </c>
      <c r="X57">
        <v>877102.84</v>
      </c>
      <c r="Y57">
        <v>0</v>
      </c>
      <c r="Z57">
        <v>2653029.7200000002</v>
      </c>
      <c r="AA57">
        <v>0</v>
      </c>
      <c r="AB57">
        <v>0</v>
      </c>
      <c r="AC57">
        <v>58289.69</v>
      </c>
      <c r="AD57">
        <v>0</v>
      </c>
      <c r="AE57">
        <v>3659784.78</v>
      </c>
      <c r="AF57">
        <v>1183547.68</v>
      </c>
      <c r="AG57">
        <v>1882799.84</v>
      </c>
      <c r="AH57">
        <v>27831871.620000001</v>
      </c>
      <c r="AI57">
        <v>16814219.460000001</v>
      </c>
      <c r="AJ57">
        <v>267599.40999999997</v>
      </c>
      <c r="AK57">
        <v>2015207.89</v>
      </c>
      <c r="AL57">
        <v>4997632.09</v>
      </c>
      <c r="AM57" s="37">
        <v>24866490.449999999</v>
      </c>
      <c r="AN57">
        <v>100868.73</v>
      </c>
      <c r="AO57" s="37">
        <v>13456938.960000001</v>
      </c>
      <c r="AP57">
        <v>557764.01</v>
      </c>
      <c r="AQ57">
        <v>8060350.4400000004</v>
      </c>
      <c r="AR57">
        <v>848629.1</v>
      </c>
      <c r="AS57">
        <v>18919330.010000002</v>
      </c>
      <c r="AT57" s="37">
        <v>2582107.14</v>
      </c>
      <c r="AU57">
        <v>421972.02</v>
      </c>
      <c r="AV57" s="37">
        <v>9890153.1799999997</v>
      </c>
      <c r="AW57">
        <v>55056120.789999999</v>
      </c>
      <c r="AX57">
        <v>106796800.63</v>
      </c>
      <c r="AY57">
        <v>252766.23</v>
      </c>
      <c r="AZ57" s="37">
        <v>54347397.090000004</v>
      </c>
      <c r="BA57" s="37">
        <v>9359781.8099999893</v>
      </c>
      <c r="BB57">
        <v>7624741.1699999999</v>
      </c>
      <c r="BC57">
        <v>22235458.059999999</v>
      </c>
      <c r="BD57" s="37">
        <v>150712197.28</v>
      </c>
      <c r="BE57">
        <v>114827295.43000001</v>
      </c>
      <c r="BF57">
        <v>589627.06000000006</v>
      </c>
      <c r="BG57">
        <v>2857985.5</v>
      </c>
      <c r="BH57">
        <v>15194775.27</v>
      </c>
      <c r="BI57">
        <v>2870201.64</v>
      </c>
      <c r="BJ57">
        <v>499042.51</v>
      </c>
      <c r="BK57">
        <v>28366889.809999999</v>
      </c>
      <c r="BL57">
        <v>524015.65</v>
      </c>
      <c r="BM57" s="37">
        <v>12429139.73</v>
      </c>
      <c r="BN57">
        <v>34635.379999999997</v>
      </c>
      <c r="BO57">
        <v>0</v>
      </c>
      <c r="BP57">
        <v>0</v>
      </c>
      <c r="BQ57">
        <v>0</v>
      </c>
      <c r="BR57">
        <v>16163910.49</v>
      </c>
      <c r="BS57" s="41"/>
      <c r="BT57" s="40"/>
      <c r="BU57" s="40">
        <f t="shared" si="1"/>
        <v>8</v>
      </c>
      <c r="BV57" s="39" t="s">
        <v>82</v>
      </c>
      <c r="BW57" s="40" t="str">
        <f t="shared" si="2"/>
        <v>Prefabricated buildings and sanitary, plumbing, heating and lighting fixtures and fittings, nes</v>
      </c>
      <c r="BX57" s="40">
        <f>HLOOKUP($BV57,$A$2:$BS$9977,(MATCH(BX$2&amp;$BX$1,$A:$A,0)-1),FALSE)</f>
        <v>0</v>
      </c>
    </row>
    <row r="58" spans="1:76" x14ac:dyDescent="0.2">
      <c r="A58" s="40" t="str">
        <f t="shared" si="0"/>
        <v>2023–24FWIN</v>
      </c>
      <c r="B58" s="40" t="s">
        <v>645</v>
      </c>
      <c r="C58" s="40" t="s">
        <v>157</v>
      </c>
      <c r="D58" s="40">
        <v>0</v>
      </c>
      <c r="E58" s="40">
        <v>0</v>
      </c>
      <c r="F58">
        <v>0</v>
      </c>
      <c r="G58">
        <v>0</v>
      </c>
      <c r="H58" s="37">
        <v>0</v>
      </c>
      <c r="I58" s="37">
        <v>0</v>
      </c>
      <c r="J58">
        <v>0</v>
      </c>
      <c r="K58">
        <v>0</v>
      </c>
      <c r="L58">
        <v>0</v>
      </c>
      <c r="M58" s="37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s="37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37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s="37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22364.29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 s="37">
        <v>34038.550000000003</v>
      </c>
      <c r="BJ58">
        <v>4035.31</v>
      </c>
      <c r="BK58" s="37">
        <v>0</v>
      </c>
      <c r="BL58">
        <v>0</v>
      </c>
      <c r="BM58" s="37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 s="41"/>
      <c r="BT58" s="40"/>
      <c r="BU58" s="40">
        <f t="shared" si="1"/>
        <v>8</v>
      </c>
      <c r="BV58" s="39" t="s">
        <v>83</v>
      </c>
      <c r="BW58" s="40" t="str">
        <f t="shared" si="2"/>
        <v>Furniture and parts thereof; bedding, mattresses, mattress supports, cushions and similar stuffed furnishings</v>
      </c>
      <c r="BX58" s="40">
        <f>HLOOKUP($BV58,$A$2:$BS$9977,(MATCH(BX$2&amp;$BX$1,$A:$A,0)-1),FALSE)</f>
        <v>0</v>
      </c>
    </row>
    <row r="59" spans="1:76" x14ac:dyDescent="0.2">
      <c r="A59" s="40" t="str">
        <f t="shared" si="0"/>
        <v>2023–24FYRM</v>
      </c>
      <c r="B59" s="40" t="s">
        <v>645</v>
      </c>
      <c r="C59" s="40" t="s">
        <v>158</v>
      </c>
      <c r="D59" s="40">
        <v>0</v>
      </c>
      <c r="E59" s="40">
        <v>0</v>
      </c>
      <c r="F59">
        <v>97254.57</v>
      </c>
      <c r="G59">
        <v>0</v>
      </c>
      <c r="H59">
        <v>0</v>
      </c>
      <c r="I59">
        <v>38393.69</v>
      </c>
      <c r="J59">
        <v>0</v>
      </c>
      <c r="K59">
        <v>6653.61</v>
      </c>
      <c r="L59">
        <v>0</v>
      </c>
      <c r="M59">
        <v>167988.44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3553.82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53907.19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54313.84</v>
      </c>
      <c r="BA59">
        <v>0</v>
      </c>
      <c r="BB59">
        <v>0</v>
      </c>
      <c r="BC59">
        <v>0</v>
      </c>
      <c r="BD59">
        <v>1181.78</v>
      </c>
      <c r="BE59">
        <v>0</v>
      </c>
      <c r="BF59">
        <v>0</v>
      </c>
      <c r="BG59">
        <v>516252.05</v>
      </c>
      <c r="BH59">
        <v>0</v>
      </c>
      <c r="BI59">
        <v>30899.439999999999</v>
      </c>
      <c r="BJ59">
        <v>0</v>
      </c>
      <c r="BK59">
        <v>0</v>
      </c>
      <c r="BL59" s="37">
        <v>0</v>
      </c>
      <c r="BM59">
        <v>1242.42</v>
      </c>
      <c r="BN59">
        <v>0</v>
      </c>
      <c r="BO59">
        <v>0</v>
      </c>
      <c r="BP59">
        <v>0</v>
      </c>
      <c r="BQ59">
        <v>0</v>
      </c>
      <c r="BR59">
        <v>0</v>
      </c>
      <c r="BS59" s="41"/>
      <c r="BT59" s="40"/>
      <c r="BU59" s="40">
        <f t="shared" si="1"/>
        <v>8</v>
      </c>
      <c r="BV59" s="39" t="s">
        <v>84</v>
      </c>
      <c r="BW59" s="40" t="str">
        <f t="shared" si="2"/>
        <v>Travel goods, handbags and similar containers</v>
      </c>
      <c r="BX59" s="40">
        <f>HLOOKUP($BV59,$A$2:$BS$9977,(MATCH(BX$2&amp;$BX$1,$A:$A,0)-1),FALSE)</f>
        <v>0</v>
      </c>
    </row>
    <row r="60" spans="1:76" x14ac:dyDescent="0.2">
      <c r="A60" s="40" t="str">
        <f t="shared" si="0"/>
        <v>2023–24GABO</v>
      </c>
      <c r="B60" s="40" t="s">
        <v>645</v>
      </c>
      <c r="C60" s="40" t="s">
        <v>159</v>
      </c>
      <c r="D60" s="40">
        <v>0</v>
      </c>
      <c r="E60" s="4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37">
        <v>0</v>
      </c>
      <c r="L60">
        <v>0</v>
      </c>
      <c r="M60">
        <v>0</v>
      </c>
      <c r="N60" s="37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 s="37">
        <v>0</v>
      </c>
      <c r="AN60">
        <v>0</v>
      </c>
      <c r="AO60">
        <v>0</v>
      </c>
      <c r="AP60">
        <v>33220.68</v>
      </c>
      <c r="AQ60">
        <v>0</v>
      </c>
      <c r="AR60" s="37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2650.9</v>
      </c>
      <c r="BA60">
        <v>0</v>
      </c>
      <c r="BB60">
        <v>0</v>
      </c>
      <c r="BC60" s="37">
        <v>39183.160000000003</v>
      </c>
      <c r="BD60">
        <v>0</v>
      </c>
      <c r="BE60">
        <v>0</v>
      </c>
      <c r="BF60">
        <v>0</v>
      </c>
      <c r="BG60">
        <v>0</v>
      </c>
      <c r="BH60" s="37">
        <v>0</v>
      </c>
      <c r="BI60" s="37">
        <v>0</v>
      </c>
      <c r="BJ60">
        <v>0</v>
      </c>
      <c r="BK60" s="37">
        <v>0</v>
      </c>
      <c r="BL60">
        <v>0</v>
      </c>
      <c r="BM60" s="37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 s="41"/>
      <c r="BT60" s="40"/>
      <c r="BU60" s="40">
        <f t="shared" si="1"/>
        <v>8</v>
      </c>
      <c r="BV60" s="39" t="s">
        <v>85</v>
      </c>
      <c r="BW60" s="40" t="str">
        <f t="shared" si="2"/>
        <v>Articles of apparel and clothing accessories</v>
      </c>
      <c r="BX60" s="40">
        <f>HLOOKUP($BV60,$A$2:$BS$9977,(MATCH(BX$2&amp;$BX$1,$A:$A,0)-1),FALSE)</f>
        <v>0</v>
      </c>
    </row>
    <row r="61" spans="1:76" x14ac:dyDescent="0.2">
      <c r="A61" s="40" t="str">
        <f t="shared" si="0"/>
        <v>2023–24GAMB</v>
      </c>
      <c r="B61" s="40" t="s">
        <v>645</v>
      </c>
      <c r="C61" s="40" t="s">
        <v>160</v>
      </c>
      <c r="D61" s="40">
        <v>0</v>
      </c>
      <c r="E61" s="40">
        <v>0</v>
      </c>
      <c r="F61">
        <v>0</v>
      </c>
      <c r="G61">
        <v>0</v>
      </c>
      <c r="H61" s="37">
        <v>0</v>
      </c>
      <c r="I61" s="37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37">
        <v>0</v>
      </c>
      <c r="S61">
        <v>0</v>
      </c>
      <c r="T61">
        <v>0</v>
      </c>
      <c r="U61">
        <v>0</v>
      </c>
      <c r="V61" s="37">
        <v>0</v>
      </c>
      <c r="W61">
        <v>0</v>
      </c>
      <c r="X61">
        <v>0</v>
      </c>
      <c r="Y61">
        <v>0</v>
      </c>
      <c r="Z61" s="37">
        <v>0</v>
      </c>
      <c r="AA61">
        <v>0</v>
      </c>
      <c r="AB61">
        <v>0</v>
      </c>
      <c r="AC61" s="37">
        <v>0</v>
      </c>
      <c r="AD61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>
        <v>0</v>
      </c>
      <c r="AK61" s="37">
        <v>0</v>
      </c>
      <c r="AL61" s="37">
        <v>0</v>
      </c>
      <c r="AM61" s="37">
        <v>0</v>
      </c>
      <c r="AN61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>
        <v>0</v>
      </c>
      <c r="AX61" s="37">
        <v>0</v>
      </c>
      <c r="AY61" s="37">
        <v>0</v>
      </c>
      <c r="AZ61" s="37">
        <v>0</v>
      </c>
      <c r="BA61">
        <v>0</v>
      </c>
      <c r="BB61">
        <v>0</v>
      </c>
      <c r="BC61" s="37">
        <v>1872.63</v>
      </c>
      <c r="BD61" s="37">
        <v>0</v>
      </c>
      <c r="BE61" s="37">
        <v>3317.53</v>
      </c>
      <c r="BF61" s="37">
        <v>0</v>
      </c>
      <c r="BG61" s="37">
        <v>0</v>
      </c>
      <c r="BH61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>
        <v>0</v>
      </c>
      <c r="BP61">
        <v>0</v>
      </c>
      <c r="BQ61">
        <v>0</v>
      </c>
      <c r="BR61">
        <v>0</v>
      </c>
      <c r="BS61" s="41"/>
      <c r="BT61" s="40"/>
      <c r="BU61" s="40">
        <f t="shared" si="1"/>
        <v>7</v>
      </c>
      <c r="BV61" s="39" t="s">
        <v>86</v>
      </c>
      <c r="BW61" s="40" t="str">
        <f t="shared" si="2"/>
        <v>Footwear</v>
      </c>
      <c r="BX61" s="40">
        <f>HLOOKUP($BV61,$A$2:$BS$9977,(MATCH(BX$2&amp;$BX$1,$A:$A,0)-1),FALSE)</f>
        <v>1532.46</v>
      </c>
    </row>
    <row r="62" spans="1:76" x14ac:dyDescent="0.2">
      <c r="A62" s="40" t="str">
        <f t="shared" si="0"/>
        <v>2023–24GERG</v>
      </c>
      <c r="B62" s="40" t="s">
        <v>645</v>
      </c>
      <c r="C62" s="40" t="s">
        <v>161</v>
      </c>
      <c r="D62" s="40">
        <v>0</v>
      </c>
      <c r="E62" s="40">
        <v>0</v>
      </c>
      <c r="F62">
        <v>0</v>
      </c>
      <c r="G62">
        <v>0</v>
      </c>
      <c r="H62">
        <v>0</v>
      </c>
      <c r="I62">
        <v>310705.24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6627.3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56343.51</v>
      </c>
      <c r="AH62">
        <v>0</v>
      </c>
      <c r="AI62">
        <v>0</v>
      </c>
      <c r="AJ62">
        <v>55250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32224.85</v>
      </c>
      <c r="AR62">
        <v>0</v>
      </c>
      <c r="AS62">
        <v>0</v>
      </c>
      <c r="AT62">
        <v>0</v>
      </c>
      <c r="AU62">
        <v>0</v>
      </c>
      <c r="AV62">
        <v>4323.08</v>
      </c>
      <c r="AW62">
        <v>0</v>
      </c>
      <c r="AX62">
        <v>3489.91</v>
      </c>
      <c r="AY62">
        <v>0</v>
      </c>
      <c r="AZ62">
        <v>120848.05</v>
      </c>
      <c r="BA62">
        <v>0</v>
      </c>
      <c r="BB62">
        <v>5175.53</v>
      </c>
      <c r="BC62">
        <v>259720.82</v>
      </c>
      <c r="BD62" s="37">
        <v>0</v>
      </c>
      <c r="BE62">
        <v>0</v>
      </c>
      <c r="BF62">
        <v>0</v>
      </c>
      <c r="BG62">
        <v>0</v>
      </c>
      <c r="BH62">
        <v>6225.28</v>
      </c>
      <c r="BI62">
        <v>13748.68</v>
      </c>
      <c r="BJ62">
        <v>0</v>
      </c>
      <c r="BK62">
        <v>0</v>
      </c>
      <c r="BL62">
        <v>0</v>
      </c>
      <c r="BM62">
        <v>7680.92</v>
      </c>
      <c r="BN62" s="37">
        <v>0</v>
      </c>
      <c r="BO62">
        <v>0</v>
      </c>
      <c r="BP62">
        <v>0</v>
      </c>
      <c r="BQ62">
        <v>0</v>
      </c>
      <c r="BR62" s="37">
        <v>13157.15</v>
      </c>
      <c r="BS62" s="41"/>
      <c r="BT62" s="40"/>
      <c r="BU62" s="40">
        <f t="shared" si="1"/>
        <v>8</v>
      </c>
      <c r="BV62" s="39" t="s">
        <v>87</v>
      </c>
      <c r="BW62" s="40" t="str">
        <f t="shared" si="2"/>
        <v>Professional, scientific and controlling instruments and apparatus, nes</v>
      </c>
      <c r="BX62" s="40">
        <f>HLOOKUP($BV62,$A$2:$BS$9977,(MATCH(BX$2&amp;$BX$1,$A:$A,0)-1),FALSE)</f>
        <v>0</v>
      </c>
    </row>
    <row r="63" spans="1:76" x14ac:dyDescent="0.2">
      <c r="A63" s="40" t="str">
        <f t="shared" si="0"/>
        <v>2023–24GHAN</v>
      </c>
      <c r="B63" s="40" t="s">
        <v>645</v>
      </c>
      <c r="C63" s="40" t="s">
        <v>162</v>
      </c>
      <c r="D63" s="40">
        <v>0</v>
      </c>
      <c r="E63" s="40">
        <v>1738.6</v>
      </c>
      <c r="F63">
        <v>0</v>
      </c>
      <c r="G63">
        <v>5088.3999999999996</v>
      </c>
      <c r="H63">
        <v>21551.25</v>
      </c>
      <c r="I63">
        <v>21752.46</v>
      </c>
      <c r="J63">
        <v>0</v>
      </c>
      <c r="K63">
        <v>0</v>
      </c>
      <c r="L63" s="37">
        <v>0</v>
      </c>
      <c r="M63">
        <v>40300.42</v>
      </c>
      <c r="N63">
        <v>4584.34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2086.3200000000002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38673.550000000003</v>
      </c>
      <c r="AD63">
        <v>0</v>
      </c>
      <c r="AE63">
        <v>0</v>
      </c>
      <c r="AF63">
        <v>0</v>
      </c>
      <c r="AG63">
        <v>0</v>
      </c>
      <c r="AH63">
        <v>0</v>
      </c>
      <c r="AI63" s="37">
        <v>4344.2</v>
      </c>
      <c r="AJ63">
        <v>0</v>
      </c>
      <c r="AK63">
        <v>0</v>
      </c>
      <c r="AL63">
        <v>0</v>
      </c>
      <c r="AM63" s="37">
        <v>0</v>
      </c>
      <c r="AN63">
        <v>0</v>
      </c>
      <c r="AO63">
        <v>0</v>
      </c>
      <c r="AP63">
        <v>0</v>
      </c>
      <c r="AQ63">
        <v>0</v>
      </c>
      <c r="AR63">
        <v>4137.09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1182.4100000000001</v>
      </c>
      <c r="BB63">
        <v>0</v>
      </c>
      <c r="BC63" s="37">
        <v>0</v>
      </c>
      <c r="BD63">
        <v>2778944.88</v>
      </c>
      <c r="BE63">
        <v>0</v>
      </c>
      <c r="BF63">
        <v>0</v>
      </c>
      <c r="BG63">
        <v>0</v>
      </c>
      <c r="BH63">
        <v>0</v>
      </c>
      <c r="BI63">
        <v>3374.99</v>
      </c>
      <c r="BJ63">
        <v>0</v>
      </c>
      <c r="BK63">
        <v>63581.9</v>
      </c>
      <c r="BL63">
        <v>0</v>
      </c>
      <c r="BM63" s="37">
        <v>184447.81</v>
      </c>
      <c r="BN63">
        <v>0</v>
      </c>
      <c r="BO63">
        <v>0</v>
      </c>
      <c r="BP63">
        <v>0</v>
      </c>
      <c r="BQ63">
        <v>0</v>
      </c>
      <c r="BR63">
        <v>0</v>
      </c>
      <c r="BS63" s="41"/>
      <c r="BT63" s="40"/>
      <c r="BU63" s="40">
        <f t="shared" si="1"/>
        <v>8</v>
      </c>
      <c r="BV63" s="39" t="s">
        <v>88</v>
      </c>
      <c r="BW63" s="40" t="str">
        <f t="shared" si="2"/>
        <v>Photographic apparatus, equipment and supplies and optical goods, nes; watches and clocks</v>
      </c>
      <c r="BX63" s="40">
        <f>HLOOKUP($BV63,$A$2:$BS$9977,(MATCH(BX$2&amp;$BX$1,$A:$A,0)-1),FALSE)</f>
        <v>0</v>
      </c>
    </row>
    <row r="64" spans="1:76" x14ac:dyDescent="0.2">
      <c r="A64" s="40" t="str">
        <f t="shared" si="0"/>
        <v>2023–24GMLA</v>
      </c>
      <c r="B64" s="40" t="s">
        <v>645</v>
      </c>
      <c r="C64" s="40" t="s">
        <v>163</v>
      </c>
      <c r="D64" s="40">
        <v>0</v>
      </c>
      <c r="E64" s="40">
        <v>0</v>
      </c>
      <c r="F64">
        <v>0</v>
      </c>
      <c r="G64">
        <v>0</v>
      </c>
      <c r="H64">
        <v>0</v>
      </c>
      <c r="I64">
        <v>120509.6</v>
      </c>
      <c r="J64">
        <v>0</v>
      </c>
      <c r="K64">
        <v>554824.47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31700.83</v>
      </c>
      <c r="V64">
        <v>0</v>
      </c>
      <c r="W64">
        <v>0</v>
      </c>
      <c r="X64">
        <v>392129.8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1153.73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1812.82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 s="37">
        <v>524301.63</v>
      </c>
      <c r="BJ64">
        <v>0</v>
      </c>
      <c r="BK64">
        <v>0</v>
      </c>
      <c r="BL64">
        <v>0</v>
      </c>
      <c r="BM64" s="37">
        <v>17374.22</v>
      </c>
      <c r="BN64">
        <v>0</v>
      </c>
      <c r="BO64">
        <v>0</v>
      </c>
      <c r="BP64">
        <v>0</v>
      </c>
      <c r="BQ64">
        <v>0</v>
      </c>
      <c r="BR64">
        <v>0</v>
      </c>
      <c r="BS64" s="41"/>
      <c r="BT64" s="40"/>
      <c r="BU64" s="40">
        <f t="shared" si="1"/>
        <v>4</v>
      </c>
      <c r="BV64" s="39" t="s">
        <v>89</v>
      </c>
      <c r="BW64" s="40" t="str">
        <f t="shared" si="2"/>
        <v>Miscellaneous manufactured articles, nes</v>
      </c>
      <c r="BX64" s="40">
        <f>HLOOKUP($BV64,$A$2:$BS$9977,(MATCH(BX$2&amp;$BX$1,$A:$A,0)-1),FALSE)</f>
        <v>2571.56</v>
      </c>
    </row>
    <row r="65" spans="1:76" x14ac:dyDescent="0.2">
      <c r="A65" s="40" t="str">
        <f t="shared" si="0"/>
        <v>2023–24GREE</v>
      </c>
      <c r="B65" s="40" t="s">
        <v>645</v>
      </c>
      <c r="C65" s="40" t="s">
        <v>164</v>
      </c>
      <c r="D65" s="40">
        <v>0</v>
      </c>
      <c r="E65" s="40">
        <v>0</v>
      </c>
      <c r="F65">
        <v>0</v>
      </c>
      <c r="G65">
        <v>0</v>
      </c>
      <c r="H65">
        <v>725014.53</v>
      </c>
      <c r="I65">
        <v>5019304.1399999997</v>
      </c>
      <c r="J65">
        <v>0</v>
      </c>
      <c r="K65" s="37">
        <v>0</v>
      </c>
      <c r="L65">
        <v>0</v>
      </c>
      <c r="M65">
        <v>84495.56</v>
      </c>
      <c r="N65">
        <v>78943.14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144992.26999999999</v>
      </c>
      <c r="W65">
        <v>0</v>
      </c>
      <c r="X65" s="37">
        <v>5445.62</v>
      </c>
      <c r="Y65">
        <v>0</v>
      </c>
      <c r="Z65">
        <v>281987.13</v>
      </c>
      <c r="AA65">
        <v>0</v>
      </c>
      <c r="AB65">
        <v>0</v>
      </c>
      <c r="AC65">
        <v>192334.55</v>
      </c>
      <c r="AD65">
        <v>0</v>
      </c>
      <c r="AE65">
        <v>0</v>
      </c>
      <c r="AF65">
        <v>0</v>
      </c>
      <c r="AG65">
        <v>565411.67000000004</v>
      </c>
      <c r="AH65">
        <v>1224156.69</v>
      </c>
      <c r="AI65">
        <v>45392.66</v>
      </c>
      <c r="AJ65">
        <v>126607.38</v>
      </c>
      <c r="AK65">
        <v>16358.01</v>
      </c>
      <c r="AL65">
        <v>2269144.34</v>
      </c>
      <c r="AM65">
        <v>134215.24</v>
      </c>
      <c r="AN65">
        <v>0</v>
      </c>
      <c r="AO65">
        <v>5470.85</v>
      </c>
      <c r="AP65">
        <v>0</v>
      </c>
      <c r="AQ65">
        <v>788656.29</v>
      </c>
      <c r="AR65">
        <v>317685.2</v>
      </c>
      <c r="AS65">
        <v>2421293.46</v>
      </c>
      <c r="AT65">
        <v>93928.42</v>
      </c>
      <c r="AU65">
        <v>542152.18999999994</v>
      </c>
      <c r="AV65">
        <v>62247.16</v>
      </c>
      <c r="AW65">
        <v>39410.21</v>
      </c>
      <c r="AX65">
        <v>289290.40000000002</v>
      </c>
      <c r="AY65">
        <v>0</v>
      </c>
      <c r="AZ65">
        <v>296753.84000000003</v>
      </c>
      <c r="BA65">
        <v>18703.330000000002</v>
      </c>
      <c r="BB65">
        <v>29809.17</v>
      </c>
      <c r="BC65">
        <v>600359.38</v>
      </c>
      <c r="BD65">
        <v>8126.42</v>
      </c>
      <c r="BE65">
        <v>4248751.87</v>
      </c>
      <c r="BF65">
        <v>4539.92</v>
      </c>
      <c r="BG65">
        <v>1380.11</v>
      </c>
      <c r="BH65">
        <v>1054.58</v>
      </c>
      <c r="BI65" s="37">
        <v>201861.95</v>
      </c>
      <c r="BJ65">
        <v>0</v>
      </c>
      <c r="BK65">
        <v>86807.71</v>
      </c>
      <c r="BL65">
        <v>0</v>
      </c>
      <c r="BM65">
        <v>413008.43</v>
      </c>
      <c r="BN65">
        <v>0</v>
      </c>
      <c r="BO65">
        <v>5053.6400000000003</v>
      </c>
      <c r="BP65">
        <v>0</v>
      </c>
      <c r="BQ65">
        <v>0</v>
      </c>
      <c r="BR65">
        <v>27798058.300000001</v>
      </c>
      <c r="BS65" s="41"/>
      <c r="BT65" s="40"/>
      <c r="BU65" s="40">
        <f t="shared" si="1"/>
        <v>8</v>
      </c>
      <c r="BV65" s="39" t="s">
        <v>90</v>
      </c>
      <c r="BW65" s="40" t="str">
        <f t="shared" si="2"/>
        <v>Special transactions and commodities not classified according to kind</v>
      </c>
      <c r="BX65" s="40">
        <f>HLOOKUP($BV65,$A$2:$BS$9977,(MATCH(BX$2&amp;$BX$1,$A:$A,0)-1),FALSE)</f>
        <v>0</v>
      </c>
    </row>
    <row r="66" spans="1:76" x14ac:dyDescent="0.2">
      <c r="A66" s="40" t="str">
        <f t="shared" si="0"/>
        <v>2023–24GUAM</v>
      </c>
      <c r="B66" s="40" t="s">
        <v>645</v>
      </c>
      <c r="C66" s="40" t="s">
        <v>165</v>
      </c>
      <c r="D66" s="40">
        <v>0</v>
      </c>
      <c r="E66" s="40">
        <v>0</v>
      </c>
      <c r="F66">
        <v>0</v>
      </c>
      <c r="G66">
        <v>0</v>
      </c>
      <c r="H66">
        <v>0</v>
      </c>
      <c r="I66" s="37">
        <v>0</v>
      </c>
      <c r="J66" s="37">
        <v>0</v>
      </c>
      <c r="K66" s="37">
        <v>0</v>
      </c>
      <c r="L66">
        <v>0</v>
      </c>
      <c r="M66" s="37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 s="37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 s="37">
        <v>0</v>
      </c>
      <c r="AH66" s="37">
        <v>0</v>
      </c>
      <c r="AI66" s="37">
        <v>0</v>
      </c>
      <c r="AJ66">
        <v>0</v>
      </c>
      <c r="AK66">
        <v>0</v>
      </c>
      <c r="AL66" s="37">
        <v>0</v>
      </c>
      <c r="AM66" s="37">
        <v>0</v>
      </c>
      <c r="AN66" s="37">
        <v>0</v>
      </c>
      <c r="AO66" s="37">
        <v>0</v>
      </c>
      <c r="AP66">
        <v>0</v>
      </c>
      <c r="AQ66">
        <v>0</v>
      </c>
      <c r="AR66" s="37">
        <v>0</v>
      </c>
      <c r="AS66" s="37">
        <v>0</v>
      </c>
      <c r="AT66" s="37">
        <v>0</v>
      </c>
      <c r="AU66">
        <v>0</v>
      </c>
      <c r="AV66" s="37">
        <v>0</v>
      </c>
      <c r="AW66" s="37">
        <v>0</v>
      </c>
      <c r="AX66" s="37">
        <v>0</v>
      </c>
      <c r="AY66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1130.54</v>
      </c>
      <c r="BJ66" s="37">
        <v>0</v>
      </c>
      <c r="BK66" s="37">
        <v>0</v>
      </c>
      <c r="BL66" s="37">
        <v>0</v>
      </c>
      <c r="BM66" s="37">
        <v>0</v>
      </c>
      <c r="BN66">
        <v>0</v>
      </c>
      <c r="BO66">
        <v>0</v>
      </c>
      <c r="BP66">
        <v>0</v>
      </c>
      <c r="BQ66">
        <v>0</v>
      </c>
      <c r="BR66" s="37">
        <v>0</v>
      </c>
      <c r="BS66" s="41"/>
      <c r="BT66" s="40"/>
      <c r="BU66" s="40">
        <f t="shared" si="1"/>
        <v>8</v>
      </c>
      <c r="BV66" s="39" t="s">
        <v>91</v>
      </c>
      <c r="BW66" s="40" t="str">
        <f t="shared" si="2"/>
        <v>Gold coin whether or not legal tender, and other coin being legal tender</v>
      </c>
      <c r="BX66" s="40">
        <f>HLOOKUP($BV66,$A$2:$BS$9977,(MATCH(BX$2&amp;$BX$1,$A:$A,0)-1),FALSE)</f>
        <v>0</v>
      </c>
    </row>
    <row r="67" spans="1:76" x14ac:dyDescent="0.2">
      <c r="A67" s="40" t="str">
        <f t="shared" ref="A67:A130" si="3">B67&amp;C67</f>
        <v>2023–24GUIN</v>
      </c>
      <c r="B67" s="40" t="s">
        <v>645</v>
      </c>
      <c r="C67" s="40" t="s">
        <v>166</v>
      </c>
      <c r="D67" s="40">
        <v>0</v>
      </c>
      <c r="E67" s="40">
        <v>0</v>
      </c>
      <c r="F6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>
        <v>0</v>
      </c>
      <c r="Q67">
        <v>0</v>
      </c>
      <c r="R67">
        <v>0</v>
      </c>
      <c r="S67" s="37">
        <v>0</v>
      </c>
      <c r="T67">
        <v>0</v>
      </c>
      <c r="U6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>
        <v>0</v>
      </c>
      <c r="AB67">
        <v>0</v>
      </c>
      <c r="AC67" s="37">
        <v>0</v>
      </c>
      <c r="AD6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>
        <v>0</v>
      </c>
      <c r="BP67">
        <v>0</v>
      </c>
      <c r="BQ67">
        <v>0</v>
      </c>
      <c r="BR67" s="37">
        <v>59023.12</v>
      </c>
      <c r="BS67" s="41"/>
      <c r="BT67" s="40"/>
      <c r="BU67" s="40">
        <f t="shared" si="1"/>
        <v>8</v>
      </c>
      <c r="BV67" s="39" t="s">
        <v>92</v>
      </c>
      <c r="BW67" s="40" t="str">
        <f t="shared" si="2"/>
        <v>Coin (excl. gold coin) not being legal tender</v>
      </c>
      <c r="BX67" s="40">
        <f>HLOOKUP($BV67,$A$2:$BS$9977,(MATCH(BX$2&amp;$BX$1,$A:$A,0)-1),FALSE)</f>
        <v>0</v>
      </c>
    </row>
    <row r="68" spans="1:76" x14ac:dyDescent="0.2">
      <c r="A68" s="40" t="str">
        <f t="shared" si="3"/>
        <v>2023–24HAIT</v>
      </c>
      <c r="B68" s="40" t="s">
        <v>645</v>
      </c>
      <c r="C68" s="40" t="s">
        <v>168</v>
      </c>
      <c r="D68" s="40">
        <v>0</v>
      </c>
      <c r="E68" s="40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 s="37">
        <v>0</v>
      </c>
      <c r="AI68">
        <v>9055.07</v>
      </c>
      <c r="AJ68" s="37">
        <v>0</v>
      </c>
      <c r="AK68">
        <v>0</v>
      </c>
      <c r="AL68">
        <v>0</v>
      </c>
      <c r="AM68">
        <v>0</v>
      </c>
      <c r="AN68" s="37">
        <v>0</v>
      </c>
      <c r="AO68">
        <v>62380.76</v>
      </c>
      <c r="AP68">
        <v>0</v>
      </c>
      <c r="AQ68">
        <v>0</v>
      </c>
      <c r="AR68">
        <v>19716.740000000002</v>
      </c>
      <c r="AS68">
        <v>0</v>
      </c>
      <c r="AT68">
        <v>0</v>
      </c>
      <c r="AU68">
        <v>0</v>
      </c>
      <c r="AV68" s="37">
        <v>0</v>
      </c>
      <c r="AW68">
        <v>0</v>
      </c>
      <c r="AX68" s="37">
        <v>0</v>
      </c>
      <c r="AY68">
        <v>0</v>
      </c>
      <c r="AZ68" s="37">
        <v>201289.9</v>
      </c>
      <c r="BA68" s="37">
        <v>0</v>
      </c>
      <c r="BB68" s="37">
        <v>0</v>
      </c>
      <c r="BC68" s="37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121782.58</v>
      </c>
      <c r="BJ68">
        <v>0</v>
      </c>
      <c r="BK68" s="37">
        <v>0</v>
      </c>
      <c r="BL68">
        <v>0</v>
      </c>
      <c r="BM68" s="37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 s="41"/>
      <c r="BT68" s="40"/>
      <c r="BU68" s="40">
        <f t="shared" ref="BU68:BU70" si="4">RANK(BX68,$BX$3:$BX$69,0)</f>
        <v>8</v>
      </c>
      <c r="BV68" s="39" t="s">
        <v>93</v>
      </c>
      <c r="BW68" s="40" t="str">
        <f>RIGHT(BV68,LEN(BV68)-3)</f>
        <v>Gold, non-monetary (excl. gold ores and concentrates)</v>
      </c>
      <c r="BX68" s="40">
        <f>HLOOKUP($BV68,$A$2:$BS$9977,(MATCH(BX$2&amp;$BX$1,$A:$A,0)-1),FALSE)</f>
        <v>0</v>
      </c>
    </row>
    <row r="69" spans="1:76" x14ac:dyDescent="0.2">
      <c r="A69" s="40" t="str">
        <f t="shared" si="3"/>
        <v>2023–24HDRS</v>
      </c>
      <c r="B69" s="40" t="s">
        <v>645</v>
      </c>
      <c r="C69" s="40" t="s">
        <v>169</v>
      </c>
      <c r="D69" s="40">
        <v>0</v>
      </c>
      <c r="E69" s="40">
        <v>0</v>
      </c>
      <c r="F69">
        <v>0</v>
      </c>
      <c r="G69" s="37">
        <v>0</v>
      </c>
      <c r="H69" s="37">
        <v>0</v>
      </c>
      <c r="I69" s="37">
        <v>0</v>
      </c>
      <c r="J69" s="37">
        <v>0</v>
      </c>
      <c r="K69" s="37">
        <v>1876371.98</v>
      </c>
      <c r="L69" s="37">
        <v>0</v>
      </c>
      <c r="M69" s="37">
        <v>0</v>
      </c>
      <c r="N69" s="37">
        <v>0</v>
      </c>
      <c r="O69" s="37">
        <v>1496.44</v>
      </c>
      <c r="P69">
        <v>0</v>
      </c>
      <c r="Q69" s="37">
        <v>0</v>
      </c>
      <c r="R69" s="37">
        <v>0</v>
      </c>
      <c r="S69" s="37">
        <v>104452.76</v>
      </c>
      <c r="T69">
        <v>0</v>
      </c>
      <c r="U69" s="37">
        <v>0</v>
      </c>
      <c r="V69" s="37">
        <v>0</v>
      </c>
      <c r="W69" s="37">
        <v>0</v>
      </c>
      <c r="X69" s="37">
        <v>15324.51</v>
      </c>
      <c r="Y69">
        <v>0</v>
      </c>
      <c r="Z69" s="37">
        <v>0</v>
      </c>
      <c r="AA69">
        <v>0</v>
      </c>
      <c r="AB69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1802525.85</v>
      </c>
      <c r="BJ69" s="37">
        <v>0</v>
      </c>
      <c r="BK69" s="37">
        <v>0</v>
      </c>
      <c r="BL69">
        <v>0</v>
      </c>
      <c r="BM69" s="37">
        <v>1217.44</v>
      </c>
      <c r="BN69" s="37">
        <v>0</v>
      </c>
      <c r="BO69">
        <v>0</v>
      </c>
      <c r="BP69">
        <v>0</v>
      </c>
      <c r="BQ69">
        <v>0</v>
      </c>
      <c r="BR69" s="37">
        <v>0</v>
      </c>
      <c r="BS69" s="41"/>
      <c r="BT69" s="40"/>
      <c r="BU69" s="40">
        <f t="shared" si="4"/>
        <v>8</v>
      </c>
      <c r="BV69" s="39" t="s">
        <v>94</v>
      </c>
      <c r="BW69" s="40" t="str">
        <f>RIGHT(BV69,LEN(BV69)-3)</f>
        <v>Combined confidential items excluding some of SITC 28099 (exports only) and some of SITC 51099 (imports only)</v>
      </c>
      <c r="BX69" s="40">
        <f>HLOOKUP($BV69,$A$2:$BS$9977,(MATCH(BX$2&amp;$BX$1,$A:$A,0)-1),FALSE)</f>
        <v>0</v>
      </c>
    </row>
    <row r="70" spans="1:76" x14ac:dyDescent="0.2">
      <c r="A70" s="40" t="str">
        <f t="shared" si="3"/>
        <v>2023–24HGRY</v>
      </c>
      <c r="B70" s="40" t="s">
        <v>645</v>
      </c>
      <c r="C70" s="40" t="s">
        <v>170</v>
      </c>
      <c r="D70" s="40">
        <v>0</v>
      </c>
      <c r="E70" s="40">
        <v>0</v>
      </c>
      <c r="F70" s="37">
        <v>0</v>
      </c>
      <c r="G70" s="37">
        <v>0</v>
      </c>
      <c r="H70" s="37">
        <v>0</v>
      </c>
      <c r="I70" s="37">
        <v>7958.72</v>
      </c>
      <c r="J70" s="37">
        <v>77465.97</v>
      </c>
      <c r="K70" s="37">
        <v>72009.649999999994</v>
      </c>
      <c r="L70" s="37">
        <v>0</v>
      </c>
      <c r="M70" s="37">
        <v>17229.77</v>
      </c>
      <c r="N70" s="37">
        <v>0</v>
      </c>
      <c r="O70" s="37">
        <v>0</v>
      </c>
      <c r="P70">
        <v>0</v>
      </c>
      <c r="Q70" s="37">
        <v>0</v>
      </c>
      <c r="R70" s="37">
        <v>0</v>
      </c>
      <c r="S70" s="37">
        <v>0</v>
      </c>
      <c r="T70">
        <v>0</v>
      </c>
      <c r="U70" s="37">
        <v>0</v>
      </c>
      <c r="V70" s="37">
        <v>0</v>
      </c>
      <c r="W70">
        <v>0</v>
      </c>
      <c r="X70" s="37">
        <v>226028</v>
      </c>
      <c r="Y70" s="37">
        <v>0</v>
      </c>
      <c r="Z70" s="37">
        <v>0</v>
      </c>
      <c r="AA70">
        <v>0</v>
      </c>
      <c r="AB70">
        <v>0</v>
      </c>
      <c r="AC70" s="37">
        <v>166889.06</v>
      </c>
      <c r="AD70" s="37">
        <v>0</v>
      </c>
      <c r="AE70" s="37">
        <v>167899.75</v>
      </c>
      <c r="AF70" s="37">
        <v>0</v>
      </c>
      <c r="AG70" s="37">
        <v>0</v>
      </c>
      <c r="AH70" s="37">
        <v>393501.14</v>
      </c>
      <c r="AI70" s="37">
        <v>224194.76</v>
      </c>
      <c r="AJ70" s="37">
        <v>0</v>
      </c>
      <c r="AK70" s="37">
        <v>9942.4599999999991</v>
      </c>
      <c r="AL70" s="37">
        <v>85782.11</v>
      </c>
      <c r="AM70" s="37">
        <v>75385</v>
      </c>
      <c r="AN70" s="37">
        <v>0</v>
      </c>
      <c r="AO70" s="37">
        <v>1265930.3999999999</v>
      </c>
      <c r="AP70" s="37">
        <v>273470.87</v>
      </c>
      <c r="AQ70" s="37">
        <v>0</v>
      </c>
      <c r="AR70" s="37">
        <v>18691.740000000002</v>
      </c>
      <c r="AS70" s="37">
        <v>119844.87</v>
      </c>
      <c r="AT70" s="37">
        <v>16339.68</v>
      </c>
      <c r="AU70" s="37">
        <v>1798.46</v>
      </c>
      <c r="AV70" s="37">
        <v>171867.62</v>
      </c>
      <c r="AW70" s="37">
        <v>1950642.4</v>
      </c>
      <c r="AX70" s="37">
        <v>1502678.79</v>
      </c>
      <c r="AY70" s="37">
        <v>7351.25</v>
      </c>
      <c r="AZ70" s="37">
        <v>7907684.4000000004</v>
      </c>
      <c r="BA70" s="37">
        <v>247451.17</v>
      </c>
      <c r="BB70" s="37">
        <v>338075.9</v>
      </c>
      <c r="BC70" s="37">
        <v>3457718.98</v>
      </c>
      <c r="BD70" s="37">
        <v>71691795.579999998</v>
      </c>
      <c r="BE70">
        <v>45729.99</v>
      </c>
      <c r="BF70" s="37">
        <v>34731.14</v>
      </c>
      <c r="BG70" s="37">
        <v>259208.45</v>
      </c>
      <c r="BH70" s="37">
        <v>11292.85</v>
      </c>
      <c r="BI70" s="37">
        <v>216744.43</v>
      </c>
      <c r="BJ70" s="37">
        <v>0</v>
      </c>
      <c r="BK70" s="37">
        <v>758244.3</v>
      </c>
      <c r="BL70" s="37">
        <v>6703.78</v>
      </c>
      <c r="BM70" s="37">
        <v>1691886.01</v>
      </c>
      <c r="BN70" s="37">
        <v>0</v>
      </c>
      <c r="BO70">
        <v>0</v>
      </c>
      <c r="BP70">
        <v>0</v>
      </c>
      <c r="BQ70">
        <v>0</v>
      </c>
      <c r="BR70" s="37">
        <v>15580992.32</v>
      </c>
      <c r="BS70" s="41"/>
      <c r="BT70" s="40"/>
      <c r="BU70" s="40" t="e">
        <f t="shared" si="4"/>
        <v>#N/A</v>
      </c>
      <c r="BV70" s="39" t="s">
        <v>95</v>
      </c>
      <c r="BW70" s="55" t="s">
        <v>95</v>
      </c>
      <c r="BX70" s="40" t="e">
        <f>HLOOKUP($BV70,$A$2:$BS$9977,(MATCH(BX$2&amp;$BX$1,$A:$A,0)-1),FALSE)</f>
        <v>#N/A</v>
      </c>
    </row>
    <row r="71" spans="1:76" x14ac:dyDescent="0.2">
      <c r="A71" s="40" t="str">
        <f t="shared" si="3"/>
        <v>2023–24HONG</v>
      </c>
      <c r="B71" s="40" t="s">
        <v>645</v>
      </c>
      <c r="C71" s="40" t="s">
        <v>171</v>
      </c>
      <c r="D71" s="40">
        <v>0</v>
      </c>
      <c r="E71" s="54">
        <v>0</v>
      </c>
      <c r="F71" s="37">
        <v>0</v>
      </c>
      <c r="G71">
        <v>143662.37</v>
      </c>
      <c r="H71" s="37">
        <v>323929.01</v>
      </c>
      <c r="I71">
        <v>420580.5</v>
      </c>
      <c r="J71">
        <v>0</v>
      </c>
      <c r="K71" s="37">
        <v>10203.36</v>
      </c>
      <c r="L71" s="37">
        <v>43143.28</v>
      </c>
      <c r="M71" s="37">
        <v>2924845.02</v>
      </c>
      <c r="N71" s="37">
        <v>225725.64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51706.06</v>
      </c>
      <c r="V71" s="37">
        <v>20641.32</v>
      </c>
      <c r="W71">
        <v>40503.35</v>
      </c>
      <c r="X71" s="37">
        <v>18151.04</v>
      </c>
      <c r="Y71" s="37">
        <v>0</v>
      </c>
      <c r="Z71" s="37">
        <v>4684632.8600000003</v>
      </c>
      <c r="AA71">
        <v>0</v>
      </c>
      <c r="AB71">
        <v>0</v>
      </c>
      <c r="AC71">
        <v>113041.91</v>
      </c>
      <c r="AD71">
        <v>0</v>
      </c>
      <c r="AE71" s="37">
        <v>536975.52</v>
      </c>
      <c r="AF71">
        <v>1436065.6</v>
      </c>
      <c r="AG71" s="37">
        <v>33390.03</v>
      </c>
      <c r="AH71" s="37">
        <v>3000</v>
      </c>
      <c r="AI71" s="37">
        <v>73075.509999999995</v>
      </c>
      <c r="AJ71">
        <v>46147.11</v>
      </c>
      <c r="AK71">
        <v>1746.44</v>
      </c>
      <c r="AL71" s="37">
        <v>828806.2</v>
      </c>
      <c r="AM71" s="37">
        <v>289280.39</v>
      </c>
      <c r="AN71">
        <v>0</v>
      </c>
      <c r="AO71" s="37">
        <v>18778.919999999998</v>
      </c>
      <c r="AP71" s="37">
        <v>2744.87</v>
      </c>
      <c r="AQ71">
        <v>115536.67</v>
      </c>
      <c r="AR71" s="37">
        <v>64983.47</v>
      </c>
      <c r="AS71" s="37">
        <v>340630.2</v>
      </c>
      <c r="AT71">
        <v>433228.85</v>
      </c>
      <c r="AU71" s="37">
        <v>0</v>
      </c>
      <c r="AV71" s="37">
        <v>963120.63</v>
      </c>
      <c r="AW71" s="37">
        <v>436034.29</v>
      </c>
      <c r="AX71" s="37">
        <v>443860.69</v>
      </c>
      <c r="AY71">
        <v>65063.71</v>
      </c>
      <c r="AZ71" s="37">
        <v>1266287.1299999999</v>
      </c>
      <c r="BA71" s="37">
        <v>1668169.64</v>
      </c>
      <c r="BB71" s="37">
        <v>5420466.5899999999</v>
      </c>
      <c r="BC71" s="37">
        <v>11266151.560000001</v>
      </c>
      <c r="BD71" s="37">
        <v>1466730.4</v>
      </c>
      <c r="BE71">
        <v>1651778.33</v>
      </c>
      <c r="BF71" s="37">
        <v>47130.37</v>
      </c>
      <c r="BG71" s="37">
        <v>158519.07999999999</v>
      </c>
      <c r="BH71">
        <v>67035.25</v>
      </c>
      <c r="BI71" s="37">
        <v>640503.52</v>
      </c>
      <c r="BJ71">
        <v>4231.74</v>
      </c>
      <c r="BK71" s="37">
        <v>1246230.25</v>
      </c>
      <c r="BL71" s="37">
        <v>1399936.2</v>
      </c>
      <c r="BM71" s="37">
        <v>2949495.1</v>
      </c>
      <c r="BN71" s="37">
        <v>0</v>
      </c>
      <c r="BO71">
        <v>24688.84</v>
      </c>
      <c r="BP71">
        <v>0</v>
      </c>
      <c r="BQ71">
        <v>0</v>
      </c>
      <c r="BR71" s="37">
        <v>1694171.93</v>
      </c>
      <c r="BS71" s="41"/>
      <c r="BT71" s="40"/>
      <c r="BU71" s="40"/>
      <c r="BV71" s="40"/>
      <c r="BW71" s="40"/>
      <c r="BX71" s="40"/>
    </row>
    <row r="72" spans="1:76" x14ac:dyDescent="0.2">
      <c r="A72" s="40" t="str">
        <f t="shared" si="3"/>
        <v>2023–24ICEL</v>
      </c>
      <c r="B72" s="40" t="s">
        <v>645</v>
      </c>
      <c r="C72" s="40" t="s">
        <v>172</v>
      </c>
      <c r="D72" s="40">
        <v>0</v>
      </c>
      <c r="E72" s="40">
        <v>0</v>
      </c>
      <c r="F72">
        <v>0</v>
      </c>
      <c r="G72">
        <v>0</v>
      </c>
      <c r="H72" s="37">
        <v>0</v>
      </c>
      <c r="I72" s="37">
        <v>0</v>
      </c>
      <c r="J72" s="37">
        <v>0</v>
      </c>
      <c r="K72" s="37">
        <v>0</v>
      </c>
      <c r="L72">
        <v>0</v>
      </c>
      <c r="M72" s="37">
        <v>0</v>
      </c>
      <c r="N72">
        <v>165363.62</v>
      </c>
      <c r="O72">
        <v>0</v>
      </c>
      <c r="P72">
        <v>0</v>
      </c>
      <c r="Q72">
        <v>0</v>
      </c>
      <c r="R72">
        <v>0</v>
      </c>
      <c r="S72">
        <v>75087.89</v>
      </c>
      <c r="T72">
        <v>0</v>
      </c>
      <c r="U72">
        <v>0</v>
      </c>
      <c r="V72" s="37">
        <v>0</v>
      </c>
      <c r="W72">
        <v>0</v>
      </c>
      <c r="X72" s="37">
        <v>71109.22</v>
      </c>
      <c r="Y72">
        <v>0</v>
      </c>
      <c r="Z72">
        <v>0</v>
      </c>
      <c r="AA72">
        <v>0</v>
      </c>
      <c r="AB72">
        <v>94918.78</v>
      </c>
      <c r="AC72">
        <v>0</v>
      </c>
      <c r="AD72">
        <v>0</v>
      </c>
      <c r="AE72" s="37">
        <v>0</v>
      </c>
      <c r="AF72" s="37">
        <v>0</v>
      </c>
      <c r="AG72" s="37">
        <v>0</v>
      </c>
      <c r="AH72" s="37">
        <v>440171.42</v>
      </c>
      <c r="AI72" s="37">
        <v>0</v>
      </c>
      <c r="AJ72" s="37">
        <v>0</v>
      </c>
      <c r="AK72">
        <v>0</v>
      </c>
      <c r="AL72" s="37">
        <v>2685.97</v>
      </c>
      <c r="AM72" s="37">
        <v>0</v>
      </c>
      <c r="AN72">
        <v>0</v>
      </c>
      <c r="AO72" s="37">
        <v>3348.84</v>
      </c>
      <c r="AP72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9061.31</v>
      </c>
      <c r="AX72" s="37">
        <v>286996.31</v>
      </c>
      <c r="AY72" s="37">
        <v>0</v>
      </c>
      <c r="AZ72" s="37">
        <v>178427.89</v>
      </c>
      <c r="BA72" s="37">
        <v>10465.01</v>
      </c>
      <c r="BB72" s="37">
        <v>4423.03</v>
      </c>
      <c r="BC72" s="37">
        <v>431387.44</v>
      </c>
      <c r="BD72" s="37">
        <v>0</v>
      </c>
      <c r="BE72" s="37">
        <v>3391.87</v>
      </c>
      <c r="BF72" s="37">
        <v>0</v>
      </c>
      <c r="BG72" s="37">
        <v>3000</v>
      </c>
      <c r="BH72" s="37">
        <v>2261.9</v>
      </c>
      <c r="BI72" s="37">
        <v>0</v>
      </c>
      <c r="BJ72">
        <v>0</v>
      </c>
      <c r="BK72" s="37">
        <v>0</v>
      </c>
      <c r="BL72" s="37">
        <v>1080.02</v>
      </c>
      <c r="BM72" s="37">
        <v>3160.22</v>
      </c>
      <c r="BN72">
        <v>0</v>
      </c>
      <c r="BO72">
        <v>0</v>
      </c>
      <c r="BP72">
        <v>0</v>
      </c>
      <c r="BQ72">
        <v>0</v>
      </c>
      <c r="BR72" s="37">
        <v>193193.72</v>
      </c>
      <c r="BS72" s="41"/>
      <c r="BT72" s="40"/>
      <c r="BU72" s="40"/>
      <c r="BV72" s="40"/>
      <c r="BW72" s="40"/>
      <c r="BX72" s="40"/>
    </row>
    <row r="73" spans="1:76" x14ac:dyDescent="0.2">
      <c r="A73" s="40" t="str">
        <f t="shared" si="3"/>
        <v>2023–24INDO</v>
      </c>
      <c r="B73" s="40" t="s">
        <v>645</v>
      </c>
      <c r="C73" s="40" t="s">
        <v>173</v>
      </c>
      <c r="D73" s="40">
        <v>0</v>
      </c>
      <c r="E73" s="54">
        <v>0</v>
      </c>
      <c r="F73" s="37">
        <v>109963.22</v>
      </c>
      <c r="G73" s="37">
        <v>25203097.09</v>
      </c>
      <c r="H73" s="37">
        <v>26867937.219999999</v>
      </c>
      <c r="I73" s="37">
        <v>10277438.210000001</v>
      </c>
      <c r="J73" s="37">
        <v>1189392.1100000001</v>
      </c>
      <c r="K73" s="37">
        <v>5885876.1299999999</v>
      </c>
      <c r="L73" s="37">
        <v>8222031.0199999996</v>
      </c>
      <c r="M73" s="37">
        <v>20670053.010000002</v>
      </c>
      <c r="N73" s="37">
        <v>133794.34</v>
      </c>
      <c r="O73">
        <v>23405545.530000001</v>
      </c>
      <c r="P73">
        <v>0</v>
      </c>
      <c r="Q73">
        <v>4195.8599999999997</v>
      </c>
      <c r="R73" s="37">
        <v>2667441.0699999998</v>
      </c>
      <c r="S73" s="37">
        <v>58251414.990000002</v>
      </c>
      <c r="T73" s="37">
        <v>102351.52</v>
      </c>
      <c r="U73" s="37">
        <v>2153805.39</v>
      </c>
      <c r="V73" s="37">
        <v>877347.81</v>
      </c>
      <c r="W73">
        <v>1873.5</v>
      </c>
      <c r="X73" s="37">
        <v>845005.01</v>
      </c>
      <c r="Y73">
        <v>0</v>
      </c>
      <c r="Z73" s="37">
        <v>64920354.75</v>
      </c>
      <c r="AA73">
        <v>0</v>
      </c>
      <c r="AB73">
        <v>0</v>
      </c>
      <c r="AC73" s="37">
        <v>99153.2</v>
      </c>
      <c r="AD73">
        <v>230172.83</v>
      </c>
      <c r="AE73" s="37">
        <v>1971443.8</v>
      </c>
      <c r="AF73" s="37">
        <v>58511440.310000002</v>
      </c>
      <c r="AG73" s="37">
        <v>1259203.08</v>
      </c>
      <c r="AH73" s="37">
        <v>41928.46</v>
      </c>
      <c r="AI73" s="37">
        <v>558990.65</v>
      </c>
      <c r="AJ73" s="37">
        <v>48335967.93</v>
      </c>
      <c r="AK73" s="37">
        <v>240857.14</v>
      </c>
      <c r="AL73" s="37">
        <v>10587300.439999999</v>
      </c>
      <c r="AM73" s="37">
        <v>17351235.760000002</v>
      </c>
      <c r="AN73" s="37">
        <v>19458.47</v>
      </c>
      <c r="AO73" s="37">
        <v>22170758.32</v>
      </c>
      <c r="AP73" s="37">
        <v>32210843.699999999</v>
      </c>
      <c r="AQ73" s="37">
        <v>31118685.530000001</v>
      </c>
      <c r="AR73" s="37">
        <v>2489579.1</v>
      </c>
      <c r="AS73" s="37">
        <v>43697048.68</v>
      </c>
      <c r="AT73" s="37">
        <v>3273403.3</v>
      </c>
      <c r="AU73" s="37">
        <v>31619501.460000001</v>
      </c>
      <c r="AV73" s="37">
        <v>26355280.710000001</v>
      </c>
      <c r="AW73" s="37">
        <v>3737067.37</v>
      </c>
      <c r="AX73" s="37">
        <v>63910658.590000004</v>
      </c>
      <c r="AY73" s="37">
        <v>50473.43</v>
      </c>
      <c r="AZ73" s="37">
        <v>9366582.4600000009</v>
      </c>
      <c r="BA73" s="37">
        <v>4360218.83</v>
      </c>
      <c r="BB73" s="37">
        <v>46969780.649999999</v>
      </c>
      <c r="BC73" s="37">
        <v>6772879.6699999999</v>
      </c>
      <c r="BD73" s="37">
        <v>38794118.43</v>
      </c>
      <c r="BE73" s="37">
        <v>38423630.299999997</v>
      </c>
      <c r="BF73" s="37">
        <v>380051.9</v>
      </c>
      <c r="BG73" s="37">
        <v>17203622.850000001</v>
      </c>
      <c r="BH73" s="37">
        <v>1014092.63</v>
      </c>
      <c r="BI73" s="37">
        <v>44908644.890000001</v>
      </c>
      <c r="BJ73" s="37">
        <v>12902856.26</v>
      </c>
      <c r="BK73" s="37">
        <v>41818044.18</v>
      </c>
      <c r="BL73" s="37">
        <v>14925.67</v>
      </c>
      <c r="BM73" s="37">
        <v>12004192.720000001</v>
      </c>
      <c r="BN73" s="37">
        <v>108100</v>
      </c>
      <c r="BO73">
        <v>0</v>
      </c>
      <c r="BP73">
        <v>0</v>
      </c>
      <c r="BQ73">
        <v>0</v>
      </c>
      <c r="BR73" s="37">
        <v>43757742.060000002</v>
      </c>
      <c r="BS73" s="41"/>
      <c r="BT73" s="40"/>
      <c r="BU73" s="40"/>
      <c r="BV73" s="40"/>
      <c r="BW73" s="40"/>
      <c r="BX73" s="40"/>
    </row>
    <row r="74" spans="1:76" x14ac:dyDescent="0.2">
      <c r="A74" s="40" t="str">
        <f t="shared" si="3"/>
        <v>2023–24INIA</v>
      </c>
      <c r="B74" s="40" t="s">
        <v>645</v>
      </c>
      <c r="C74" s="40" t="s">
        <v>174</v>
      </c>
      <c r="D74" s="40">
        <v>0</v>
      </c>
      <c r="E74" s="40">
        <v>0</v>
      </c>
      <c r="F74">
        <v>750684.31</v>
      </c>
      <c r="G74">
        <v>894089.33</v>
      </c>
      <c r="H74">
        <v>25404277.469999999</v>
      </c>
      <c r="I74">
        <v>8828102.8200000003</v>
      </c>
      <c r="J74">
        <v>1648305.03</v>
      </c>
      <c r="K74">
        <v>8704980.2599999905</v>
      </c>
      <c r="L74">
        <v>3769850.26</v>
      </c>
      <c r="M74">
        <v>7074746.4199999999</v>
      </c>
      <c r="N74">
        <v>166747.1</v>
      </c>
      <c r="O74">
        <v>0</v>
      </c>
      <c r="P74">
        <v>0</v>
      </c>
      <c r="Q74">
        <v>2190312.9900000002</v>
      </c>
      <c r="R74">
        <v>223401.45</v>
      </c>
      <c r="S74">
        <v>3001.59</v>
      </c>
      <c r="T74">
        <v>0</v>
      </c>
      <c r="U74">
        <v>2555428.79</v>
      </c>
      <c r="V74">
        <v>1028647.2</v>
      </c>
      <c r="W74">
        <v>24622.57</v>
      </c>
      <c r="X74">
        <v>9761565.7599999905</v>
      </c>
      <c r="Y74">
        <v>1949368.49</v>
      </c>
      <c r="Z74">
        <v>139644638.88999999</v>
      </c>
      <c r="AA74">
        <v>0</v>
      </c>
      <c r="AB74">
        <v>201863.64</v>
      </c>
      <c r="AC74">
        <v>1593555.9</v>
      </c>
      <c r="AD74">
        <v>199887.52</v>
      </c>
      <c r="AE74">
        <v>39716879.079999998</v>
      </c>
      <c r="AF74">
        <v>5836087.8799999999</v>
      </c>
      <c r="AG74">
        <v>2032295.54</v>
      </c>
      <c r="AH74">
        <v>63843808.140000001</v>
      </c>
      <c r="AI74">
        <v>5647714.1399999997</v>
      </c>
      <c r="AJ74">
        <v>4864.7</v>
      </c>
      <c r="AK74">
        <v>3376080.2</v>
      </c>
      <c r="AL74">
        <v>5339823.5</v>
      </c>
      <c r="AM74">
        <v>43709330.710000001</v>
      </c>
      <c r="AN74">
        <v>3638263.58</v>
      </c>
      <c r="AO74">
        <v>33408579.629999999</v>
      </c>
      <c r="AP74" s="37">
        <v>2886557.35</v>
      </c>
      <c r="AQ74">
        <v>4540286.6100000003</v>
      </c>
      <c r="AR74">
        <v>76901198.379999906</v>
      </c>
      <c r="AS74">
        <v>48068221.450000003</v>
      </c>
      <c r="AT74">
        <v>22596117.449999999</v>
      </c>
      <c r="AU74">
        <v>11804210.869999999</v>
      </c>
      <c r="AV74">
        <v>45291459.810000002</v>
      </c>
      <c r="AW74">
        <v>114140080.75</v>
      </c>
      <c r="AX74">
        <v>69306180.370000005</v>
      </c>
      <c r="AY74">
        <v>1926341.59</v>
      </c>
      <c r="AZ74" s="37">
        <v>89280678.349999994</v>
      </c>
      <c r="BA74">
        <v>1168588.53</v>
      </c>
      <c r="BB74">
        <v>751083.09</v>
      </c>
      <c r="BC74">
        <v>56135930.859999999</v>
      </c>
      <c r="BD74">
        <v>171884837.19999999</v>
      </c>
      <c r="BE74">
        <v>3087072.45</v>
      </c>
      <c r="BF74" s="37">
        <v>806918.2</v>
      </c>
      <c r="BG74">
        <v>16722065.84</v>
      </c>
      <c r="BH74">
        <v>4436762.79</v>
      </c>
      <c r="BI74">
        <v>95192548.4799999</v>
      </c>
      <c r="BJ74">
        <v>2512038.41</v>
      </c>
      <c r="BK74">
        <v>3345373.51</v>
      </c>
      <c r="BL74">
        <v>857882</v>
      </c>
      <c r="BM74">
        <v>116596572.90000001</v>
      </c>
      <c r="BN74">
        <v>0</v>
      </c>
      <c r="BO74">
        <v>0</v>
      </c>
      <c r="BP74">
        <v>0</v>
      </c>
      <c r="BQ74">
        <v>0</v>
      </c>
      <c r="BR74">
        <v>65690035.770000003</v>
      </c>
      <c r="BS74" s="41"/>
      <c r="BT74" s="40"/>
      <c r="BU74" s="40"/>
      <c r="BV74" s="40"/>
      <c r="BW74" s="40"/>
      <c r="BX74" s="40"/>
    </row>
    <row r="75" spans="1:76" x14ac:dyDescent="0.2">
      <c r="A75" s="40" t="str">
        <f t="shared" si="3"/>
        <v>2023–24IRE</v>
      </c>
      <c r="B75" s="40" t="s">
        <v>645</v>
      </c>
      <c r="C75" s="40" t="s">
        <v>176</v>
      </c>
      <c r="D75" s="40">
        <v>0</v>
      </c>
      <c r="E75" s="40">
        <v>2309998.73</v>
      </c>
      <c r="F75" s="37">
        <v>2153827.63</v>
      </c>
      <c r="G75" s="37">
        <v>0</v>
      </c>
      <c r="H75" s="37">
        <v>2163972.6800000002</v>
      </c>
      <c r="I75" s="37">
        <v>0</v>
      </c>
      <c r="J75" s="37">
        <v>0</v>
      </c>
      <c r="K75" s="37">
        <v>12963242.970000001</v>
      </c>
      <c r="L75" s="37">
        <v>203474.32</v>
      </c>
      <c r="M75" s="37">
        <v>264454.34999999998</v>
      </c>
      <c r="N75" s="37">
        <v>3830517.57</v>
      </c>
      <c r="O75">
        <v>7835.82</v>
      </c>
      <c r="P75">
        <v>0</v>
      </c>
      <c r="Q75" s="37">
        <v>0</v>
      </c>
      <c r="R75">
        <v>0</v>
      </c>
      <c r="S75" s="37">
        <v>0</v>
      </c>
      <c r="T75">
        <v>0</v>
      </c>
      <c r="U75">
        <v>0</v>
      </c>
      <c r="V75" s="37">
        <v>161786.95000000001</v>
      </c>
      <c r="W75" s="37">
        <v>0</v>
      </c>
      <c r="X75" s="37">
        <v>1699557.34</v>
      </c>
      <c r="Y75">
        <v>25457.78</v>
      </c>
      <c r="Z75" s="37">
        <v>10789.93</v>
      </c>
      <c r="AA75" s="37">
        <v>0</v>
      </c>
      <c r="AB75">
        <v>0</v>
      </c>
      <c r="AC75" s="37">
        <v>0</v>
      </c>
      <c r="AD75">
        <v>4044.41</v>
      </c>
      <c r="AE75" s="37">
        <v>377556.58</v>
      </c>
      <c r="AF75" s="37">
        <v>0</v>
      </c>
      <c r="AG75" s="37">
        <v>0</v>
      </c>
      <c r="AH75" s="37">
        <v>9934924.2699999996</v>
      </c>
      <c r="AI75" s="37">
        <v>2064.5100000000002</v>
      </c>
      <c r="AJ75" s="37">
        <v>0</v>
      </c>
      <c r="AK75" s="37">
        <v>434270.51</v>
      </c>
      <c r="AL75" s="37">
        <v>486166.7</v>
      </c>
      <c r="AM75" s="37">
        <v>3209041.25</v>
      </c>
      <c r="AN75">
        <v>0</v>
      </c>
      <c r="AO75" s="37">
        <v>155061.79999999999</v>
      </c>
      <c r="AP75" s="37">
        <v>109853.39</v>
      </c>
      <c r="AQ75" s="37">
        <v>5639.11</v>
      </c>
      <c r="AR75" s="37">
        <v>27129.16</v>
      </c>
      <c r="AS75" s="37">
        <v>68389.5</v>
      </c>
      <c r="AT75" s="37">
        <v>15591.29</v>
      </c>
      <c r="AU75" s="37">
        <v>67567.679999999993</v>
      </c>
      <c r="AV75" s="37">
        <v>551246.88</v>
      </c>
      <c r="AW75" s="37">
        <v>6579180.7000000002</v>
      </c>
      <c r="AX75" s="37">
        <v>6421158.2199999997</v>
      </c>
      <c r="AY75" s="37">
        <v>3947.21</v>
      </c>
      <c r="AZ75" s="37">
        <v>11064625.65</v>
      </c>
      <c r="BA75" s="37">
        <v>3031300.53</v>
      </c>
      <c r="BB75" s="37">
        <v>1307752.49</v>
      </c>
      <c r="BC75" s="37">
        <v>1033544.3</v>
      </c>
      <c r="BD75" s="37">
        <v>615893.88</v>
      </c>
      <c r="BE75" s="37">
        <v>290787.59000000003</v>
      </c>
      <c r="BF75" s="37">
        <v>3052.08</v>
      </c>
      <c r="BG75" s="37">
        <v>1000</v>
      </c>
      <c r="BH75" s="37">
        <v>3118.54</v>
      </c>
      <c r="BI75" s="37">
        <v>4503.6400000000003</v>
      </c>
      <c r="BJ75" s="37">
        <v>0</v>
      </c>
      <c r="BK75" s="37">
        <v>6072671.0700000003</v>
      </c>
      <c r="BL75" s="37">
        <v>88922.01</v>
      </c>
      <c r="BM75" s="37">
        <v>2631928.37</v>
      </c>
      <c r="BN75" s="37">
        <v>8725.17</v>
      </c>
      <c r="BO75">
        <v>0</v>
      </c>
      <c r="BP75">
        <v>0</v>
      </c>
      <c r="BQ75">
        <v>0</v>
      </c>
      <c r="BR75" s="37">
        <v>687554.21</v>
      </c>
      <c r="BS75" s="41"/>
      <c r="BT75" s="40"/>
      <c r="BU75" s="40"/>
      <c r="BV75" s="40"/>
      <c r="BW75" s="40"/>
      <c r="BX75" s="40"/>
    </row>
    <row r="76" spans="1:76" x14ac:dyDescent="0.2">
      <c r="A76" s="40" t="str">
        <f t="shared" si="3"/>
        <v>2023–24ISRA</v>
      </c>
      <c r="B76" s="40" t="s">
        <v>645</v>
      </c>
      <c r="C76" s="40" t="s">
        <v>177</v>
      </c>
      <c r="D76" s="40">
        <v>0</v>
      </c>
      <c r="E76" s="40">
        <v>0</v>
      </c>
      <c r="F76">
        <v>0</v>
      </c>
      <c r="G76">
        <v>0</v>
      </c>
      <c r="H76">
        <v>231648.73</v>
      </c>
      <c r="I76">
        <v>9822131.0299999993</v>
      </c>
      <c r="J76">
        <v>153517.71</v>
      </c>
      <c r="K76">
        <v>249670.81</v>
      </c>
      <c r="L76">
        <v>0</v>
      </c>
      <c r="M76" s="37">
        <v>1605819.69</v>
      </c>
      <c r="N76" s="37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113860.08</v>
      </c>
      <c r="W76">
        <v>0</v>
      </c>
      <c r="X76">
        <v>336207.21</v>
      </c>
      <c r="Y76">
        <v>0</v>
      </c>
      <c r="Z76">
        <v>0</v>
      </c>
      <c r="AA76">
        <v>0</v>
      </c>
      <c r="AB76">
        <v>0</v>
      </c>
      <c r="AC76">
        <v>41498.620000000003</v>
      </c>
      <c r="AD76">
        <v>0</v>
      </c>
      <c r="AE76">
        <v>50741.43</v>
      </c>
      <c r="AF76">
        <v>2439607.75</v>
      </c>
      <c r="AG76">
        <v>1632151.01</v>
      </c>
      <c r="AH76">
        <v>39776.43</v>
      </c>
      <c r="AI76">
        <v>197117.06</v>
      </c>
      <c r="AJ76">
        <v>8130126.3600000003</v>
      </c>
      <c r="AK76">
        <v>0</v>
      </c>
      <c r="AL76">
        <v>39857485.890000001</v>
      </c>
      <c r="AM76">
        <v>4579770.66</v>
      </c>
      <c r="AN76">
        <v>0</v>
      </c>
      <c r="AO76">
        <v>968897.12</v>
      </c>
      <c r="AP76">
        <v>7742.84</v>
      </c>
      <c r="AQ76">
        <v>0</v>
      </c>
      <c r="AR76">
        <v>5098.46</v>
      </c>
      <c r="AS76">
        <v>6603718.0099999998</v>
      </c>
      <c r="AT76">
        <v>17566.48</v>
      </c>
      <c r="AU76">
        <v>416908.63</v>
      </c>
      <c r="AV76">
        <v>1061978.45</v>
      </c>
      <c r="AW76">
        <v>181366.41</v>
      </c>
      <c r="AX76">
        <v>12751102.98</v>
      </c>
      <c r="AY76">
        <v>0</v>
      </c>
      <c r="AZ76">
        <v>5060026.1399999997</v>
      </c>
      <c r="BA76">
        <v>3491001.84</v>
      </c>
      <c r="BB76">
        <v>5373061.3700000001</v>
      </c>
      <c r="BC76">
        <v>11430103.34</v>
      </c>
      <c r="BD76">
        <v>0</v>
      </c>
      <c r="BE76">
        <v>125454.27</v>
      </c>
      <c r="BF76">
        <v>90890.66</v>
      </c>
      <c r="BG76">
        <v>1203975.6000000001</v>
      </c>
      <c r="BH76">
        <v>0</v>
      </c>
      <c r="BI76">
        <v>13797.35</v>
      </c>
      <c r="BJ76">
        <v>0</v>
      </c>
      <c r="BK76">
        <v>7001109.0899999999</v>
      </c>
      <c r="BL76">
        <v>216697.71</v>
      </c>
      <c r="BM76">
        <v>3149493.82</v>
      </c>
      <c r="BN76">
        <v>0</v>
      </c>
      <c r="BO76">
        <v>0</v>
      </c>
      <c r="BP76">
        <v>0</v>
      </c>
      <c r="BQ76">
        <v>0</v>
      </c>
      <c r="BR76">
        <v>1466140.66</v>
      </c>
      <c r="BS76" s="41"/>
      <c r="BT76" s="40"/>
      <c r="BU76" s="40"/>
      <c r="BV76" s="40"/>
      <c r="BW76" s="40"/>
      <c r="BX76" s="40"/>
    </row>
    <row r="77" spans="1:76" x14ac:dyDescent="0.2">
      <c r="A77" s="40" t="str">
        <f t="shared" si="3"/>
        <v>2023–24ITAL</v>
      </c>
      <c r="B77" s="40" t="s">
        <v>645</v>
      </c>
      <c r="C77" s="40" t="s">
        <v>178</v>
      </c>
      <c r="D77" s="40">
        <v>0</v>
      </c>
      <c r="E77" s="40">
        <v>955233.82</v>
      </c>
      <c r="F77">
        <v>5020376.46</v>
      </c>
      <c r="G77">
        <v>132112.35999999999</v>
      </c>
      <c r="H77">
        <v>21274995.82</v>
      </c>
      <c r="I77" s="37">
        <v>44846347.200000003</v>
      </c>
      <c r="J77">
        <v>25816.07</v>
      </c>
      <c r="K77">
        <v>4326831.1900000004</v>
      </c>
      <c r="L77">
        <v>1539267.59</v>
      </c>
      <c r="M77">
        <v>19858567.25</v>
      </c>
      <c r="N77">
        <v>20219917.800000001</v>
      </c>
      <c r="O77">
        <v>0</v>
      </c>
      <c r="P77">
        <v>1890.79</v>
      </c>
      <c r="Q77">
        <v>0</v>
      </c>
      <c r="R77">
        <v>221019.98</v>
      </c>
      <c r="S77">
        <v>52332.1</v>
      </c>
      <c r="T77">
        <v>0</v>
      </c>
      <c r="U77">
        <v>10038.280000000001</v>
      </c>
      <c r="V77">
        <v>233530.91</v>
      </c>
      <c r="W77">
        <v>10310.31</v>
      </c>
      <c r="X77">
        <v>3240561.13</v>
      </c>
      <c r="Y77">
        <v>0</v>
      </c>
      <c r="Z77">
        <v>449519.56</v>
      </c>
      <c r="AA77">
        <v>0</v>
      </c>
      <c r="AB77">
        <v>0</v>
      </c>
      <c r="AC77">
        <v>6518093.2400000002</v>
      </c>
      <c r="AD77">
        <v>0</v>
      </c>
      <c r="AE77">
        <v>5245479.95</v>
      </c>
      <c r="AF77" s="37">
        <v>424899.1</v>
      </c>
      <c r="AG77">
        <v>3416068.37</v>
      </c>
      <c r="AH77">
        <v>20912958.719999999</v>
      </c>
      <c r="AI77" s="37">
        <v>12722934.85</v>
      </c>
      <c r="AJ77" s="37">
        <v>141383.87</v>
      </c>
      <c r="AK77">
        <v>4446203.74</v>
      </c>
      <c r="AL77" s="37">
        <v>13574873.41</v>
      </c>
      <c r="AM77">
        <v>9936251.7699999996</v>
      </c>
      <c r="AN77">
        <v>1614703</v>
      </c>
      <c r="AO77">
        <v>12589334</v>
      </c>
      <c r="AP77">
        <v>3338968.31</v>
      </c>
      <c r="AQ77">
        <v>6439263.4299999997</v>
      </c>
      <c r="AR77" s="37">
        <v>4599487.4400000004</v>
      </c>
      <c r="AS77" s="37">
        <v>29266391.27</v>
      </c>
      <c r="AT77">
        <v>12772307.77</v>
      </c>
      <c r="AU77">
        <v>5036415.8600000003</v>
      </c>
      <c r="AV77" s="37">
        <v>22767834.460000001</v>
      </c>
      <c r="AW77">
        <v>28630927.649999999</v>
      </c>
      <c r="AX77" s="37">
        <v>120812610.31</v>
      </c>
      <c r="AY77">
        <v>18286945.609999999</v>
      </c>
      <c r="AZ77">
        <v>159739056.91</v>
      </c>
      <c r="BA77">
        <v>3199634.29</v>
      </c>
      <c r="BB77">
        <v>7012057.6699999999</v>
      </c>
      <c r="BC77">
        <v>78813679.659999996</v>
      </c>
      <c r="BD77">
        <v>118594762.43000001</v>
      </c>
      <c r="BE77">
        <v>46072898.759999998</v>
      </c>
      <c r="BF77">
        <v>8947813.4399999995</v>
      </c>
      <c r="BG77" s="37">
        <v>17372932.829999998</v>
      </c>
      <c r="BH77">
        <v>14021834.310000001</v>
      </c>
      <c r="BI77">
        <v>19710409.420000002</v>
      </c>
      <c r="BJ77">
        <v>7710451.2400000002</v>
      </c>
      <c r="BK77">
        <v>21530956.199999999</v>
      </c>
      <c r="BL77">
        <v>17702280.399999999</v>
      </c>
      <c r="BM77" s="37">
        <v>28180129.079999998</v>
      </c>
      <c r="BN77">
        <v>0</v>
      </c>
      <c r="BO77">
        <v>5308.82</v>
      </c>
      <c r="BP77">
        <v>11195.19</v>
      </c>
      <c r="BQ77">
        <v>0</v>
      </c>
      <c r="BR77" s="37">
        <v>45968070.549999997</v>
      </c>
      <c r="BS77" s="41"/>
      <c r="BT77" s="40"/>
      <c r="BU77" s="40"/>
      <c r="BV77" s="40"/>
      <c r="BW77" s="40"/>
      <c r="BX77" s="40"/>
    </row>
    <row r="78" spans="1:76" x14ac:dyDescent="0.2">
      <c r="A78" s="40" t="str">
        <f t="shared" si="3"/>
        <v>2023–24IVOR</v>
      </c>
      <c r="B78" s="40" t="s">
        <v>645</v>
      </c>
      <c r="C78" s="40" t="s">
        <v>179</v>
      </c>
      <c r="D78" s="40">
        <v>0</v>
      </c>
      <c r="E78" s="40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116667.87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 s="37">
        <v>0</v>
      </c>
      <c r="AG78">
        <v>0</v>
      </c>
      <c r="AH78">
        <v>0</v>
      </c>
      <c r="AI78">
        <v>33429.449999999997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 s="37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1577.44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 s="41"/>
      <c r="BT78" s="40"/>
      <c r="BU78" s="40"/>
      <c r="BV78" s="40"/>
      <c r="BW78" s="40"/>
      <c r="BX78" s="40"/>
    </row>
    <row r="79" spans="1:76" x14ac:dyDescent="0.2">
      <c r="A79" s="40" t="str">
        <f t="shared" si="3"/>
        <v>2023–24JAP</v>
      </c>
      <c r="B79" s="40" t="s">
        <v>645</v>
      </c>
      <c r="C79" s="40" t="s">
        <v>180</v>
      </c>
      <c r="D79" s="40">
        <v>0</v>
      </c>
      <c r="E79" s="40">
        <v>601859.91</v>
      </c>
      <c r="F79">
        <v>310535.96000000002</v>
      </c>
      <c r="G79" s="37">
        <v>3580928.48</v>
      </c>
      <c r="H79">
        <v>2798094.21</v>
      </c>
      <c r="I79">
        <v>748992.58</v>
      </c>
      <c r="J79">
        <v>300775.93</v>
      </c>
      <c r="K79" s="37">
        <v>3871520.26</v>
      </c>
      <c r="L79">
        <v>38209.980000000003</v>
      </c>
      <c r="M79" s="37">
        <v>25350500.120000001</v>
      </c>
      <c r="N79">
        <v>22673007.489999998</v>
      </c>
      <c r="O79">
        <v>1841.46</v>
      </c>
      <c r="P79">
        <v>0</v>
      </c>
      <c r="Q79">
        <v>183247.15</v>
      </c>
      <c r="R79">
        <v>116318.41</v>
      </c>
      <c r="S79">
        <v>68477.460000000006</v>
      </c>
      <c r="T79">
        <v>0</v>
      </c>
      <c r="U79">
        <v>1107.18</v>
      </c>
      <c r="V79">
        <v>3608837.82</v>
      </c>
      <c r="W79">
        <v>213574.42</v>
      </c>
      <c r="X79" s="37">
        <v>337033.67</v>
      </c>
      <c r="Y79">
        <v>0</v>
      </c>
      <c r="Z79">
        <v>1284850177.4200001</v>
      </c>
      <c r="AA79">
        <v>0</v>
      </c>
      <c r="AB79">
        <v>0</v>
      </c>
      <c r="AC79" s="37">
        <v>507453.37</v>
      </c>
      <c r="AD79">
        <v>7717.83</v>
      </c>
      <c r="AE79">
        <v>18054229.010000002</v>
      </c>
      <c r="AF79">
        <v>131085949.53</v>
      </c>
      <c r="AG79">
        <v>4162151.73</v>
      </c>
      <c r="AH79">
        <v>961106.72</v>
      </c>
      <c r="AI79" s="37">
        <v>1142225.78</v>
      </c>
      <c r="AJ79">
        <v>2358464.86</v>
      </c>
      <c r="AK79">
        <v>2516272.7200000002</v>
      </c>
      <c r="AL79">
        <v>5844433.6500000004</v>
      </c>
      <c r="AM79">
        <v>95617155.019999906</v>
      </c>
      <c r="AN79">
        <v>40989.160000000003</v>
      </c>
      <c r="AO79">
        <v>255051524.69</v>
      </c>
      <c r="AP79" s="37">
        <v>52536.26</v>
      </c>
      <c r="AQ79">
        <v>3839849.15</v>
      </c>
      <c r="AR79" s="37">
        <v>1439615.37</v>
      </c>
      <c r="AS79" s="37">
        <v>36530565.82</v>
      </c>
      <c r="AT79">
        <v>9719758.4000000004</v>
      </c>
      <c r="AU79">
        <v>166180.53</v>
      </c>
      <c r="AV79" s="37">
        <v>13538787.83</v>
      </c>
      <c r="AW79">
        <v>95051247.760000005</v>
      </c>
      <c r="AX79">
        <v>475110213.22000003</v>
      </c>
      <c r="AY79">
        <v>12624150.07</v>
      </c>
      <c r="AZ79" s="37">
        <v>148243670.87</v>
      </c>
      <c r="BA79">
        <v>1731394.25</v>
      </c>
      <c r="BB79">
        <v>9503455.7899999991</v>
      </c>
      <c r="BC79" s="37">
        <v>44391940.439999998</v>
      </c>
      <c r="BD79">
        <v>3926670913.8699899</v>
      </c>
      <c r="BE79">
        <v>44318936.32</v>
      </c>
      <c r="BF79">
        <v>188745.21</v>
      </c>
      <c r="BG79">
        <v>785526.59</v>
      </c>
      <c r="BH79" s="37">
        <v>249827.64</v>
      </c>
      <c r="BI79" s="37">
        <v>463377.4</v>
      </c>
      <c r="BJ79">
        <v>30025.22</v>
      </c>
      <c r="BK79">
        <v>19039378.489999998</v>
      </c>
      <c r="BL79">
        <v>1881150.8</v>
      </c>
      <c r="BM79" s="37">
        <v>15587110.880000001</v>
      </c>
      <c r="BN79">
        <v>2752.65</v>
      </c>
      <c r="BO79">
        <v>36564.800000000003</v>
      </c>
      <c r="BP79">
        <v>0</v>
      </c>
      <c r="BQ79">
        <v>0</v>
      </c>
      <c r="BR79">
        <v>28687126.760000002</v>
      </c>
      <c r="BS79" s="41"/>
      <c r="BT79" s="40"/>
      <c r="BU79" s="40"/>
      <c r="BV79" s="40"/>
      <c r="BW79" s="40"/>
      <c r="BX79" s="40"/>
    </row>
    <row r="80" spans="1:76" x14ac:dyDescent="0.2">
      <c r="A80" s="40" t="str">
        <f t="shared" si="3"/>
        <v>2023–24JMCA</v>
      </c>
      <c r="B80" s="40" t="s">
        <v>645</v>
      </c>
      <c r="C80" s="40" t="s">
        <v>181</v>
      </c>
      <c r="D80" s="40">
        <v>0</v>
      </c>
      <c r="E80" s="4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3906.97</v>
      </c>
      <c r="L80" s="37">
        <v>0</v>
      </c>
      <c r="M80">
        <v>3461.09</v>
      </c>
      <c r="N80">
        <v>74095.570000000007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37">
        <v>0</v>
      </c>
      <c r="X80">
        <v>1930.2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 s="41"/>
      <c r="BT80" s="40"/>
      <c r="BU80" s="40"/>
      <c r="BV80" s="40"/>
      <c r="BW80" s="40"/>
      <c r="BX80" s="40"/>
    </row>
    <row r="81" spans="1:71" x14ac:dyDescent="0.2">
      <c r="A81" s="40" t="str">
        <f t="shared" si="3"/>
        <v>2023–24JORD</v>
      </c>
      <c r="B81" s="40" t="s">
        <v>645</v>
      </c>
      <c r="C81" s="40" t="s">
        <v>182</v>
      </c>
      <c r="D81" s="40">
        <v>0</v>
      </c>
      <c r="E81" s="40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243235.54</v>
      </c>
      <c r="AG81">
        <v>0</v>
      </c>
      <c r="AH81">
        <v>0</v>
      </c>
      <c r="AI81">
        <v>0</v>
      </c>
      <c r="AJ81">
        <v>1306556.17</v>
      </c>
      <c r="AK81">
        <v>0</v>
      </c>
      <c r="AL81" s="37">
        <v>0</v>
      </c>
      <c r="AM81">
        <v>0</v>
      </c>
      <c r="AN81">
        <v>0</v>
      </c>
      <c r="AO81">
        <v>35968.01</v>
      </c>
      <c r="AP81">
        <v>0</v>
      </c>
      <c r="AQ81" s="37">
        <v>0</v>
      </c>
      <c r="AR81">
        <v>9946.76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 s="37">
        <v>0</v>
      </c>
      <c r="BC81" s="37">
        <v>0</v>
      </c>
      <c r="BD81">
        <v>0</v>
      </c>
      <c r="BE81">
        <v>0</v>
      </c>
      <c r="BF81">
        <v>0</v>
      </c>
      <c r="BG81">
        <v>2105.59</v>
      </c>
      <c r="BH81">
        <v>0</v>
      </c>
      <c r="BI81">
        <v>1242475.72</v>
      </c>
      <c r="BJ81">
        <v>0</v>
      </c>
      <c r="BK81" s="37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 s="41"/>
    </row>
    <row r="82" spans="1:71" x14ac:dyDescent="0.2">
      <c r="A82" s="40" t="str">
        <f t="shared" si="3"/>
        <v>2023–24KAZA</v>
      </c>
      <c r="B82" s="40" t="s">
        <v>645</v>
      </c>
      <c r="C82" s="40" t="s">
        <v>183</v>
      </c>
      <c r="D82" s="40">
        <v>0</v>
      </c>
      <c r="E82" s="40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 s="37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104938.67</v>
      </c>
      <c r="AU82">
        <v>0</v>
      </c>
      <c r="AV82">
        <v>1530.69</v>
      </c>
      <c r="AW82">
        <v>0</v>
      </c>
      <c r="AX82">
        <v>1614.71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766315.62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25350.240000000002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 s="41"/>
    </row>
    <row r="83" spans="1:71" x14ac:dyDescent="0.2">
      <c r="A83" s="40" t="str">
        <f t="shared" si="3"/>
        <v>2023–24KENY</v>
      </c>
      <c r="B83" s="40" t="s">
        <v>645</v>
      </c>
      <c r="C83" s="40" t="s">
        <v>184</v>
      </c>
      <c r="D83" s="40">
        <v>0</v>
      </c>
      <c r="E83" s="40">
        <v>0</v>
      </c>
      <c r="F83">
        <v>0</v>
      </c>
      <c r="G83">
        <v>0</v>
      </c>
      <c r="H83">
        <v>6163.33</v>
      </c>
      <c r="I83">
        <v>3081.66</v>
      </c>
      <c r="J83">
        <v>0</v>
      </c>
      <c r="K83" s="37">
        <v>1337004.8400000001</v>
      </c>
      <c r="L83">
        <v>0</v>
      </c>
      <c r="M83">
        <v>4622.5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2236904.58</v>
      </c>
      <c r="Y83">
        <v>0</v>
      </c>
      <c r="Z83">
        <v>0</v>
      </c>
      <c r="AA83">
        <v>0</v>
      </c>
      <c r="AB83">
        <v>0</v>
      </c>
      <c r="AC83">
        <v>84981.65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6136.86</v>
      </c>
      <c r="AP83" s="37">
        <v>12359.56</v>
      </c>
      <c r="AQ83">
        <v>0</v>
      </c>
      <c r="AR83">
        <v>0</v>
      </c>
      <c r="AS83">
        <v>11283.5</v>
      </c>
      <c r="AT83">
        <v>0</v>
      </c>
      <c r="AU83">
        <v>0</v>
      </c>
      <c r="AV83" s="37">
        <v>0</v>
      </c>
      <c r="AW83">
        <v>18211.11</v>
      </c>
      <c r="AX83" s="37">
        <v>0</v>
      </c>
      <c r="AY83">
        <v>0</v>
      </c>
      <c r="AZ83">
        <v>19868.060000000001</v>
      </c>
      <c r="BA83">
        <v>0</v>
      </c>
      <c r="BB83">
        <v>8898.43</v>
      </c>
      <c r="BC83" s="37">
        <v>22399.51</v>
      </c>
      <c r="BD83">
        <v>0</v>
      </c>
      <c r="BE83">
        <v>42773.86</v>
      </c>
      <c r="BF83">
        <v>0</v>
      </c>
      <c r="BG83" s="37">
        <v>7364.22</v>
      </c>
      <c r="BH83">
        <v>0</v>
      </c>
      <c r="BI83" s="37">
        <v>82923.67</v>
      </c>
      <c r="BJ83">
        <v>0</v>
      </c>
      <c r="BK83">
        <v>9818.9599999999991</v>
      </c>
      <c r="BL83">
        <v>0</v>
      </c>
      <c r="BM83" s="37">
        <v>49835.63</v>
      </c>
      <c r="BN83">
        <v>0</v>
      </c>
      <c r="BO83">
        <v>0</v>
      </c>
      <c r="BP83">
        <v>0</v>
      </c>
      <c r="BQ83">
        <v>0</v>
      </c>
      <c r="BR83">
        <v>0</v>
      </c>
      <c r="BS83" s="41"/>
    </row>
    <row r="84" spans="1:71" x14ac:dyDescent="0.2">
      <c r="A84" s="40" t="str">
        <f t="shared" si="3"/>
        <v>2023–24KIRI</v>
      </c>
      <c r="B84" s="40" t="s">
        <v>645</v>
      </c>
      <c r="C84" s="40" t="s">
        <v>185</v>
      </c>
      <c r="D84" s="40">
        <v>0</v>
      </c>
      <c r="E84" s="40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8741.3799999999992</v>
      </c>
      <c r="X84">
        <v>0</v>
      </c>
      <c r="Y84" s="37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 s="37">
        <v>0</v>
      </c>
      <c r="AJ84" s="37">
        <v>0</v>
      </c>
      <c r="AK84">
        <v>0</v>
      </c>
      <c r="AL84" s="37">
        <v>0</v>
      </c>
      <c r="AM84">
        <v>0</v>
      </c>
      <c r="AN84">
        <v>0</v>
      </c>
      <c r="AO84">
        <v>0</v>
      </c>
      <c r="AP84" s="37">
        <v>0</v>
      </c>
      <c r="AQ84">
        <v>0</v>
      </c>
      <c r="AR84" s="37">
        <v>0</v>
      </c>
      <c r="AS84" s="37">
        <v>0</v>
      </c>
      <c r="AT84">
        <v>0</v>
      </c>
      <c r="AU84">
        <v>0</v>
      </c>
      <c r="AV84">
        <v>0</v>
      </c>
      <c r="AW84">
        <v>0</v>
      </c>
      <c r="AX84" s="37">
        <v>0</v>
      </c>
      <c r="AY84">
        <v>0</v>
      </c>
      <c r="AZ84" s="37">
        <v>0</v>
      </c>
      <c r="BA84">
        <v>0</v>
      </c>
      <c r="BB84">
        <v>0</v>
      </c>
      <c r="BC84" s="37">
        <v>4077.61</v>
      </c>
      <c r="BD84">
        <v>0</v>
      </c>
      <c r="BE84">
        <v>0</v>
      </c>
      <c r="BF84">
        <v>0</v>
      </c>
      <c r="BG84" s="37">
        <v>0</v>
      </c>
      <c r="BH84">
        <v>0</v>
      </c>
      <c r="BI84" s="37">
        <v>0</v>
      </c>
      <c r="BJ84">
        <v>0</v>
      </c>
      <c r="BK84">
        <v>0</v>
      </c>
      <c r="BL84">
        <v>0</v>
      </c>
      <c r="BM84" s="37">
        <v>0</v>
      </c>
      <c r="BN84">
        <v>0</v>
      </c>
      <c r="BO84">
        <v>0</v>
      </c>
      <c r="BP84">
        <v>0</v>
      </c>
      <c r="BQ84">
        <v>0</v>
      </c>
      <c r="BR84" s="37">
        <v>0</v>
      </c>
      <c r="BS84" s="41"/>
    </row>
    <row r="85" spans="1:71" x14ac:dyDescent="0.2">
      <c r="A85" s="40" t="str">
        <f t="shared" si="3"/>
        <v>2023–24KUWA</v>
      </c>
      <c r="B85" s="40" t="s">
        <v>645</v>
      </c>
      <c r="C85" s="40" t="s">
        <v>186</v>
      </c>
      <c r="D85" s="40">
        <v>0</v>
      </c>
      <c r="E85" s="40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37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 s="37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1924.68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3277.67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 s="41"/>
    </row>
    <row r="86" spans="1:71" x14ac:dyDescent="0.2">
      <c r="A86" s="40" t="str">
        <f t="shared" si="3"/>
        <v>2023–24KYRG</v>
      </c>
      <c r="B86" s="40" t="s">
        <v>645</v>
      </c>
      <c r="C86" s="40" t="s">
        <v>187</v>
      </c>
      <c r="D86" s="40">
        <v>0</v>
      </c>
      <c r="E86" s="40">
        <v>0</v>
      </c>
      <c r="F86">
        <v>0</v>
      </c>
      <c r="G86">
        <v>0</v>
      </c>
      <c r="H86">
        <v>0</v>
      </c>
      <c r="I86">
        <v>0</v>
      </c>
      <c r="J86">
        <v>0</v>
      </c>
      <c r="K86" s="37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 s="37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 s="37">
        <v>0</v>
      </c>
      <c r="AN86">
        <v>0</v>
      </c>
      <c r="AO86">
        <v>0</v>
      </c>
      <c r="AP86">
        <v>0</v>
      </c>
      <c r="AQ86">
        <v>0</v>
      </c>
      <c r="AR86" s="37">
        <v>0</v>
      </c>
      <c r="AS86" s="37">
        <v>0</v>
      </c>
      <c r="AT86">
        <v>0</v>
      </c>
      <c r="AU86">
        <v>0</v>
      </c>
      <c r="AV86">
        <v>0</v>
      </c>
      <c r="AW86">
        <v>1696.94</v>
      </c>
      <c r="AX86">
        <v>0</v>
      </c>
      <c r="AY86">
        <v>0</v>
      </c>
      <c r="AZ86" s="37">
        <v>0</v>
      </c>
      <c r="BA86">
        <v>0</v>
      </c>
      <c r="BB86">
        <v>0</v>
      </c>
      <c r="BC86">
        <v>7172.21</v>
      </c>
      <c r="BD86" s="37">
        <v>0</v>
      </c>
      <c r="BE86">
        <v>0</v>
      </c>
      <c r="BF86">
        <v>0</v>
      </c>
      <c r="BG86" s="37">
        <v>0</v>
      </c>
      <c r="BH86" s="37">
        <v>0</v>
      </c>
      <c r="BI86" s="37">
        <v>0</v>
      </c>
      <c r="BJ86">
        <v>0</v>
      </c>
      <c r="BK86">
        <v>0</v>
      </c>
      <c r="BL86">
        <v>0</v>
      </c>
      <c r="BM86">
        <v>5010.16</v>
      </c>
      <c r="BN86">
        <v>0</v>
      </c>
      <c r="BO86">
        <v>0</v>
      </c>
      <c r="BP86">
        <v>0</v>
      </c>
      <c r="BQ86">
        <v>0</v>
      </c>
      <c r="BR86">
        <v>0</v>
      </c>
      <c r="BS86" s="41"/>
    </row>
    <row r="87" spans="1:71" x14ac:dyDescent="0.2">
      <c r="A87" s="40" t="str">
        <f t="shared" si="3"/>
        <v>2023–24LAOS</v>
      </c>
      <c r="B87" s="40" t="s">
        <v>645</v>
      </c>
      <c r="C87" s="40" t="s">
        <v>188</v>
      </c>
      <c r="D87" s="40">
        <v>0</v>
      </c>
      <c r="E87" s="40">
        <v>0</v>
      </c>
      <c r="F87">
        <v>0</v>
      </c>
      <c r="G87">
        <v>0</v>
      </c>
      <c r="H87">
        <v>0</v>
      </c>
      <c r="I87" s="3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1177731.03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80445.81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1058502.5900000001</v>
      </c>
      <c r="BJ87">
        <v>1106.4000000000001</v>
      </c>
      <c r="BK87">
        <v>10879.26</v>
      </c>
      <c r="BL87">
        <v>0</v>
      </c>
      <c r="BM87">
        <v>1565.62</v>
      </c>
      <c r="BN87">
        <v>0</v>
      </c>
      <c r="BO87">
        <v>0</v>
      </c>
      <c r="BP87">
        <v>0</v>
      </c>
      <c r="BQ87">
        <v>0</v>
      </c>
      <c r="BR87">
        <v>0</v>
      </c>
      <c r="BS87" s="41"/>
    </row>
    <row r="88" spans="1:71" x14ac:dyDescent="0.2">
      <c r="A88" s="40" t="str">
        <f t="shared" si="3"/>
        <v>2023–24LATV</v>
      </c>
      <c r="B88" s="40" t="s">
        <v>645</v>
      </c>
      <c r="C88" s="40" t="s">
        <v>189</v>
      </c>
      <c r="D88" s="40">
        <v>0</v>
      </c>
      <c r="E88" s="40">
        <v>0</v>
      </c>
      <c r="F88">
        <v>0</v>
      </c>
      <c r="G88">
        <v>75794.399999999994</v>
      </c>
      <c r="H88" s="37">
        <v>0</v>
      </c>
      <c r="I88">
        <v>0</v>
      </c>
      <c r="J88">
        <v>0</v>
      </c>
      <c r="K88">
        <v>0</v>
      </c>
      <c r="L88">
        <v>0</v>
      </c>
      <c r="M88">
        <v>0</v>
      </c>
      <c r="N88" s="37">
        <v>0</v>
      </c>
      <c r="O88">
        <v>0</v>
      </c>
      <c r="P88">
        <v>0</v>
      </c>
      <c r="Q88">
        <v>0</v>
      </c>
      <c r="R88">
        <v>0</v>
      </c>
      <c r="S88" s="37">
        <v>3645958.14</v>
      </c>
      <c r="T88">
        <v>0</v>
      </c>
      <c r="U88">
        <v>0</v>
      </c>
      <c r="V88">
        <v>0</v>
      </c>
      <c r="W88">
        <v>0</v>
      </c>
      <c r="X88">
        <v>18415.38</v>
      </c>
      <c r="Y88" s="37">
        <v>432024.95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2484867.35</v>
      </c>
      <c r="AF88" s="37">
        <v>5921.93</v>
      </c>
      <c r="AG88">
        <v>0</v>
      </c>
      <c r="AH88">
        <v>11568.62</v>
      </c>
      <c r="AI88">
        <v>2698.14</v>
      </c>
      <c r="AJ88" s="37">
        <v>0</v>
      </c>
      <c r="AK88">
        <v>0</v>
      </c>
      <c r="AL88">
        <v>1970</v>
      </c>
      <c r="AM88">
        <v>0</v>
      </c>
      <c r="AN88">
        <v>0</v>
      </c>
      <c r="AO88" s="37">
        <v>1797.6</v>
      </c>
      <c r="AP88" s="37">
        <v>42954.2</v>
      </c>
      <c r="AQ88">
        <v>0</v>
      </c>
      <c r="AR88" s="37">
        <v>42213.62</v>
      </c>
      <c r="AS88" s="37">
        <v>1095069.3500000001</v>
      </c>
      <c r="AT88" s="37">
        <v>0</v>
      </c>
      <c r="AU88">
        <v>0</v>
      </c>
      <c r="AV88" s="37">
        <v>58094.13</v>
      </c>
      <c r="AW88">
        <v>21356.98</v>
      </c>
      <c r="AX88" s="37">
        <v>54492.72</v>
      </c>
      <c r="AY88">
        <v>0</v>
      </c>
      <c r="AZ88" s="37">
        <v>211718.58</v>
      </c>
      <c r="BA88">
        <v>0</v>
      </c>
      <c r="BB88" s="37">
        <v>157922.28</v>
      </c>
      <c r="BC88" s="37">
        <v>119840.25</v>
      </c>
      <c r="BD88" s="37">
        <v>687824.42</v>
      </c>
      <c r="BE88" s="37">
        <v>0</v>
      </c>
      <c r="BF88">
        <v>9408.24</v>
      </c>
      <c r="BG88" s="37">
        <v>90528.67</v>
      </c>
      <c r="BH88">
        <v>0</v>
      </c>
      <c r="BI88" s="37">
        <v>42558.38</v>
      </c>
      <c r="BJ88">
        <v>0</v>
      </c>
      <c r="BK88" s="37">
        <v>101078.07</v>
      </c>
      <c r="BL88">
        <v>1640</v>
      </c>
      <c r="BM88" s="37">
        <v>0</v>
      </c>
      <c r="BN88" s="37">
        <v>0</v>
      </c>
      <c r="BO88">
        <v>0</v>
      </c>
      <c r="BP88">
        <v>0</v>
      </c>
      <c r="BQ88">
        <v>0</v>
      </c>
      <c r="BR88">
        <v>1992470.48</v>
      </c>
      <c r="BS88" s="41"/>
    </row>
    <row r="89" spans="1:71" x14ac:dyDescent="0.2">
      <c r="A89" s="40" t="str">
        <f t="shared" si="3"/>
        <v>2023–24LBYA</v>
      </c>
      <c r="B89" s="40" t="s">
        <v>645</v>
      </c>
      <c r="C89" s="40" t="s">
        <v>190</v>
      </c>
      <c r="D89" s="40">
        <v>0</v>
      </c>
      <c r="E89" s="40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84876740.620000005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 s="37">
        <v>0</v>
      </c>
      <c r="AM89">
        <v>0</v>
      </c>
      <c r="AN89">
        <v>0</v>
      </c>
      <c r="AO89" s="37">
        <v>0</v>
      </c>
      <c r="AP89">
        <v>0</v>
      </c>
      <c r="AQ89">
        <v>0</v>
      </c>
      <c r="AR89" s="37">
        <v>0</v>
      </c>
      <c r="AS89">
        <v>0</v>
      </c>
      <c r="AT89">
        <v>0</v>
      </c>
      <c r="AU89">
        <v>0</v>
      </c>
      <c r="AV89" s="37">
        <v>0</v>
      </c>
      <c r="AW89">
        <v>0</v>
      </c>
      <c r="AX89" s="37">
        <v>0</v>
      </c>
      <c r="AY89">
        <v>0</v>
      </c>
      <c r="AZ89" s="37">
        <v>0</v>
      </c>
      <c r="BA89" s="37">
        <v>0</v>
      </c>
      <c r="BB89">
        <v>0</v>
      </c>
      <c r="BC89" s="37">
        <v>0</v>
      </c>
      <c r="BD89">
        <v>0</v>
      </c>
      <c r="BE89">
        <v>0</v>
      </c>
      <c r="BF89" s="37">
        <v>0</v>
      </c>
      <c r="BG89">
        <v>0</v>
      </c>
      <c r="BH89">
        <v>0</v>
      </c>
      <c r="BI89" s="37">
        <v>0</v>
      </c>
      <c r="BJ89">
        <v>0</v>
      </c>
      <c r="BK89" s="37">
        <v>0</v>
      </c>
      <c r="BL89">
        <v>0</v>
      </c>
      <c r="BM89" s="37">
        <v>0</v>
      </c>
      <c r="BN89">
        <v>0</v>
      </c>
      <c r="BO89">
        <v>0</v>
      </c>
      <c r="BP89">
        <v>0</v>
      </c>
      <c r="BQ89">
        <v>0</v>
      </c>
      <c r="BR89" s="37">
        <v>0</v>
      </c>
      <c r="BS89" s="41"/>
    </row>
    <row r="90" spans="1:71" x14ac:dyDescent="0.2">
      <c r="A90" s="40" t="str">
        <f t="shared" si="3"/>
        <v>2023–24LEBA</v>
      </c>
      <c r="B90" s="40" t="s">
        <v>645</v>
      </c>
      <c r="C90" s="40" t="s">
        <v>191</v>
      </c>
      <c r="D90" s="40">
        <v>0</v>
      </c>
      <c r="E90" s="40">
        <v>0</v>
      </c>
      <c r="F90">
        <v>0</v>
      </c>
      <c r="G90">
        <v>0</v>
      </c>
      <c r="H90">
        <v>0</v>
      </c>
      <c r="I90">
        <v>24767.63</v>
      </c>
      <c r="J90">
        <v>0</v>
      </c>
      <c r="K90">
        <v>0</v>
      </c>
      <c r="L90">
        <v>0</v>
      </c>
      <c r="M90">
        <v>11319.02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3292.68</v>
      </c>
      <c r="AD90">
        <v>0</v>
      </c>
      <c r="AE90">
        <v>0</v>
      </c>
      <c r="AF90">
        <v>0</v>
      </c>
      <c r="AG90" s="37">
        <v>157374.10999999999</v>
      </c>
      <c r="AH90" s="37">
        <v>0</v>
      </c>
      <c r="AI90">
        <v>0</v>
      </c>
      <c r="AJ90">
        <v>0</v>
      </c>
      <c r="AK90">
        <v>0</v>
      </c>
      <c r="AL90">
        <v>1445.12</v>
      </c>
      <c r="AM90">
        <v>36325.050000000003</v>
      </c>
      <c r="AN90">
        <v>0</v>
      </c>
      <c r="AO90">
        <v>0</v>
      </c>
      <c r="AP90">
        <v>0</v>
      </c>
      <c r="AQ90">
        <v>0</v>
      </c>
      <c r="AR90" s="37">
        <v>1646.34</v>
      </c>
      <c r="AS90">
        <v>21458.37</v>
      </c>
      <c r="AT90">
        <v>0</v>
      </c>
      <c r="AU90">
        <v>0</v>
      </c>
      <c r="AV90" s="37">
        <v>2630.52</v>
      </c>
      <c r="AW90">
        <v>0</v>
      </c>
      <c r="AX90">
        <v>3738.59</v>
      </c>
      <c r="AY90">
        <v>0</v>
      </c>
      <c r="AZ90">
        <v>0</v>
      </c>
      <c r="BA90" s="37">
        <v>0</v>
      </c>
      <c r="BB90" s="37">
        <v>0</v>
      </c>
      <c r="BC90" s="37">
        <v>0</v>
      </c>
      <c r="BD90">
        <v>0</v>
      </c>
      <c r="BE90">
        <v>0</v>
      </c>
      <c r="BF90">
        <v>0</v>
      </c>
      <c r="BG90" s="37">
        <v>0</v>
      </c>
      <c r="BH90" s="37">
        <v>3098.97</v>
      </c>
      <c r="BI90" s="37">
        <v>27659.81</v>
      </c>
      <c r="BJ90">
        <v>0</v>
      </c>
      <c r="BK90">
        <v>2099.96</v>
      </c>
      <c r="BL90" s="37">
        <v>0</v>
      </c>
      <c r="BM90" s="37">
        <v>43726.82</v>
      </c>
      <c r="BN90">
        <v>0</v>
      </c>
      <c r="BO90">
        <v>0</v>
      </c>
      <c r="BP90">
        <v>0</v>
      </c>
      <c r="BQ90">
        <v>0</v>
      </c>
      <c r="BR90">
        <v>0</v>
      </c>
      <c r="BS90" s="41"/>
    </row>
    <row r="91" spans="1:71" x14ac:dyDescent="0.2">
      <c r="A91" s="40" t="str">
        <f t="shared" si="3"/>
        <v>2023–24LIBE</v>
      </c>
      <c r="B91" s="40" t="s">
        <v>645</v>
      </c>
      <c r="C91" s="40" t="s">
        <v>193</v>
      </c>
      <c r="D91" s="40">
        <v>0</v>
      </c>
      <c r="E91" s="40">
        <v>0</v>
      </c>
      <c r="F91">
        <v>0</v>
      </c>
      <c r="G91">
        <v>0</v>
      </c>
      <c r="H91">
        <v>0</v>
      </c>
      <c r="I91">
        <v>5138</v>
      </c>
      <c r="J91">
        <v>0</v>
      </c>
      <c r="K91" s="37">
        <v>0</v>
      </c>
      <c r="L91" s="37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90471465.609999999</v>
      </c>
      <c r="AA91">
        <v>0</v>
      </c>
      <c r="AB91">
        <v>0</v>
      </c>
      <c r="AC91">
        <v>8784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10248</v>
      </c>
      <c r="AJ91">
        <v>0</v>
      </c>
      <c r="AK91" s="37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 s="37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 s="37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37">
        <v>0</v>
      </c>
      <c r="BH91">
        <v>0</v>
      </c>
      <c r="BI91">
        <v>0</v>
      </c>
      <c r="BJ91">
        <v>0</v>
      </c>
      <c r="BK91">
        <v>0</v>
      </c>
      <c r="BL91" s="37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 s="41"/>
    </row>
    <row r="92" spans="1:71" x14ac:dyDescent="0.2">
      <c r="A92" s="40" t="str">
        <f t="shared" si="3"/>
        <v>2023–24LITH</v>
      </c>
      <c r="B92" s="40" t="s">
        <v>645</v>
      </c>
      <c r="C92" s="40" t="s">
        <v>194</v>
      </c>
      <c r="D92" s="40">
        <v>0</v>
      </c>
      <c r="E92" s="40">
        <v>0</v>
      </c>
      <c r="F92">
        <v>4375552.4000000004</v>
      </c>
      <c r="G92">
        <v>0</v>
      </c>
      <c r="H92">
        <v>0</v>
      </c>
      <c r="I92">
        <v>0</v>
      </c>
      <c r="J92">
        <v>0</v>
      </c>
      <c r="K92">
        <v>91429.43</v>
      </c>
      <c r="L92">
        <v>0</v>
      </c>
      <c r="M92">
        <v>0</v>
      </c>
      <c r="N92">
        <v>22543.77</v>
      </c>
      <c r="O92">
        <v>0</v>
      </c>
      <c r="P92">
        <v>0</v>
      </c>
      <c r="Q92">
        <v>0</v>
      </c>
      <c r="R92">
        <v>0</v>
      </c>
      <c r="S92">
        <v>4511137.3499999996</v>
      </c>
      <c r="T92">
        <v>0</v>
      </c>
      <c r="U92">
        <v>0</v>
      </c>
      <c r="V92">
        <v>0</v>
      </c>
      <c r="W92" s="37">
        <v>0</v>
      </c>
      <c r="X92">
        <v>0</v>
      </c>
      <c r="Y92">
        <v>730029.54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49120.32</v>
      </c>
      <c r="AH92">
        <v>0</v>
      </c>
      <c r="AI92">
        <v>0</v>
      </c>
      <c r="AJ92">
        <v>8836466.3300000001</v>
      </c>
      <c r="AK92">
        <v>0</v>
      </c>
      <c r="AL92">
        <v>0</v>
      </c>
      <c r="AM92">
        <v>4021.62</v>
      </c>
      <c r="AN92">
        <v>0</v>
      </c>
      <c r="AO92">
        <v>79914.09</v>
      </c>
      <c r="AP92">
        <v>5418230.1500000004</v>
      </c>
      <c r="AQ92">
        <v>229010.7</v>
      </c>
      <c r="AR92">
        <v>2371248</v>
      </c>
      <c r="AS92">
        <v>70064.84</v>
      </c>
      <c r="AT92">
        <v>0</v>
      </c>
      <c r="AU92">
        <v>0</v>
      </c>
      <c r="AV92">
        <v>25118.42</v>
      </c>
      <c r="AW92" s="37">
        <v>3753.03</v>
      </c>
      <c r="AX92">
        <v>593207.02</v>
      </c>
      <c r="AY92">
        <v>60286.31</v>
      </c>
      <c r="AZ92">
        <v>576698.89</v>
      </c>
      <c r="BA92">
        <v>7951.83</v>
      </c>
      <c r="BB92">
        <v>224164.13</v>
      </c>
      <c r="BC92">
        <v>1391902.25</v>
      </c>
      <c r="BD92">
        <v>47518.18</v>
      </c>
      <c r="BE92">
        <v>497065.28</v>
      </c>
      <c r="BF92">
        <v>134894.43</v>
      </c>
      <c r="BG92">
        <v>867173.55</v>
      </c>
      <c r="BH92">
        <v>0</v>
      </c>
      <c r="BI92">
        <v>138463.82</v>
      </c>
      <c r="BJ92">
        <v>0</v>
      </c>
      <c r="BK92">
        <v>490138.16</v>
      </c>
      <c r="BL92">
        <v>18014.02</v>
      </c>
      <c r="BM92">
        <v>159821.59</v>
      </c>
      <c r="BN92">
        <v>0</v>
      </c>
      <c r="BO92">
        <v>0</v>
      </c>
      <c r="BP92">
        <v>0</v>
      </c>
      <c r="BQ92">
        <v>0</v>
      </c>
      <c r="BR92">
        <v>82478.429999999993</v>
      </c>
      <c r="BS92" s="41"/>
    </row>
    <row r="93" spans="1:71" x14ac:dyDescent="0.2">
      <c r="A93" s="40" t="str">
        <f t="shared" si="3"/>
        <v>2023–24LUX</v>
      </c>
      <c r="B93" s="40" t="s">
        <v>645</v>
      </c>
      <c r="C93" s="40" t="s">
        <v>195</v>
      </c>
      <c r="D93" s="40">
        <v>0</v>
      </c>
      <c r="E93" s="40">
        <v>0</v>
      </c>
      <c r="F93">
        <v>0</v>
      </c>
      <c r="G93">
        <v>0</v>
      </c>
      <c r="H93">
        <v>1055.68</v>
      </c>
      <c r="I93">
        <v>0</v>
      </c>
      <c r="J93">
        <v>0</v>
      </c>
      <c r="K93" s="37">
        <v>85232.98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 s="37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3004.2</v>
      </c>
      <c r="AG93">
        <v>0</v>
      </c>
      <c r="AH93">
        <v>0</v>
      </c>
      <c r="AI93">
        <v>3039700.45</v>
      </c>
      <c r="AJ93">
        <v>0</v>
      </c>
      <c r="AK93">
        <v>0</v>
      </c>
      <c r="AL93">
        <v>467871.61</v>
      </c>
      <c r="AM93">
        <v>0</v>
      </c>
      <c r="AN93">
        <v>0</v>
      </c>
      <c r="AO93">
        <v>1084072.69</v>
      </c>
      <c r="AP93">
        <v>0</v>
      </c>
      <c r="AQ93">
        <v>164422.43</v>
      </c>
      <c r="AR93">
        <v>26061.15</v>
      </c>
      <c r="AS93" s="37">
        <v>14026.52</v>
      </c>
      <c r="AT93">
        <v>60008.1</v>
      </c>
      <c r="AU93">
        <v>12929.03</v>
      </c>
      <c r="AV93">
        <v>0</v>
      </c>
      <c r="AW93">
        <v>0</v>
      </c>
      <c r="AX93">
        <v>756945.08</v>
      </c>
      <c r="AY93">
        <v>0</v>
      </c>
      <c r="AZ93">
        <v>128058.63</v>
      </c>
      <c r="BA93">
        <v>2959.09</v>
      </c>
      <c r="BB93">
        <v>3492.32</v>
      </c>
      <c r="BC93">
        <v>0</v>
      </c>
      <c r="BD93">
        <v>11940.07</v>
      </c>
      <c r="BE93">
        <v>0</v>
      </c>
      <c r="BF93">
        <v>0</v>
      </c>
      <c r="BG93">
        <v>0</v>
      </c>
      <c r="BH93" s="37">
        <v>2992.26</v>
      </c>
      <c r="BI93" s="37">
        <v>0</v>
      </c>
      <c r="BJ93">
        <v>0</v>
      </c>
      <c r="BK93">
        <v>417713</v>
      </c>
      <c r="BL93">
        <v>0</v>
      </c>
      <c r="BM93" s="37">
        <v>56876.93</v>
      </c>
      <c r="BN93">
        <v>0</v>
      </c>
      <c r="BO93">
        <v>0</v>
      </c>
      <c r="BP93">
        <v>0</v>
      </c>
      <c r="BQ93">
        <v>0</v>
      </c>
      <c r="BR93">
        <v>146202.35</v>
      </c>
      <c r="BS93" s="41"/>
    </row>
    <row r="94" spans="1:71" x14ac:dyDescent="0.2">
      <c r="A94" s="40" t="str">
        <f t="shared" si="3"/>
        <v>2023–24MACA</v>
      </c>
      <c r="B94" s="40" t="s">
        <v>645</v>
      </c>
      <c r="C94" s="40" t="s">
        <v>196</v>
      </c>
      <c r="D94" s="40">
        <v>0</v>
      </c>
      <c r="E94" s="40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 s="37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 s="37">
        <v>0</v>
      </c>
      <c r="AG94">
        <v>0</v>
      </c>
      <c r="AH94">
        <v>1043678.02</v>
      </c>
      <c r="AI94">
        <v>0</v>
      </c>
      <c r="AJ94" s="37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 s="37">
        <v>0</v>
      </c>
      <c r="AS94">
        <v>0</v>
      </c>
      <c r="AT94" s="37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3377.64</v>
      </c>
      <c r="BA94">
        <v>12400</v>
      </c>
      <c r="BB94" s="37">
        <v>2126.63</v>
      </c>
      <c r="BC94" s="37">
        <v>0</v>
      </c>
      <c r="BD94">
        <v>0</v>
      </c>
      <c r="BE94">
        <v>49559.88</v>
      </c>
      <c r="BF94" s="37">
        <v>0</v>
      </c>
      <c r="BG94">
        <v>0</v>
      </c>
      <c r="BH94">
        <v>0</v>
      </c>
      <c r="BI94" s="37">
        <v>7278.54</v>
      </c>
      <c r="BJ94">
        <v>0</v>
      </c>
      <c r="BK94">
        <v>0</v>
      </c>
      <c r="BL94">
        <v>0</v>
      </c>
      <c r="BM94" s="37">
        <v>0</v>
      </c>
      <c r="BN94">
        <v>0</v>
      </c>
      <c r="BO94">
        <v>0</v>
      </c>
      <c r="BP94">
        <v>0</v>
      </c>
      <c r="BQ94">
        <v>0</v>
      </c>
      <c r="BR94" s="37">
        <v>0</v>
      </c>
      <c r="BS94" s="41"/>
    </row>
    <row r="95" spans="1:71" x14ac:dyDescent="0.2">
      <c r="A95" s="40" t="str">
        <f t="shared" si="3"/>
        <v>2023–24MALI</v>
      </c>
      <c r="B95" s="40" t="s">
        <v>645</v>
      </c>
      <c r="C95" s="40" t="s">
        <v>197</v>
      </c>
      <c r="D95" s="40">
        <v>0</v>
      </c>
      <c r="E95" s="40">
        <v>0</v>
      </c>
      <c r="F95">
        <v>0</v>
      </c>
      <c r="G95">
        <v>0</v>
      </c>
      <c r="H95">
        <v>3144.69</v>
      </c>
      <c r="I95">
        <v>71197.210000000006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7795.4</v>
      </c>
      <c r="AM95">
        <v>7069.95</v>
      </c>
      <c r="AN95">
        <v>0</v>
      </c>
      <c r="AO95">
        <v>0</v>
      </c>
      <c r="AP95">
        <v>0</v>
      </c>
      <c r="AQ95">
        <v>0</v>
      </c>
      <c r="AR95" s="37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5675.39</v>
      </c>
      <c r="BD95">
        <v>0</v>
      </c>
      <c r="BE95">
        <v>0</v>
      </c>
      <c r="BF95">
        <v>0</v>
      </c>
      <c r="BG95">
        <v>0</v>
      </c>
      <c r="BH95" s="37">
        <v>0</v>
      </c>
      <c r="BI95" s="37">
        <v>0</v>
      </c>
      <c r="BJ95">
        <v>0</v>
      </c>
      <c r="BK95">
        <v>0</v>
      </c>
      <c r="BL95">
        <v>0</v>
      </c>
      <c r="BM95" s="37">
        <v>0</v>
      </c>
      <c r="BN95">
        <v>0</v>
      </c>
      <c r="BO95">
        <v>0</v>
      </c>
      <c r="BP95">
        <v>0</v>
      </c>
      <c r="BQ95">
        <v>0</v>
      </c>
      <c r="BR95" s="37">
        <v>64753.57</v>
      </c>
      <c r="BS95" s="41"/>
    </row>
    <row r="96" spans="1:71" x14ac:dyDescent="0.2">
      <c r="A96" s="40" t="str">
        <f t="shared" si="3"/>
        <v>2023–24MARS</v>
      </c>
      <c r="B96" s="40" t="s">
        <v>645</v>
      </c>
      <c r="C96" s="40" t="s">
        <v>198</v>
      </c>
      <c r="D96" s="40">
        <v>0</v>
      </c>
      <c r="E96" s="40">
        <v>0</v>
      </c>
      <c r="F96">
        <v>0</v>
      </c>
      <c r="G96">
        <v>0</v>
      </c>
      <c r="H96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37">
        <v>0</v>
      </c>
      <c r="W96">
        <v>0</v>
      </c>
      <c r="X96" s="37">
        <v>0</v>
      </c>
      <c r="Y96">
        <v>0</v>
      </c>
      <c r="Z96">
        <v>0</v>
      </c>
      <c r="AA96">
        <v>0</v>
      </c>
      <c r="AB96">
        <v>0</v>
      </c>
      <c r="AC96" s="37">
        <v>0</v>
      </c>
      <c r="AD96">
        <v>0</v>
      </c>
      <c r="AE96" s="37">
        <v>0</v>
      </c>
      <c r="AF96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7">
        <v>2293.5700000000002</v>
      </c>
      <c r="AX96" s="37">
        <v>0</v>
      </c>
      <c r="AY96" s="37">
        <v>0</v>
      </c>
      <c r="AZ96" s="37">
        <v>0</v>
      </c>
      <c r="BA96" s="37">
        <v>0</v>
      </c>
      <c r="BB96" s="37">
        <v>0</v>
      </c>
      <c r="BC96" s="37">
        <v>225215.64</v>
      </c>
      <c r="BD96" s="37">
        <v>0</v>
      </c>
      <c r="BE96" s="37">
        <v>0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>
        <v>0</v>
      </c>
      <c r="BP96">
        <v>0</v>
      </c>
      <c r="BQ96">
        <v>0</v>
      </c>
      <c r="BR96" s="37">
        <v>0</v>
      </c>
      <c r="BS96" s="41"/>
    </row>
    <row r="97" spans="1:71" x14ac:dyDescent="0.2">
      <c r="A97" s="40" t="str">
        <f t="shared" si="3"/>
        <v>2023–24MASY</v>
      </c>
      <c r="B97" s="40" t="s">
        <v>645</v>
      </c>
      <c r="C97" s="40" t="s">
        <v>199</v>
      </c>
      <c r="D97" s="40">
        <v>0</v>
      </c>
      <c r="E97" s="54">
        <v>0</v>
      </c>
      <c r="F97">
        <v>0</v>
      </c>
      <c r="G97" s="37">
        <v>7445.89</v>
      </c>
      <c r="H97" s="37">
        <v>0</v>
      </c>
      <c r="I97" s="37">
        <v>0</v>
      </c>
      <c r="J97" s="37">
        <v>0</v>
      </c>
      <c r="K97" s="37">
        <v>2336264.46</v>
      </c>
      <c r="L97" s="37">
        <v>0</v>
      </c>
      <c r="M97" s="37">
        <v>0</v>
      </c>
      <c r="N97" s="37">
        <v>0</v>
      </c>
      <c r="O97" s="37">
        <v>0</v>
      </c>
      <c r="P97">
        <v>0</v>
      </c>
      <c r="Q97">
        <v>0</v>
      </c>
      <c r="R97" s="37">
        <v>0</v>
      </c>
      <c r="S97" s="37">
        <v>0</v>
      </c>
      <c r="T97">
        <v>0</v>
      </c>
      <c r="U97" s="37">
        <v>0</v>
      </c>
      <c r="V97" s="37">
        <v>0</v>
      </c>
      <c r="W97">
        <v>0</v>
      </c>
      <c r="X97" s="37">
        <v>3791.9</v>
      </c>
      <c r="Y97">
        <v>0</v>
      </c>
      <c r="Z97" s="37">
        <v>0</v>
      </c>
      <c r="AA97">
        <v>0</v>
      </c>
      <c r="AB9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1160.55</v>
      </c>
      <c r="AS97" s="37">
        <v>148258.91</v>
      </c>
      <c r="AT97" s="37">
        <v>0</v>
      </c>
      <c r="AU97" s="37">
        <v>0</v>
      </c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37">
        <v>0</v>
      </c>
      <c r="BC97" s="37">
        <v>0</v>
      </c>
      <c r="BD97" s="37">
        <v>0</v>
      </c>
      <c r="BE97" s="37">
        <v>0</v>
      </c>
      <c r="BF97" s="37">
        <v>0</v>
      </c>
      <c r="BG97" s="37">
        <v>0</v>
      </c>
      <c r="BH97" s="37">
        <v>60867.83</v>
      </c>
      <c r="BI97" s="37">
        <v>1244403.55</v>
      </c>
      <c r="BJ97" s="37">
        <v>0</v>
      </c>
      <c r="BK97" s="37">
        <v>0</v>
      </c>
      <c r="BL97" s="37">
        <v>1830.26</v>
      </c>
      <c r="BM97" s="37">
        <v>93642.81</v>
      </c>
      <c r="BN97">
        <v>0</v>
      </c>
      <c r="BO97" s="37">
        <v>0</v>
      </c>
      <c r="BP97">
        <v>0</v>
      </c>
      <c r="BQ97">
        <v>0</v>
      </c>
      <c r="BR97" s="37">
        <v>0</v>
      </c>
      <c r="BS97" s="41"/>
    </row>
    <row r="98" spans="1:71" x14ac:dyDescent="0.2">
      <c r="A98" s="40" t="str">
        <f t="shared" si="3"/>
        <v>2023–24MAUS</v>
      </c>
      <c r="B98" s="40" t="s">
        <v>645</v>
      </c>
      <c r="C98" s="40" t="s">
        <v>200</v>
      </c>
      <c r="D98" s="40">
        <v>0</v>
      </c>
      <c r="E98" s="40">
        <v>0</v>
      </c>
      <c r="F98">
        <v>0</v>
      </c>
      <c r="G98" s="37">
        <v>148598.32999999999</v>
      </c>
      <c r="H98">
        <v>0</v>
      </c>
      <c r="I98">
        <v>0</v>
      </c>
      <c r="J98">
        <v>0</v>
      </c>
      <c r="K98">
        <v>206686.93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1190.8599999999999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 s="37">
        <v>0</v>
      </c>
      <c r="AX98">
        <v>667488.68000000005</v>
      </c>
      <c r="AY98">
        <v>0</v>
      </c>
      <c r="AZ98" s="37">
        <v>0</v>
      </c>
      <c r="BA98">
        <v>0</v>
      </c>
      <c r="BB98">
        <v>0</v>
      </c>
      <c r="BC98">
        <v>1723.81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15149.19</v>
      </c>
      <c r="BJ98">
        <v>0</v>
      </c>
      <c r="BK98" s="37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 s="41"/>
    </row>
    <row r="99" spans="1:71" x14ac:dyDescent="0.2">
      <c r="A99" s="40" t="str">
        <f t="shared" si="3"/>
        <v>2023–24MDOV</v>
      </c>
      <c r="B99" s="40" t="s">
        <v>645</v>
      </c>
      <c r="C99" s="40" t="s">
        <v>201</v>
      </c>
      <c r="D99" s="40">
        <v>0</v>
      </c>
      <c r="E99" s="40">
        <v>0</v>
      </c>
      <c r="F99">
        <v>0</v>
      </c>
      <c r="G99">
        <v>0</v>
      </c>
      <c r="H99">
        <v>0</v>
      </c>
      <c r="I99">
        <v>2330.0300000000002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2093.34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 s="37">
        <v>0</v>
      </c>
      <c r="AI99" s="37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 s="37">
        <v>0</v>
      </c>
      <c r="AS99">
        <v>0</v>
      </c>
      <c r="AT99">
        <v>0</v>
      </c>
      <c r="AU99">
        <v>0</v>
      </c>
      <c r="AV99" s="37">
        <v>0</v>
      </c>
      <c r="AW99">
        <v>0</v>
      </c>
      <c r="AX99">
        <v>0</v>
      </c>
      <c r="AY99">
        <v>0</v>
      </c>
      <c r="AZ99">
        <v>1461.36</v>
      </c>
      <c r="BA99">
        <v>0</v>
      </c>
      <c r="BB99" s="37">
        <v>0</v>
      </c>
      <c r="BC99" s="37">
        <v>0</v>
      </c>
      <c r="BD99">
        <v>0</v>
      </c>
      <c r="BE99">
        <v>0</v>
      </c>
      <c r="BF99">
        <v>0</v>
      </c>
      <c r="BG99">
        <v>0</v>
      </c>
      <c r="BH99">
        <v>3259.77</v>
      </c>
      <c r="BI99">
        <v>146506.79999999999</v>
      </c>
      <c r="BJ99">
        <v>73818.179999999993</v>
      </c>
      <c r="BK99" s="37">
        <v>0</v>
      </c>
      <c r="BL99">
        <v>0</v>
      </c>
      <c r="BM99" s="37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 s="41"/>
    </row>
    <row r="100" spans="1:71" x14ac:dyDescent="0.2">
      <c r="A100" s="40" t="str">
        <f t="shared" si="3"/>
        <v>2023–24MEXI</v>
      </c>
      <c r="B100" s="40" t="s">
        <v>645</v>
      </c>
      <c r="C100" s="40" t="s">
        <v>202</v>
      </c>
      <c r="D100" s="40">
        <v>0</v>
      </c>
      <c r="E100" s="40">
        <v>0</v>
      </c>
      <c r="F100">
        <v>0</v>
      </c>
      <c r="G100" s="37">
        <v>0</v>
      </c>
      <c r="H100">
        <v>50963.32</v>
      </c>
      <c r="I100">
        <v>7881368.29</v>
      </c>
      <c r="J100">
        <v>525162.38</v>
      </c>
      <c r="K100">
        <v>59559.07</v>
      </c>
      <c r="L100">
        <v>84637.28</v>
      </c>
      <c r="M100">
        <v>2347333.54</v>
      </c>
      <c r="N100">
        <v>8396794.8900000006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1358031.56</v>
      </c>
      <c r="W100">
        <v>0</v>
      </c>
      <c r="X100">
        <v>275402.74</v>
      </c>
      <c r="Y100">
        <v>0</v>
      </c>
      <c r="Z100">
        <v>4122.8</v>
      </c>
      <c r="AA100">
        <v>0</v>
      </c>
      <c r="AB100">
        <v>0</v>
      </c>
      <c r="AC100">
        <v>0</v>
      </c>
      <c r="AD100">
        <v>0</v>
      </c>
      <c r="AE100">
        <v>6694670.6399999997</v>
      </c>
      <c r="AF100">
        <v>380945.28</v>
      </c>
      <c r="AG100">
        <v>1363307.04</v>
      </c>
      <c r="AH100">
        <v>3820313.27</v>
      </c>
      <c r="AI100">
        <v>179499.46</v>
      </c>
      <c r="AJ100">
        <v>0</v>
      </c>
      <c r="AK100">
        <v>79253.100000000006</v>
      </c>
      <c r="AL100">
        <v>156998.54</v>
      </c>
      <c r="AM100">
        <v>13632406.460000001</v>
      </c>
      <c r="AN100">
        <v>66801.039999999994</v>
      </c>
      <c r="AO100">
        <v>3066271.8</v>
      </c>
      <c r="AP100">
        <v>19886.419999999998</v>
      </c>
      <c r="AQ100">
        <v>508397.78</v>
      </c>
      <c r="AR100">
        <v>1895628.4</v>
      </c>
      <c r="AS100">
        <v>1774314.97</v>
      </c>
      <c r="AT100">
        <v>697257.73</v>
      </c>
      <c r="AU100">
        <v>59823.93</v>
      </c>
      <c r="AV100">
        <v>5451215.9400000004</v>
      </c>
      <c r="AW100">
        <v>15101990.76</v>
      </c>
      <c r="AX100">
        <v>12709477.34</v>
      </c>
      <c r="AY100">
        <v>32021.78</v>
      </c>
      <c r="AZ100">
        <v>76178355.629999906</v>
      </c>
      <c r="BA100">
        <v>3179843.45</v>
      </c>
      <c r="BB100">
        <v>18291986.09</v>
      </c>
      <c r="BC100">
        <v>30269197.379999898</v>
      </c>
      <c r="BD100">
        <v>150689308.61000001</v>
      </c>
      <c r="BE100">
        <v>26909587.550000001</v>
      </c>
      <c r="BF100">
        <v>384680.62</v>
      </c>
      <c r="BG100">
        <v>1132066.1200000001</v>
      </c>
      <c r="BH100">
        <v>2242.77</v>
      </c>
      <c r="BI100">
        <v>4504312.93</v>
      </c>
      <c r="BJ100">
        <v>2237074.3199999998</v>
      </c>
      <c r="BK100">
        <v>8940597.4800000004</v>
      </c>
      <c r="BL100">
        <v>14674.41</v>
      </c>
      <c r="BM100">
        <v>3538257.33</v>
      </c>
      <c r="BN100">
        <v>0</v>
      </c>
      <c r="BO100">
        <v>2618.1799999999998</v>
      </c>
      <c r="BP100">
        <v>0</v>
      </c>
      <c r="BQ100">
        <v>0</v>
      </c>
      <c r="BR100">
        <v>8325745.8700000001</v>
      </c>
      <c r="BS100" s="41"/>
    </row>
    <row r="101" spans="1:71" x14ac:dyDescent="0.2">
      <c r="A101" s="40" t="str">
        <f t="shared" si="3"/>
        <v>2023–24MLAY</v>
      </c>
      <c r="B101" s="40" t="s">
        <v>645</v>
      </c>
      <c r="C101" s="40" t="s">
        <v>204</v>
      </c>
      <c r="D101" s="40">
        <v>0</v>
      </c>
      <c r="E101" s="40">
        <v>0</v>
      </c>
      <c r="F101">
        <v>0</v>
      </c>
      <c r="G101">
        <v>15399920.48</v>
      </c>
      <c r="H101">
        <v>9621260.4199999906</v>
      </c>
      <c r="I101">
        <v>2135397.25</v>
      </c>
      <c r="J101">
        <v>1013790.75</v>
      </c>
      <c r="K101">
        <v>8581348.6999999993</v>
      </c>
      <c r="L101">
        <v>13891892.76</v>
      </c>
      <c r="M101">
        <v>32681346.539999999</v>
      </c>
      <c r="N101">
        <v>1798202.48</v>
      </c>
      <c r="O101">
        <v>0</v>
      </c>
      <c r="P101">
        <v>0</v>
      </c>
      <c r="Q101">
        <v>532862.89</v>
      </c>
      <c r="R101">
        <v>428052.78</v>
      </c>
      <c r="S101">
        <v>6828744.2800000003</v>
      </c>
      <c r="T101">
        <v>1080.54</v>
      </c>
      <c r="U101">
        <v>994003.39</v>
      </c>
      <c r="V101">
        <v>71686.460000000006</v>
      </c>
      <c r="W101">
        <v>0</v>
      </c>
      <c r="X101">
        <v>1450.4</v>
      </c>
      <c r="Y101">
        <v>0</v>
      </c>
      <c r="Z101">
        <v>2760587880.21</v>
      </c>
      <c r="AA101">
        <v>0</v>
      </c>
      <c r="AB101">
        <v>0</v>
      </c>
      <c r="AC101">
        <v>30039411.289999999</v>
      </c>
      <c r="AD101">
        <v>716642.08</v>
      </c>
      <c r="AE101">
        <v>66038352.859999999</v>
      </c>
      <c r="AF101">
        <v>3448736.31</v>
      </c>
      <c r="AG101">
        <v>4062174.89</v>
      </c>
      <c r="AH101">
        <v>40804.35</v>
      </c>
      <c r="AI101">
        <v>2238079.44</v>
      </c>
      <c r="AJ101">
        <v>98234660.840000004</v>
      </c>
      <c r="AK101">
        <v>5427360.4500000002</v>
      </c>
      <c r="AL101">
        <v>38919877.460000001</v>
      </c>
      <c r="AM101">
        <v>21113283.809999999</v>
      </c>
      <c r="AN101">
        <v>64732.71</v>
      </c>
      <c r="AO101">
        <v>16541860.76</v>
      </c>
      <c r="AP101">
        <v>17549583.629999999</v>
      </c>
      <c r="AQ101">
        <v>35388405.530000001</v>
      </c>
      <c r="AR101">
        <v>5046928.01</v>
      </c>
      <c r="AS101">
        <v>13043704.27</v>
      </c>
      <c r="AT101">
        <v>14084565.02</v>
      </c>
      <c r="AU101">
        <v>65105777.909999996</v>
      </c>
      <c r="AV101">
        <v>40265207.039999999</v>
      </c>
      <c r="AW101">
        <v>2532878.2000000002</v>
      </c>
      <c r="AX101">
        <v>33079415.780000001</v>
      </c>
      <c r="AY101">
        <v>23798.1</v>
      </c>
      <c r="AZ101">
        <v>63418734.18</v>
      </c>
      <c r="BA101">
        <v>1517451.3</v>
      </c>
      <c r="BB101">
        <v>42313423.07</v>
      </c>
      <c r="BC101">
        <v>42820839.880000003</v>
      </c>
      <c r="BD101">
        <v>8338396.7800000003</v>
      </c>
      <c r="BE101">
        <v>12526478.08</v>
      </c>
      <c r="BF101">
        <v>3507291.6</v>
      </c>
      <c r="BG101">
        <v>23177176.25</v>
      </c>
      <c r="BH101">
        <v>32778.879999999997</v>
      </c>
      <c r="BI101">
        <v>9962763.0099999998</v>
      </c>
      <c r="BJ101">
        <v>33316.36</v>
      </c>
      <c r="BK101">
        <v>77371824.250000104</v>
      </c>
      <c r="BL101">
        <v>47662.25</v>
      </c>
      <c r="BM101" s="37">
        <v>37496126.789999999</v>
      </c>
      <c r="BN101">
        <v>17503.09</v>
      </c>
      <c r="BO101">
        <v>0</v>
      </c>
      <c r="BP101">
        <v>0</v>
      </c>
      <c r="BQ101">
        <v>0</v>
      </c>
      <c r="BR101">
        <v>77867689.590000093</v>
      </c>
      <c r="BS101" s="41"/>
    </row>
    <row r="102" spans="1:71" x14ac:dyDescent="0.2">
      <c r="A102" s="40" t="str">
        <f t="shared" si="3"/>
        <v>2023–24MLDV</v>
      </c>
      <c r="B102" s="40" t="s">
        <v>645</v>
      </c>
      <c r="C102" s="40" t="s">
        <v>205</v>
      </c>
      <c r="D102" s="40">
        <v>0</v>
      </c>
      <c r="E102" s="40">
        <v>0</v>
      </c>
      <c r="F102">
        <v>0</v>
      </c>
      <c r="G102" s="37">
        <v>0</v>
      </c>
      <c r="H102">
        <v>0</v>
      </c>
      <c r="I102" s="37">
        <v>0</v>
      </c>
      <c r="J102">
        <v>0</v>
      </c>
      <c r="K102" s="37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37">
        <v>0</v>
      </c>
      <c r="W102">
        <v>0</v>
      </c>
      <c r="X102" s="37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s="37">
        <v>0</v>
      </c>
      <c r="AQ102">
        <v>0</v>
      </c>
      <c r="AR102" s="37">
        <v>0</v>
      </c>
      <c r="AS102" s="37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 s="37">
        <v>0</v>
      </c>
      <c r="BD102">
        <v>0</v>
      </c>
      <c r="BE102">
        <v>15124.72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>
        <v>0</v>
      </c>
      <c r="BL102">
        <v>0</v>
      </c>
      <c r="BM102" s="37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 s="41"/>
    </row>
    <row r="103" spans="1:71" x14ac:dyDescent="0.2">
      <c r="A103" s="40" t="str">
        <f t="shared" si="3"/>
        <v>2023–24MLTA</v>
      </c>
      <c r="B103" s="40" t="s">
        <v>645</v>
      </c>
      <c r="C103" s="40" t="s">
        <v>206</v>
      </c>
      <c r="D103" s="40">
        <v>0</v>
      </c>
      <c r="E103" s="40">
        <v>0</v>
      </c>
      <c r="F103">
        <v>0</v>
      </c>
      <c r="G103">
        <v>0</v>
      </c>
      <c r="H103">
        <v>24142.59</v>
      </c>
      <c r="I103">
        <v>0</v>
      </c>
      <c r="J103">
        <v>0</v>
      </c>
      <c r="K103">
        <v>0</v>
      </c>
      <c r="L103">
        <v>0</v>
      </c>
      <c r="M103" s="37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37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223319.35</v>
      </c>
      <c r="AI103">
        <v>0</v>
      </c>
      <c r="AJ103">
        <v>0</v>
      </c>
      <c r="AK103">
        <v>0</v>
      </c>
      <c r="AL103">
        <v>8861.94</v>
      </c>
      <c r="AM103">
        <v>0</v>
      </c>
      <c r="AN103">
        <v>0</v>
      </c>
      <c r="AO103">
        <v>9458.69</v>
      </c>
      <c r="AP103">
        <v>0</v>
      </c>
      <c r="AQ103">
        <v>0</v>
      </c>
      <c r="AR103">
        <v>1595.76</v>
      </c>
      <c r="AS103">
        <v>2264.56</v>
      </c>
      <c r="AT103">
        <v>0</v>
      </c>
      <c r="AU103">
        <v>0</v>
      </c>
      <c r="AV103">
        <v>0</v>
      </c>
      <c r="AW103">
        <v>0</v>
      </c>
      <c r="AX103">
        <v>1564.28</v>
      </c>
      <c r="AY103">
        <v>0</v>
      </c>
      <c r="AZ103">
        <v>18813.37</v>
      </c>
      <c r="BA103">
        <v>0</v>
      </c>
      <c r="BB103">
        <v>9076.6</v>
      </c>
      <c r="BC103">
        <v>30282.35</v>
      </c>
      <c r="BD103">
        <v>1663.75</v>
      </c>
      <c r="BE103">
        <v>0</v>
      </c>
      <c r="BF103">
        <v>0</v>
      </c>
      <c r="BG103">
        <v>14423.62</v>
      </c>
      <c r="BH103">
        <v>0</v>
      </c>
      <c r="BI103">
        <v>0</v>
      </c>
      <c r="BJ103">
        <v>0</v>
      </c>
      <c r="BK103">
        <v>458969.94</v>
      </c>
      <c r="BL103">
        <v>0</v>
      </c>
      <c r="BM103">
        <v>121778.08</v>
      </c>
      <c r="BN103">
        <v>0</v>
      </c>
      <c r="BO103">
        <v>0</v>
      </c>
      <c r="BP103">
        <v>0</v>
      </c>
      <c r="BQ103">
        <v>0</v>
      </c>
      <c r="BR103">
        <v>158022.85999999999</v>
      </c>
      <c r="BS103" s="41"/>
    </row>
    <row r="104" spans="1:71" x14ac:dyDescent="0.2">
      <c r="A104" s="40" t="str">
        <f t="shared" si="3"/>
        <v>2023–24MLWI</v>
      </c>
      <c r="B104" s="40" t="s">
        <v>645</v>
      </c>
      <c r="C104" s="40" t="s">
        <v>207</v>
      </c>
      <c r="D104" s="40">
        <v>0</v>
      </c>
      <c r="E104" s="40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1226.6099999999999</v>
      </c>
      <c r="BG104">
        <v>0</v>
      </c>
      <c r="BH104">
        <v>0</v>
      </c>
      <c r="BI104">
        <v>0</v>
      </c>
      <c r="BJ104">
        <v>0</v>
      </c>
      <c r="BK104" s="37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 s="41"/>
    </row>
    <row r="105" spans="1:71" x14ac:dyDescent="0.2">
      <c r="A105" s="40" t="str">
        <f t="shared" si="3"/>
        <v>2023–24MNGL</v>
      </c>
      <c r="B105" s="40" t="s">
        <v>645</v>
      </c>
      <c r="C105" s="40" t="s">
        <v>208</v>
      </c>
      <c r="D105" s="40">
        <v>0</v>
      </c>
      <c r="E105" s="40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 s="37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2886.55</v>
      </c>
      <c r="BA105">
        <v>0</v>
      </c>
      <c r="BB105">
        <v>4427.3900000000003</v>
      </c>
      <c r="BC105">
        <v>9096.2199999999993</v>
      </c>
      <c r="BD105" s="37">
        <v>0</v>
      </c>
      <c r="BE105">
        <v>0</v>
      </c>
      <c r="BF105">
        <v>0</v>
      </c>
      <c r="BG105">
        <v>0</v>
      </c>
      <c r="BH105">
        <v>0</v>
      </c>
      <c r="BI105">
        <v>15410.57</v>
      </c>
      <c r="BJ105">
        <v>1424.88</v>
      </c>
      <c r="BK105">
        <v>5789.24</v>
      </c>
      <c r="BL105">
        <v>0</v>
      </c>
      <c r="BM105">
        <v>7775.4</v>
      </c>
      <c r="BN105">
        <v>0</v>
      </c>
      <c r="BO105">
        <v>0</v>
      </c>
      <c r="BP105">
        <v>0</v>
      </c>
      <c r="BQ105">
        <v>0</v>
      </c>
      <c r="BR105">
        <v>0</v>
      </c>
      <c r="BS105" s="41"/>
    </row>
    <row r="106" spans="1:71" x14ac:dyDescent="0.2">
      <c r="A106" s="40" t="str">
        <f t="shared" si="3"/>
        <v>2023–24MORO</v>
      </c>
      <c r="B106" s="40" t="s">
        <v>645</v>
      </c>
      <c r="C106" s="40" t="s">
        <v>209</v>
      </c>
      <c r="D106" s="40">
        <v>0</v>
      </c>
      <c r="E106" s="40">
        <v>0</v>
      </c>
      <c r="F106">
        <v>0</v>
      </c>
      <c r="G106" s="37">
        <v>0</v>
      </c>
      <c r="H106">
        <v>0</v>
      </c>
      <c r="I106">
        <v>409470.23</v>
      </c>
      <c r="J106">
        <v>0</v>
      </c>
      <c r="K106">
        <v>15074.8</v>
      </c>
      <c r="L106" s="37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136955.26</v>
      </c>
      <c r="Y106">
        <v>0</v>
      </c>
      <c r="Z106">
        <v>0</v>
      </c>
      <c r="AA106">
        <v>0</v>
      </c>
      <c r="AB106">
        <v>0</v>
      </c>
      <c r="AC106">
        <v>11944.44</v>
      </c>
      <c r="AD106">
        <v>0</v>
      </c>
      <c r="AE106">
        <v>0</v>
      </c>
      <c r="AF106">
        <v>111148.06</v>
      </c>
      <c r="AG106">
        <v>0</v>
      </c>
      <c r="AH106">
        <v>0</v>
      </c>
      <c r="AI106">
        <v>1109.95</v>
      </c>
      <c r="AJ106">
        <v>28555929.609999999</v>
      </c>
      <c r="AK106">
        <v>0</v>
      </c>
      <c r="AL106">
        <v>0</v>
      </c>
      <c r="AM106">
        <v>0</v>
      </c>
      <c r="AN106">
        <v>3100</v>
      </c>
      <c r="AO106">
        <v>0</v>
      </c>
      <c r="AP106">
        <v>3000</v>
      </c>
      <c r="AQ106">
        <v>0</v>
      </c>
      <c r="AR106">
        <v>152210.07999999999</v>
      </c>
      <c r="AS106">
        <v>1436038.42</v>
      </c>
      <c r="AT106">
        <v>0</v>
      </c>
      <c r="AU106">
        <v>0</v>
      </c>
      <c r="AV106">
        <v>0</v>
      </c>
      <c r="AW106">
        <v>28446.45</v>
      </c>
      <c r="AX106">
        <v>2542.42</v>
      </c>
      <c r="AY106">
        <v>0</v>
      </c>
      <c r="AZ106">
        <v>81810.2</v>
      </c>
      <c r="BA106">
        <v>0</v>
      </c>
      <c r="BB106" s="37">
        <v>0</v>
      </c>
      <c r="BC106">
        <v>191935.37</v>
      </c>
      <c r="BD106" s="37">
        <v>10846.74</v>
      </c>
      <c r="BE106">
        <v>22503.65</v>
      </c>
      <c r="BF106">
        <v>7529.19</v>
      </c>
      <c r="BG106">
        <v>57573.01</v>
      </c>
      <c r="BH106">
        <v>32914.11</v>
      </c>
      <c r="BI106">
        <v>4133493.56</v>
      </c>
      <c r="BJ106">
        <v>22150.43</v>
      </c>
      <c r="BK106">
        <v>24954.7</v>
      </c>
      <c r="BL106">
        <v>0</v>
      </c>
      <c r="BM106">
        <v>40766.089999999997</v>
      </c>
      <c r="BN106">
        <v>0</v>
      </c>
      <c r="BO106">
        <v>0</v>
      </c>
      <c r="BP106">
        <v>0</v>
      </c>
      <c r="BQ106">
        <v>0</v>
      </c>
      <c r="BR106">
        <v>3130.68</v>
      </c>
      <c r="BS106" s="41"/>
    </row>
    <row r="107" spans="1:71" x14ac:dyDescent="0.2">
      <c r="A107" s="40" t="str">
        <f t="shared" si="3"/>
        <v>2023–24MRNS</v>
      </c>
      <c r="B107" s="40" t="s">
        <v>645</v>
      </c>
      <c r="C107" s="40" t="s">
        <v>211</v>
      </c>
      <c r="D107" s="40">
        <v>0</v>
      </c>
      <c r="E107" s="40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2112.8000000000002</v>
      </c>
      <c r="AY107">
        <v>0</v>
      </c>
      <c r="AZ107">
        <v>0</v>
      </c>
      <c r="BA107" s="37">
        <v>0</v>
      </c>
      <c r="BB107" s="37">
        <v>0</v>
      </c>
      <c r="BC107" s="3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 s="41"/>
    </row>
    <row r="108" spans="1:71" x14ac:dyDescent="0.2">
      <c r="A108" s="40" t="str">
        <f t="shared" si="3"/>
        <v>2023–24MTEN</v>
      </c>
      <c r="B108" s="40" t="s">
        <v>645</v>
      </c>
      <c r="C108" s="40" t="s">
        <v>316</v>
      </c>
      <c r="D108" s="40">
        <v>0</v>
      </c>
      <c r="E108" s="40">
        <v>0</v>
      </c>
      <c r="F108">
        <v>0</v>
      </c>
      <c r="G108" s="37">
        <v>0</v>
      </c>
      <c r="H108">
        <v>0</v>
      </c>
      <c r="I108" s="37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37">
        <v>0</v>
      </c>
      <c r="U108">
        <v>0</v>
      </c>
      <c r="V108" s="37">
        <v>0</v>
      </c>
      <c r="W108" s="37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s="37">
        <v>0</v>
      </c>
      <c r="AL108">
        <v>0</v>
      </c>
      <c r="AM108">
        <v>0</v>
      </c>
      <c r="AN108">
        <v>0</v>
      </c>
      <c r="AO108">
        <v>0</v>
      </c>
      <c r="AP108" s="37">
        <v>0</v>
      </c>
      <c r="AQ108">
        <v>0</v>
      </c>
      <c r="AR108">
        <v>0</v>
      </c>
      <c r="AS108">
        <v>106852.94</v>
      </c>
      <c r="AT108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>
        <v>0</v>
      </c>
      <c r="BC108" s="37">
        <v>1078.57</v>
      </c>
      <c r="BD108" s="37">
        <v>0</v>
      </c>
      <c r="BE108" s="37">
        <v>0</v>
      </c>
      <c r="BF108">
        <v>0</v>
      </c>
      <c r="BG108">
        <v>0</v>
      </c>
      <c r="BH108">
        <v>0</v>
      </c>
      <c r="BI108" s="37">
        <v>0</v>
      </c>
      <c r="BJ108">
        <v>0</v>
      </c>
      <c r="BK108" s="37">
        <v>0</v>
      </c>
      <c r="BL108">
        <v>0</v>
      </c>
      <c r="BM108" s="37">
        <v>0</v>
      </c>
      <c r="BN108">
        <v>0</v>
      </c>
      <c r="BO108">
        <v>0</v>
      </c>
      <c r="BP108">
        <v>0</v>
      </c>
      <c r="BQ108" s="37">
        <v>0</v>
      </c>
      <c r="BR108">
        <v>0</v>
      </c>
      <c r="BS108" s="41"/>
    </row>
    <row r="109" spans="1:71" x14ac:dyDescent="0.2">
      <c r="A109" s="40" t="str">
        <f t="shared" si="3"/>
        <v>2023–24NAMI</v>
      </c>
      <c r="B109" s="40" t="s">
        <v>645</v>
      </c>
      <c r="C109" s="40" t="s">
        <v>213</v>
      </c>
      <c r="D109" s="40">
        <v>0</v>
      </c>
      <c r="E109" s="40">
        <v>0</v>
      </c>
      <c r="F109">
        <v>0</v>
      </c>
      <c r="G109">
        <v>1005654.61</v>
      </c>
      <c r="H109">
        <v>130487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18034.599999999999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 s="37">
        <v>0</v>
      </c>
      <c r="AG109">
        <v>0</v>
      </c>
      <c r="AH109">
        <v>0</v>
      </c>
      <c r="AI109">
        <v>0</v>
      </c>
      <c r="AJ109">
        <v>0</v>
      </c>
      <c r="AK109" s="37">
        <v>0</v>
      </c>
      <c r="AL109">
        <v>0</v>
      </c>
      <c r="AM109">
        <v>0</v>
      </c>
      <c r="AN109">
        <v>0</v>
      </c>
      <c r="AO109">
        <v>0</v>
      </c>
      <c r="AP109" s="37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1143.22</v>
      </c>
      <c r="BA109">
        <v>0</v>
      </c>
      <c r="BB109">
        <v>0</v>
      </c>
      <c r="BC109" s="37">
        <v>6941.87</v>
      </c>
      <c r="BD109">
        <v>1765.85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 s="37">
        <v>2578.62</v>
      </c>
      <c r="BN109">
        <v>5000</v>
      </c>
      <c r="BO109">
        <v>0</v>
      </c>
      <c r="BP109">
        <v>0</v>
      </c>
      <c r="BQ109">
        <v>0</v>
      </c>
      <c r="BR109" s="37">
        <v>19189.46</v>
      </c>
      <c r="BS109" s="41"/>
    </row>
    <row r="110" spans="1:71" x14ac:dyDescent="0.2">
      <c r="A110" s="40" t="str">
        <f t="shared" si="3"/>
        <v>2023–24NAUR</v>
      </c>
      <c r="B110" s="40" t="s">
        <v>645</v>
      </c>
      <c r="C110" s="40" t="s">
        <v>214</v>
      </c>
      <c r="D110" s="40">
        <v>0</v>
      </c>
      <c r="E110" s="40">
        <v>0</v>
      </c>
      <c r="F110">
        <v>3356.28</v>
      </c>
      <c r="G110">
        <v>3132.13</v>
      </c>
      <c r="H110">
        <v>0</v>
      </c>
      <c r="I110">
        <v>0</v>
      </c>
      <c r="J110">
        <v>0</v>
      </c>
      <c r="K110" s="37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 s="37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 s="37">
        <v>4494.6000000000004</v>
      </c>
      <c r="AP110">
        <v>0</v>
      </c>
      <c r="AQ110" s="37">
        <v>0</v>
      </c>
      <c r="AR110" s="37">
        <v>0</v>
      </c>
      <c r="AS110" s="37">
        <v>0</v>
      </c>
      <c r="AT110">
        <v>0</v>
      </c>
      <c r="AU110">
        <v>0</v>
      </c>
      <c r="AV110" s="37">
        <v>7150</v>
      </c>
      <c r="AW110">
        <v>12047.32</v>
      </c>
      <c r="AX110">
        <v>4286.96</v>
      </c>
      <c r="AY110">
        <v>0</v>
      </c>
      <c r="AZ110">
        <v>5825.02</v>
      </c>
      <c r="BA110">
        <v>0</v>
      </c>
      <c r="BB110">
        <v>0</v>
      </c>
      <c r="BC110">
        <v>0</v>
      </c>
      <c r="BD110">
        <v>4455.33</v>
      </c>
      <c r="BE110">
        <v>0</v>
      </c>
      <c r="BF110">
        <v>0</v>
      </c>
      <c r="BG110" s="37">
        <v>0</v>
      </c>
      <c r="BH110" s="37">
        <v>0</v>
      </c>
      <c r="BI110" s="37">
        <v>0</v>
      </c>
      <c r="BJ110">
        <v>0</v>
      </c>
      <c r="BK110">
        <v>42095</v>
      </c>
      <c r="BL110">
        <v>0</v>
      </c>
      <c r="BM110" s="37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 s="41"/>
    </row>
    <row r="111" spans="1:71" x14ac:dyDescent="0.2">
      <c r="A111" s="40" t="str">
        <f t="shared" si="3"/>
        <v>2023–24NCAL</v>
      </c>
      <c r="B111" s="40" t="s">
        <v>645</v>
      </c>
      <c r="C111" s="40" t="s">
        <v>215</v>
      </c>
      <c r="D111" s="40">
        <v>0</v>
      </c>
      <c r="E111" s="54">
        <v>0</v>
      </c>
      <c r="F111" s="37">
        <v>0</v>
      </c>
      <c r="G111" s="37">
        <v>137836.45000000001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>
        <v>0</v>
      </c>
      <c r="P111">
        <v>0</v>
      </c>
      <c r="Q111">
        <v>0</v>
      </c>
      <c r="R111" s="37">
        <v>0</v>
      </c>
      <c r="S111" s="37">
        <v>0</v>
      </c>
      <c r="T111">
        <v>0</v>
      </c>
      <c r="U111" s="37">
        <v>0</v>
      </c>
      <c r="V111" s="37">
        <v>0</v>
      </c>
      <c r="W111" s="37">
        <v>2294127.58</v>
      </c>
      <c r="X111" s="37">
        <v>0</v>
      </c>
      <c r="Y111" s="37">
        <v>0</v>
      </c>
      <c r="Z111" s="37">
        <v>0</v>
      </c>
      <c r="AA111">
        <v>0</v>
      </c>
      <c r="AB111">
        <v>0</v>
      </c>
      <c r="AC111" s="37">
        <v>0</v>
      </c>
      <c r="AD111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5645.47</v>
      </c>
      <c r="AN111" s="37">
        <v>0</v>
      </c>
      <c r="AO111" s="37">
        <v>1000</v>
      </c>
      <c r="AP111" s="37">
        <v>0</v>
      </c>
      <c r="AQ111" s="37">
        <v>2552.16</v>
      </c>
      <c r="AR111" s="37">
        <v>0</v>
      </c>
      <c r="AS111" s="37">
        <v>0</v>
      </c>
      <c r="AT111" s="37">
        <v>0</v>
      </c>
      <c r="AU111" s="37">
        <v>317070.13</v>
      </c>
      <c r="AV111" s="37">
        <v>1180</v>
      </c>
      <c r="AW111" s="37">
        <v>1668243.84</v>
      </c>
      <c r="AX111" s="37">
        <v>2300</v>
      </c>
      <c r="AY111" s="37">
        <v>0</v>
      </c>
      <c r="AZ111" s="37">
        <v>138811.49</v>
      </c>
      <c r="BA111" s="37">
        <v>0</v>
      </c>
      <c r="BB111" s="37">
        <v>0</v>
      </c>
      <c r="BC111" s="37">
        <v>123783.21</v>
      </c>
      <c r="BD111" s="37">
        <v>815910.21</v>
      </c>
      <c r="BE111" s="37">
        <v>243475.43</v>
      </c>
      <c r="BF111" s="37">
        <v>0</v>
      </c>
      <c r="BG111" s="37">
        <v>2500</v>
      </c>
      <c r="BH111" s="37">
        <v>0</v>
      </c>
      <c r="BI111" s="37">
        <v>0</v>
      </c>
      <c r="BJ111" s="37">
        <v>0</v>
      </c>
      <c r="BK111" s="37">
        <v>25159.06</v>
      </c>
      <c r="BL111" s="37">
        <v>1470.3</v>
      </c>
      <c r="BM111" s="37">
        <v>3333.79</v>
      </c>
      <c r="BN111" s="37">
        <v>0</v>
      </c>
      <c r="BO111">
        <v>0</v>
      </c>
      <c r="BP111">
        <v>0</v>
      </c>
      <c r="BQ111">
        <v>0</v>
      </c>
      <c r="BR111" s="37">
        <v>92938.54</v>
      </c>
      <c r="BS111" s="41"/>
    </row>
    <row r="112" spans="1:71" x14ac:dyDescent="0.2">
      <c r="A112" s="40" t="str">
        <f t="shared" si="3"/>
        <v>2023–24NEPA</v>
      </c>
      <c r="B112" s="40" t="s">
        <v>645</v>
      </c>
      <c r="C112" s="40" t="s">
        <v>216</v>
      </c>
      <c r="D112" s="40">
        <v>0</v>
      </c>
      <c r="E112" s="40">
        <v>0</v>
      </c>
      <c r="F112">
        <v>0</v>
      </c>
      <c r="G112">
        <v>1532.85</v>
      </c>
      <c r="H112">
        <v>147016.51999999999</v>
      </c>
      <c r="I112">
        <v>70814.5</v>
      </c>
      <c r="J112">
        <v>0</v>
      </c>
      <c r="K112">
        <v>2430.16</v>
      </c>
      <c r="L112">
        <v>0</v>
      </c>
      <c r="M112">
        <v>45667.74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37">
        <v>0</v>
      </c>
      <c r="AA112">
        <v>0</v>
      </c>
      <c r="AB112">
        <v>0</v>
      </c>
      <c r="AC112">
        <v>2974.11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5491.24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127288.16</v>
      </c>
      <c r="AS112">
        <v>0</v>
      </c>
      <c r="AT112">
        <v>0</v>
      </c>
      <c r="AU112">
        <v>0</v>
      </c>
      <c r="AV112">
        <v>17190.66</v>
      </c>
      <c r="AW112">
        <v>9401.48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1312.56</v>
      </c>
      <c r="BF112">
        <v>0</v>
      </c>
      <c r="BG112">
        <v>4378.57</v>
      </c>
      <c r="BH112">
        <v>20685.43</v>
      </c>
      <c r="BI112">
        <v>355986.62</v>
      </c>
      <c r="BJ112">
        <v>0</v>
      </c>
      <c r="BK112">
        <v>0</v>
      </c>
      <c r="BL112">
        <v>0</v>
      </c>
      <c r="BM112" s="37">
        <v>72360.55</v>
      </c>
      <c r="BN112">
        <v>0</v>
      </c>
      <c r="BO112">
        <v>0</v>
      </c>
      <c r="BP112">
        <v>0</v>
      </c>
      <c r="BQ112">
        <v>0</v>
      </c>
      <c r="BR112">
        <v>28216.7</v>
      </c>
      <c r="BS112" s="41"/>
    </row>
    <row r="113" spans="1:71" x14ac:dyDescent="0.2">
      <c r="A113" s="40" t="str">
        <f t="shared" si="3"/>
        <v>2023–24NETH</v>
      </c>
      <c r="B113" s="40" t="s">
        <v>645</v>
      </c>
      <c r="C113" s="40" t="s">
        <v>217</v>
      </c>
      <c r="D113" s="40">
        <v>0</v>
      </c>
      <c r="E113" s="40">
        <v>30569429.620000001</v>
      </c>
      <c r="F113">
        <v>526513.56999999995</v>
      </c>
      <c r="G113">
        <v>325228.68</v>
      </c>
      <c r="H113">
        <v>5287540.63</v>
      </c>
      <c r="I113" s="37">
        <v>26486881.190000001</v>
      </c>
      <c r="J113">
        <v>134019.20000000001</v>
      </c>
      <c r="K113" s="37">
        <v>10112863.07</v>
      </c>
      <c r="L113">
        <v>3052808.02</v>
      </c>
      <c r="M113">
        <v>2068256.09</v>
      </c>
      <c r="N113">
        <v>3687952.62</v>
      </c>
      <c r="O113" s="37">
        <v>0</v>
      </c>
      <c r="P113">
        <v>0</v>
      </c>
      <c r="Q113">
        <v>3381.85</v>
      </c>
      <c r="R113">
        <v>178007.18</v>
      </c>
      <c r="S113">
        <v>1908167.6799999999</v>
      </c>
      <c r="T113">
        <v>0</v>
      </c>
      <c r="U113">
        <v>47865.61</v>
      </c>
      <c r="V113">
        <v>397605.86</v>
      </c>
      <c r="W113">
        <v>3287.47</v>
      </c>
      <c r="X113">
        <v>3868509.04</v>
      </c>
      <c r="Y113">
        <v>1956863.61</v>
      </c>
      <c r="Z113">
        <v>793425.33</v>
      </c>
      <c r="AA113">
        <v>97301.57</v>
      </c>
      <c r="AB113">
        <v>1126740.1499999999</v>
      </c>
      <c r="AC113">
        <v>29208.38</v>
      </c>
      <c r="AD113">
        <v>1937.77</v>
      </c>
      <c r="AE113">
        <v>2150902.66</v>
      </c>
      <c r="AF113">
        <v>378860.63</v>
      </c>
      <c r="AG113">
        <v>1062522.45</v>
      </c>
      <c r="AH113">
        <v>11592762.18</v>
      </c>
      <c r="AI113">
        <v>2212022.91</v>
      </c>
      <c r="AJ113">
        <v>4111979.19</v>
      </c>
      <c r="AK113">
        <v>6553825.9500000002</v>
      </c>
      <c r="AL113">
        <v>4258785.75</v>
      </c>
      <c r="AM113">
        <v>6823763.4800000004</v>
      </c>
      <c r="AN113">
        <v>114204.71</v>
      </c>
      <c r="AO113">
        <v>4557732.62</v>
      </c>
      <c r="AP113">
        <v>673164.38</v>
      </c>
      <c r="AQ113">
        <v>9511658.6199999992</v>
      </c>
      <c r="AR113" s="37">
        <v>5240267.3899999997</v>
      </c>
      <c r="AS113">
        <v>3295856.15</v>
      </c>
      <c r="AT113">
        <v>1118334.6599999999</v>
      </c>
      <c r="AU113">
        <v>318708.01</v>
      </c>
      <c r="AV113">
        <v>7824597.4000000004</v>
      </c>
      <c r="AW113">
        <v>5558323.79</v>
      </c>
      <c r="AX113">
        <v>57271778.259999998</v>
      </c>
      <c r="AY113">
        <v>3287072.6</v>
      </c>
      <c r="AZ113" s="37">
        <v>54165711.560000002</v>
      </c>
      <c r="BA113">
        <v>497869.67</v>
      </c>
      <c r="BB113">
        <v>7146353.2300000004</v>
      </c>
      <c r="BC113">
        <v>9339469.8000000007</v>
      </c>
      <c r="BD113">
        <v>36721720.850000001</v>
      </c>
      <c r="BE113">
        <v>44518049.810000002</v>
      </c>
      <c r="BF113">
        <v>1869023.81</v>
      </c>
      <c r="BG113">
        <v>231000.45</v>
      </c>
      <c r="BH113">
        <v>56582.06</v>
      </c>
      <c r="BI113" s="37">
        <v>374539.68</v>
      </c>
      <c r="BJ113">
        <v>24128.54</v>
      </c>
      <c r="BK113">
        <v>18401407.719999999</v>
      </c>
      <c r="BL113">
        <v>321147.36</v>
      </c>
      <c r="BM113">
        <v>14284160.34</v>
      </c>
      <c r="BN113">
        <v>1100</v>
      </c>
      <c r="BO113">
        <v>0</v>
      </c>
      <c r="BP113">
        <v>0</v>
      </c>
      <c r="BQ113">
        <v>0</v>
      </c>
      <c r="BR113">
        <v>10538660.51</v>
      </c>
      <c r="BS113" s="41"/>
    </row>
    <row r="114" spans="1:71" x14ac:dyDescent="0.2">
      <c r="A114" s="40" t="str">
        <f t="shared" si="3"/>
        <v>2023–24NGRA</v>
      </c>
      <c r="B114" s="40" t="s">
        <v>645</v>
      </c>
      <c r="C114" s="40" t="s">
        <v>218</v>
      </c>
      <c r="D114" s="40">
        <v>0</v>
      </c>
      <c r="E114" s="40">
        <v>0</v>
      </c>
      <c r="F114">
        <v>0</v>
      </c>
      <c r="G114">
        <v>1862.9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2335.71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141375019.72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 s="37">
        <v>0</v>
      </c>
      <c r="AP114">
        <v>0</v>
      </c>
      <c r="AQ114" s="37">
        <v>0</v>
      </c>
      <c r="AR114" s="37">
        <v>0</v>
      </c>
      <c r="AS114">
        <v>2177.25</v>
      </c>
      <c r="AT114" s="37">
        <v>0</v>
      </c>
      <c r="AU114" s="37">
        <v>0</v>
      </c>
      <c r="AV114" s="37">
        <v>0</v>
      </c>
      <c r="AW114" s="37">
        <v>0</v>
      </c>
      <c r="AX114">
        <v>0</v>
      </c>
      <c r="AY114">
        <v>0</v>
      </c>
      <c r="AZ114" s="37">
        <v>0</v>
      </c>
      <c r="BA114">
        <v>0</v>
      </c>
      <c r="BB114">
        <v>0</v>
      </c>
      <c r="BC114" s="37">
        <v>1082.42</v>
      </c>
      <c r="BD114">
        <v>0</v>
      </c>
      <c r="BE114" s="37">
        <v>0</v>
      </c>
      <c r="BF114" s="37">
        <v>0</v>
      </c>
      <c r="BG114">
        <v>0</v>
      </c>
      <c r="BH114">
        <v>0</v>
      </c>
      <c r="BI114" s="37">
        <v>1104.83</v>
      </c>
      <c r="BJ114">
        <v>0</v>
      </c>
      <c r="BK114" s="37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 s="37">
        <v>0</v>
      </c>
      <c r="BS114" s="41"/>
    </row>
    <row r="115" spans="1:71" x14ac:dyDescent="0.2">
      <c r="A115" s="40" t="str">
        <f t="shared" si="3"/>
        <v>2023–24NICA</v>
      </c>
      <c r="B115" s="40" t="s">
        <v>645</v>
      </c>
      <c r="C115" s="40" t="s">
        <v>219</v>
      </c>
      <c r="D115" s="40">
        <v>0</v>
      </c>
      <c r="E115" s="40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1422456.23</v>
      </c>
      <c r="L115">
        <v>0</v>
      </c>
      <c r="M115">
        <v>0</v>
      </c>
      <c r="N115">
        <v>0</v>
      </c>
      <c r="O115">
        <v>78555.320000000007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 s="37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3465.2</v>
      </c>
      <c r="AY115">
        <v>0</v>
      </c>
      <c r="AZ115" s="37">
        <v>0</v>
      </c>
      <c r="BA115">
        <v>0</v>
      </c>
      <c r="BB115">
        <v>0</v>
      </c>
      <c r="BC115">
        <v>1885.83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1313885.8899999999</v>
      </c>
      <c r="BJ115">
        <v>1441.56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 s="37">
        <v>0</v>
      </c>
      <c r="BR115">
        <v>17176.25</v>
      </c>
      <c r="BS115" s="41"/>
    </row>
    <row r="116" spans="1:71" x14ac:dyDescent="0.2">
      <c r="A116" s="40" t="str">
        <f t="shared" si="3"/>
        <v>2023–24NIGE</v>
      </c>
      <c r="B116" s="40" t="s">
        <v>645</v>
      </c>
      <c r="C116" s="40" t="s">
        <v>220</v>
      </c>
      <c r="D116" s="40">
        <v>0</v>
      </c>
      <c r="E116" s="40">
        <v>0</v>
      </c>
      <c r="F116" s="37">
        <v>0</v>
      </c>
      <c r="G116" s="37">
        <v>0</v>
      </c>
      <c r="H116">
        <v>0</v>
      </c>
      <c r="I116">
        <v>0</v>
      </c>
      <c r="J116">
        <v>0</v>
      </c>
      <c r="K116">
        <v>0</v>
      </c>
      <c r="L116" s="37">
        <v>0</v>
      </c>
      <c r="M116">
        <v>0</v>
      </c>
      <c r="N116" s="37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37">
        <v>0</v>
      </c>
      <c r="W116">
        <v>0</v>
      </c>
      <c r="X116" s="37">
        <v>0</v>
      </c>
      <c r="Y116">
        <v>0</v>
      </c>
      <c r="Z116" s="37">
        <v>0</v>
      </c>
      <c r="AA116">
        <v>0</v>
      </c>
      <c r="AB116" s="37">
        <v>0</v>
      </c>
      <c r="AC116">
        <v>0</v>
      </c>
      <c r="AD116">
        <v>0</v>
      </c>
      <c r="AE116" s="37">
        <v>0</v>
      </c>
      <c r="AF116" s="37">
        <v>0</v>
      </c>
      <c r="AG116">
        <v>0</v>
      </c>
      <c r="AH116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6458.96</v>
      </c>
      <c r="AP116">
        <v>0</v>
      </c>
      <c r="AQ116" s="37">
        <v>0</v>
      </c>
      <c r="AR116" s="37">
        <v>0</v>
      </c>
      <c r="AS116">
        <v>0</v>
      </c>
      <c r="AT116" s="37">
        <v>0</v>
      </c>
      <c r="AU116" s="37">
        <v>0</v>
      </c>
      <c r="AV116" s="37">
        <v>12652.2</v>
      </c>
      <c r="AW116" s="37">
        <v>0</v>
      </c>
      <c r="AX116" s="37">
        <v>26232.58</v>
      </c>
      <c r="AY116" s="37">
        <v>0</v>
      </c>
      <c r="AZ116" s="37">
        <v>29433.99</v>
      </c>
      <c r="BA116" s="37">
        <v>0</v>
      </c>
      <c r="BB116" s="37">
        <v>0</v>
      </c>
      <c r="BC116" s="37">
        <v>15478.6</v>
      </c>
      <c r="BD116" s="37">
        <v>0</v>
      </c>
      <c r="BE116" s="37">
        <v>54385.73</v>
      </c>
      <c r="BF116" s="37">
        <v>0</v>
      </c>
      <c r="BG116" s="37">
        <v>1991.72</v>
      </c>
      <c r="BH116">
        <v>0</v>
      </c>
      <c r="BI116" s="37">
        <v>0</v>
      </c>
      <c r="BJ116">
        <v>0</v>
      </c>
      <c r="BK116" s="37">
        <v>0</v>
      </c>
      <c r="BL116">
        <v>0</v>
      </c>
      <c r="BM116" s="37">
        <v>0</v>
      </c>
      <c r="BN116" s="37">
        <v>0</v>
      </c>
      <c r="BO116">
        <v>0</v>
      </c>
      <c r="BP116">
        <v>0</v>
      </c>
      <c r="BQ116">
        <v>0</v>
      </c>
      <c r="BR116" s="37">
        <v>9974.1200000000008</v>
      </c>
      <c r="BS116" s="41"/>
    </row>
    <row r="117" spans="1:71" x14ac:dyDescent="0.2">
      <c r="A117" s="40" t="str">
        <f t="shared" si="3"/>
        <v>2023–24NIUE</v>
      </c>
      <c r="B117" s="40" t="s">
        <v>645</v>
      </c>
      <c r="C117" s="40" t="s">
        <v>221</v>
      </c>
      <c r="D117" s="54">
        <v>0</v>
      </c>
      <c r="E117" s="54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>
        <v>0</v>
      </c>
      <c r="P11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2246.8000000000002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41"/>
    </row>
    <row r="118" spans="1:71" x14ac:dyDescent="0.2">
      <c r="A118" s="40" t="str">
        <f t="shared" si="3"/>
        <v>2023–24NORF</v>
      </c>
      <c r="B118" s="40" t="s">
        <v>645</v>
      </c>
      <c r="C118" s="40" t="s">
        <v>222</v>
      </c>
      <c r="D118" s="40">
        <v>0</v>
      </c>
      <c r="E118" s="40">
        <v>0</v>
      </c>
      <c r="F118">
        <v>0</v>
      </c>
      <c r="G118">
        <v>0</v>
      </c>
      <c r="H118" s="37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90526.07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 s="37">
        <v>0</v>
      </c>
      <c r="AJ118" s="37">
        <v>0</v>
      </c>
      <c r="AK118">
        <v>0</v>
      </c>
      <c r="AL118" s="37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 s="37">
        <v>0</v>
      </c>
      <c r="AT118">
        <v>0</v>
      </c>
      <c r="AU118">
        <v>0</v>
      </c>
      <c r="AV118">
        <v>0</v>
      </c>
      <c r="AW118" s="37">
        <v>0</v>
      </c>
      <c r="AX118">
        <v>0</v>
      </c>
      <c r="AY118">
        <v>0</v>
      </c>
      <c r="AZ118" s="37">
        <v>0</v>
      </c>
      <c r="BA118">
        <v>0</v>
      </c>
      <c r="BB118">
        <v>0</v>
      </c>
      <c r="BC118">
        <v>0</v>
      </c>
      <c r="BD118" s="37">
        <v>0</v>
      </c>
      <c r="BE118">
        <v>0</v>
      </c>
      <c r="BF118">
        <v>0</v>
      </c>
      <c r="BG118" s="37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 s="41"/>
    </row>
    <row r="119" spans="1:71" x14ac:dyDescent="0.2">
      <c r="A119" s="40" t="str">
        <f t="shared" si="3"/>
        <v>2023–24NWAY</v>
      </c>
      <c r="B119" s="40" t="s">
        <v>645</v>
      </c>
      <c r="C119" s="40" t="s">
        <v>223</v>
      </c>
      <c r="D119" s="40">
        <v>0</v>
      </c>
      <c r="E119" s="40">
        <v>0</v>
      </c>
      <c r="F119">
        <v>0</v>
      </c>
      <c r="G119">
        <v>20672483.039999999</v>
      </c>
      <c r="H119" s="37">
        <v>0</v>
      </c>
      <c r="I119">
        <v>0</v>
      </c>
      <c r="J119" s="37">
        <v>0</v>
      </c>
      <c r="K119" s="37">
        <v>0</v>
      </c>
      <c r="L119">
        <v>2404725.84</v>
      </c>
      <c r="M119" s="37">
        <v>0</v>
      </c>
      <c r="N119">
        <v>159793.89000000001</v>
      </c>
      <c r="O119">
        <v>0</v>
      </c>
      <c r="P119">
        <v>0</v>
      </c>
      <c r="Q119">
        <v>0</v>
      </c>
      <c r="R119">
        <v>0</v>
      </c>
      <c r="S119">
        <v>233472.49</v>
      </c>
      <c r="T119">
        <v>36818.480000000003</v>
      </c>
      <c r="U119" s="37">
        <v>0</v>
      </c>
      <c r="V119" s="37">
        <v>0</v>
      </c>
      <c r="W119">
        <v>1271.24</v>
      </c>
      <c r="X119" s="37">
        <v>19418.52</v>
      </c>
      <c r="Y119">
        <v>0</v>
      </c>
      <c r="Z119">
        <v>18869.419999999998</v>
      </c>
      <c r="AA119">
        <v>0</v>
      </c>
      <c r="AB119">
        <v>0</v>
      </c>
      <c r="AC119">
        <v>0</v>
      </c>
      <c r="AD119">
        <v>0</v>
      </c>
      <c r="AE119">
        <v>6424.85</v>
      </c>
      <c r="AF119">
        <v>2861137.22</v>
      </c>
      <c r="AG119">
        <v>359020.34</v>
      </c>
      <c r="AH119">
        <v>722870.96</v>
      </c>
      <c r="AI119">
        <v>56305.83</v>
      </c>
      <c r="AJ119">
        <v>4992235.17</v>
      </c>
      <c r="AK119">
        <v>1225542.6200000001</v>
      </c>
      <c r="AL119">
        <v>6866.22</v>
      </c>
      <c r="AM119">
        <v>5943244.79</v>
      </c>
      <c r="AN119" s="37">
        <v>0</v>
      </c>
      <c r="AO119">
        <v>619403.18000000005</v>
      </c>
      <c r="AP119">
        <v>0</v>
      </c>
      <c r="AQ119" s="37">
        <v>0</v>
      </c>
      <c r="AR119" s="37">
        <v>15621.18</v>
      </c>
      <c r="AS119" s="37">
        <v>5918.36</v>
      </c>
      <c r="AT119">
        <v>237466.4</v>
      </c>
      <c r="AU119">
        <v>18597.060000000001</v>
      </c>
      <c r="AV119" s="37">
        <v>249162.9</v>
      </c>
      <c r="AW119">
        <v>828919.4</v>
      </c>
      <c r="AX119" s="37">
        <v>1237861.1100000001</v>
      </c>
      <c r="AY119">
        <v>0</v>
      </c>
      <c r="AZ119" s="37">
        <v>271201.11</v>
      </c>
      <c r="BA119">
        <v>90926.02</v>
      </c>
      <c r="BB119">
        <v>1586368.65</v>
      </c>
      <c r="BC119" s="37">
        <v>1782005.8</v>
      </c>
      <c r="BD119" s="37">
        <v>3004299.87</v>
      </c>
      <c r="BE119">
        <v>5267.23</v>
      </c>
      <c r="BF119" s="37">
        <v>25715.88</v>
      </c>
      <c r="BG119" s="37">
        <v>10075.799999999999</v>
      </c>
      <c r="BH119" s="37">
        <v>11478.8</v>
      </c>
      <c r="BI119" s="37">
        <v>6760.74</v>
      </c>
      <c r="BJ119" s="37">
        <v>24958.240000000002</v>
      </c>
      <c r="BK119" s="37">
        <v>8462652</v>
      </c>
      <c r="BL119">
        <v>755549.22</v>
      </c>
      <c r="BM119" s="37">
        <v>1543387.61</v>
      </c>
      <c r="BN119" s="37">
        <v>0</v>
      </c>
      <c r="BO119">
        <v>0</v>
      </c>
      <c r="BP119">
        <v>0</v>
      </c>
      <c r="BQ119">
        <v>0</v>
      </c>
      <c r="BR119">
        <v>645836.25</v>
      </c>
      <c r="BS119" s="41"/>
    </row>
    <row r="120" spans="1:71" x14ac:dyDescent="0.2">
      <c r="A120" s="40" t="str">
        <f t="shared" si="3"/>
        <v>2023–24NZ</v>
      </c>
      <c r="B120" s="40" t="s">
        <v>645</v>
      </c>
      <c r="C120" s="40" t="s">
        <v>224</v>
      </c>
      <c r="D120" s="40">
        <v>4501124.93</v>
      </c>
      <c r="E120" s="40">
        <v>37864800.270000003</v>
      </c>
      <c r="F120">
        <v>49817788.789999999</v>
      </c>
      <c r="G120" s="37">
        <v>26997519.829999998</v>
      </c>
      <c r="H120" s="37">
        <v>42711094.299999997</v>
      </c>
      <c r="I120" s="37">
        <v>76754982.930000007</v>
      </c>
      <c r="J120">
        <v>12369733.550000001</v>
      </c>
      <c r="K120" s="37">
        <v>12534748.42</v>
      </c>
      <c r="L120" s="37">
        <v>2015223.3</v>
      </c>
      <c r="M120">
        <v>51928220.020000003</v>
      </c>
      <c r="N120">
        <v>92255408.379999995</v>
      </c>
      <c r="O120">
        <v>1338.36</v>
      </c>
      <c r="P120">
        <v>215192.46</v>
      </c>
      <c r="Q120" s="37">
        <v>17641.18</v>
      </c>
      <c r="R120">
        <v>175063.38</v>
      </c>
      <c r="S120" s="37">
        <v>39175881.399999999</v>
      </c>
      <c r="T120">
        <v>20525293.710000001</v>
      </c>
      <c r="U120">
        <v>71216.160000000003</v>
      </c>
      <c r="V120" s="37">
        <v>1989108.79</v>
      </c>
      <c r="W120" s="37">
        <v>58171.74</v>
      </c>
      <c r="X120" s="37">
        <v>6748047.1399999997</v>
      </c>
      <c r="Y120">
        <v>8826.2900000000009</v>
      </c>
      <c r="Z120">
        <v>133947937.54000001</v>
      </c>
      <c r="AA120">
        <v>0</v>
      </c>
      <c r="AB120" s="37">
        <v>0</v>
      </c>
      <c r="AC120" s="37">
        <v>18815.21</v>
      </c>
      <c r="AD120">
        <v>0</v>
      </c>
      <c r="AE120">
        <v>1011393.75</v>
      </c>
      <c r="AF120" s="37">
        <v>334057.33</v>
      </c>
      <c r="AG120">
        <v>11285596.59</v>
      </c>
      <c r="AH120">
        <v>9669773.8900000006</v>
      </c>
      <c r="AI120">
        <v>8379441.9399999902</v>
      </c>
      <c r="AJ120">
        <v>21186.62</v>
      </c>
      <c r="AK120">
        <v>1465703.23</v>
      </c>
      <c r="AL120" s="37">
        <v>7495562.8200000003</v>
      </c>
      <c r="AM120" s="37">
        <v>7858502.96</v>
      </c>
      <c r="AN120" s="37">
        <v>114591.32</v>
      </c>
      <c r="AO120">
        <v>813318.29</v>
      </c>
      <c r="AP120">
        <v>15032476.26</v>
      </c>
      <c r="AQ120">
        <v>37277822.700000003</v>
      </c>
      <c r="AR120" s="37">
        <v>4414786.04</v>
      </c>
      <c r="AS120" s="37">
        <v>6153551.2999999998</v>
      </c>
      <c r="AT120">
        <v>2224935.13</v>
      </c>
      <c r="AU120">
        <v>14035456.710000001</v>
      </c>
      <c r="AV120" s="37">
        <v>12288822.08</v>
      </c>
      <c r="AW120">
        <v>10188358.84</v>
      </c>
      <c r="AX120" s="37">
        <v>26239266.93</v>
      </c>
      <c r="AY120">
        <v>5869133.5899999999</v>
      </c>
      <c r="AZ120">
        <v>42574660.359999999</v>
      </c>
      <c r="BA120">
        <v>2728930.77</v>
      </c>
      <c r="BB120">
        <v>11543386.279999999</v>
      </c>
      <c r="BC120" s="37">
        <v>21804742.899999999</v>
      </c>
      <c r="BD120">
        <v>47356859.299999997</v>
      </c>
      <c r="BE120">
        <v>34896619.18</v>
      </c>
      <c r="BF120">
        <v>820403.68</v>
      </c>
      <c r="BG120">
        <v>2735227.22</v>
      </c>
      <c r="BH120">
        <v>53603.43</v>
      </c>
      <c r="BI120" s="37">
        <v>5696009.9100000001</v>
      </c>
      <c r="BJ120" s="37">
        <v>48019.59</v>
      </c>
      <c r="BK120">
        <v>5862103.5499999998</v>
      </c>
      <c r="BL120">
        <v>333978.28000000003</v>
      </c>
      <c r="BM120" s="37">
        <v>17434373.02</v>
      </c>
      <c r="BN120">
        <v>269773.07</v>
      </c>
      <c r="BO120">
        <v>72977.649999999994</v>
      </c>
      <c r="BP120">
        <v>1007.9</v>
      </c>
      <c r="BQ120">
        <v>80892.72</v>
      </c>
      <c r="BR120">
        <v>21902772.140000001</v>
      </c>
      <c r="BS120" s="41"/>
    </row>
    <row r="121" spans="1:71" x14ac:dyDescent="0.2">
      <c r="A121" s="40" t="str">
        <f t="shared" si="3"/>
        <v>2023–24OMAN</v>
      </c>
      <c r="B121" s="40" t="s">
        <v>645</v>
      </c>
      <c r="C121" s="40" t="s">
        <v>225</v>
      </c>
      <c r="D121" s="40">
        <v>0</v>
      </c>
      <c r="E121" s="40">
        <v>0</v>
      </c>
      <c r="F121">
        <v>0</v>
      </c>
      <c r="G121" s="37">
        <v>0</v>
      </c>
      <c r="H121" s="37">
        <v>362426.04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37">
        <v>0</v>
      </c>
      <c r="V121" s="37">
        <v>0</v>
      </c>
      <c r="W121" s="37">
        <v>0</v>
      </c>
      <c r="X121" s="37">
        <v>32971.81</v>
      </c>
      <c r="Y121">
        <v>0</v>
      </c>
      <c r="Z121" s="37">
        <v>13196932.02</v>
      </c>
      <c r="AA121" s="37">
        <v>0</v>
      </c>
      <c r="AB121">
        <v>0</v>
      </c>
      <c r="AC121" s="37">
        <v>0</v>
      </c>
      <c r="AD121">
        <v>0</v>
      </c>
      <c r="AE121">
        <v>0</v>
      </c>
      <c r="AF121">
        <v>9682673.5800000001</v>
      </c>
      <c r="AG121" s="37">
        <v>0</v>
      </c>
      <c r="AH121" s="37">
        <v>0</v>
      </c>
      <c r="AI121" s="37">
        <v>3178.94</v>
      </c>
      <c r="AJ121" s="37">
        <v>20382840.460000001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3034.75</v>
      </c>
      <c r="AT121" s="37">
        <v>0</v>
      </c>
      <c r="AU121" s="37">
        <v>0</v>
      </c>
      <c r="AV121" s="37">
        <v>0</v>
      </c>
      <c r="AW121" s="37">
        <v>0</v>
      </c>
      <c r="AX121" s="37">
        <v>25983.11</v>
      </c>
      <c r="AY121">
        <v>0</v>
      </c>
      <c r="AZ121" s="37">
        <v>3562.67</v>
      </c>
      <c r="BA121" s="37">
        <v>0</v>
      </c>
      <c r="BB121" s="37">
        <v>0</v>
      </c>
      <c r="BC121" s="37">
        <v>27359.96</v>
      </c>
      <c r="BD121" s="37">
        <v>131377.04999999999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>
        <v>0</v>
      </c>
      <c r="BP121">
        <v>0</v>
      </c>
      <c r="BQ121">
        <v>0</v>
      </c>
      <c r="BR121" s="37">
        <v>203125.04</v>
      </c>
      <c r="BS121" s="41"/>
    </row>
    <row r="122" spans="1:71" x14ac:dyDescent="0.2">
      <c r="A122" s="40" t="str">
        <f t="shared" si="3"/>
        <v>2023–24PAKI</v>
      </c>
      <c r="B122" s="40" t="s">
        <v>645</v>
      </c>
      <c r="C122" s="40" t="s">
        <v>226</v>
      </c>
      <c r="D122" s="40">
        <v>0</v>
      </c>
      <c r="E122" s="40">
        <v>0</v>
      </c>
      <c r="F122">
        <v>0</v>
      </c>
      <c r="G122">
        <v>0</v>
      </c>
      <c r="H122">
        <v>4724317.54</v>
      </c>
      <c r="I122">
        <v>1403186.19</v>
      </c>
      <c r="J122">
        <v>342545.41</v>
      </c>
      <c r="K122">
        <v>28738.17</v>
      </c>
      <c r="L122">
        <v>0</v>
      </c>
      <c r="M122">
        <v>273455.03999999998</v>
      </c>
      <c r="N122">
        <v>30385</v>
      </c>
      <c r="O122">
        <v>0</v>
      </c>
      <c r="P122">
        <v>0</v>
      </c>
      <c r="Q122">
        <v>2361.39</v>
      </c>
      <c r="R122">
        <v>0</v>
      </c>
      <c r="S122">
        <v>0</v>
      </c>
      <c r="T122">
        <v>0</v>
      </c>
      <c r="U122">
        <v>1106436.8500000001</v>
      </c>
      <c r="V122">
        <v>465282.11</v>
      </c>
      <c r="W122">
        <v>0</v>
      </c>
      <c r="X122">
        <v>4554.22</v>
      </c>
      <c r="Y122">
        <v>0</v>
      </c>
      <c r="Z122">
        <v>0</v>
      </c>
      <c r="AA122">
        <v>0</v>
      </c>
      <c r="AB122">
        <v>0</v>
      </c>
      <c r="AC122">
        <v>3995.65</v>
      </c>
      <c r="AD122">
        <v>0</v>
      </c>
      <c r="AE122">
        <v>0</v>
      </c>
      <c r="AF122">
        <v>0</v>
      </c>
      <c r="AG122">
        <v>1168.04</v>
      </c>
      <c r="AH122">
        <v>0</v>
      </c>
      <c r="AI122">
        <v>3122.53</v>
      </c>
      <c r="AJ122">
        <v>0</v>
      </c>
      <c r="AK122">
        <v>0</v>
      </c>
      <c r="AL122">
        <v>0</v>
      </c>
      <c r="AM122">
        <v>0</v>
      </c>
      <c r="AN122">
        <v>391390.35</v>
      </c>
      <c r="AO122">
        <v>1383.34</v>
      </c>
      <c r="AP122">
        <v>15822</v>
      </c>
      <c r="AQ122">
        <v>0</v>
      </c>
      <c r="AR122">
        <v>30369268.890000001</v>
      </c>
      <c r="AS122">
        <v>38408.25</v>
      </c>
      <c r="AT122">
        <v>0</v>
      </c>
      <c r="AU122">
        <v>0</v>
      </c>
      <c r="AV122">
        <v>701207.8</v>
      </c>
      <c r="AW122">
        <v>0</v>
      </c>
      <c r="AX122">
        <v>0</v>
      </c>
      <c r="AY122">
        <v>0</v>
      </c>
      <c r="AZ122">
        <v>19291.05</v>
      </c>
      <c r="BA122" s="37">
        <v>0</v>
      </c>
      <c r="BB122">
        <v>0</v>
      </c>
      <c r="BC122">
        <v>19400.830000000002</v>
      </c>
      <c r="BD122">
        <v>3538.44</v>
      </c>
      <c r="BE122" s="37">
        <v>0</v>
      </c>
      <c r="BF122">
        <v>21414.52</v>
      </c>
      <c r="BG122">
        <v>6382781.2999999998</v>
      </c>
      <c r="BH122">
        <v>108348.73</v>
      </c>
      <c r="BI122">
        <v>15669698.369999999</v>
      </c>
      <c r="BJ122">
        <v>536641.68999999994</v>
      </c>
      <c r="BK122">
        <v>582621.31999999995</v>
      </c>
      <c r="BL122">
        <v>0</v>
      </c>
      <c r="BM122">
        <v>2122953.87</v>
      </c>
      <c r="BN122">
        <v>0</v>
      </c>
      <c r="BO122">
        <v>0</v>
      </c>
      <c r="BP122">
        <v>0</v>
      </c>
      <c r="BQ122">
        <v>0</v>
      </c>
      <c r="BR122">
        <v>1252422.29</v>
      </c>
      <c r="BS122" s="41"/>
    </row>
    <row r="123" spans="1:71" x14ac:dyDescent="0.2">
      <c r="A123" s="40" t="str">
        <f t="shared" si="3"/>
        <v>2023–24PALU</v>
      </c>
      <c r="B123" s="40" t="s">
        <v>645</v>
      </c>
      <c r="C123" s="40" t="s">
        <v>227</v>
      </c>
      <c r="D123" s="40">
        <v>0</v>
      </c>
      <c r="E123" s="40">
        <v>0</v>
      </c>
      <c r="F123">
        <v>0</v>
      </c>
      <c r="G123">
        <v>0</v>
      </c>
      <c r="H123">
        <v>0</v>
      </c>
      <c r="I123" s="37">
        <v>0</v>
      </c>
      <c r="J123">
        <v>0</v>
      </c>
      <c r="K123">
        <v>0</v>
      </c>
      <c r="L123">
        <v>0</v>
      </c>
      <c r="M123">
        <v>0</v>
      </c>
      <c r="N123" s="37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1050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 s="37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s="37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 s="37">
        <v>0</v>
      </c>
      <c r="BL123">
        <v>0</v>
      </c>
      <c r="BM123" s="37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 s="41"/>
    </row>
    <row r="124" spans="1:71" x14ac:dyDescent="0.2">
      <c r="A124" s="40" t="str">
        <f t="shared" si="3"/>
        <v>2023–24PERU</v>
      </c>
      <c r="B124" s="40" t="s">
        <v>645</v>
      </c>
      <c r="C124" s="40" t="s">
        <v>228</v>
      </c>
      <c r="D124" s="40">
        <v>0</v>
      </c>
      <c r="E124" s="40">
        <v>0</v>
      </c>
      <c r="F124">
        <v>0</v>
      </c>
      <c r="G124" s="37">
        <v>284771.53000000003</v>
      </c>
      <c r="H124">
        <v>5217.1499999999996</v>
      </c>
      <c r="I124">
        <v>2197843.1800000002</v>
      </c>
      <c r="J124">
        <v>0</v>
      </c>
      <c r="K124" s="37">
        <v>1331576.1399999999</v>
      </c>
      <c r="L124" s="37">
        <v>0</v>
      </c>
      <c r="M124">
        <v>36306.5</v>
      </c>
      <c r="N124" s="37">
        <v>0</v>
      </c>
      <c r="O124">
        <v>0</v>
      </c>
      <c r="P124" s="37">
        <v>0</v>
      </c>
      <c r="Q124" s="37">
        <v>115292.73</v>
      </c>
      <c r="R124" s="37">
        <v>0</v>
      </c>
      <c r="S124" s="37">
        <v>65021.29</v>
      </c>
      <c r="T124">
        <v>0</v>
      </c>
      <c r="U124">
        <v>0</v>
      </c>
      <c r="V124" s="37">
        <v>2968.23</v>
      </c>
      <c r="W124" s="37">
        <v>48319.86</v>
      </c>
      <c r="X124" s="37">
        <v>360470.19</v>
      </c>
      <c r="Y124">
        <v>0</v>
      </c>
      <c r="Z124" s="37">
        <v>0</v>
      </c>
      <c r="AA124">
        <v>0</v>
      </c>
      <c r="AB124">
        <v>0</v>
      </c>
      <c r="AC124" s="37">
        <v>28226.73</v>
      </c>
      <c r="AD124">
        <v>0</v>
      </c>
      <c r="AE124" s="37">
        <v>0</v>
      </c>
      <c r="AF124" s="37">
        <v>189413.04</v>
      </c>
      <c r="AG124" s="37">
        <v>17197.919999999998</v>
      </c>
      <c r="AH124" s="37">
        <v>0</v>
      </c>
      <c r="AI124" s="37">
        <v>23692.75</v>
      </c>
      <c r="AJ124">
        <v>477821.37</v>
      </c>
      <c r="AK124" s="37">
        <v>0</v>
      </c>
      <c r="AL124" s="37">
        <v>0</v>
      </c>
      <c r="AM124" s="37">
        <v>4227130.83</v>
      </c>
      <c r="AN124">
        <v>0</v>
      </c>
      <c r="AO124" s="37">
        <v>0</v>
      </c>
      <c r="AP124" s="37">
        <v>1533.98</v>
      </c>
      <c r="AQ124" s="37">
        <v>0</v>
      </c>
      <c r="AR124">
        <v>4936.82</v>
      </c>
      <c r="AS124" s="37">
        <v>12877.09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5370.91</v>
      </c>
      <c r="BA124" s="37">
        <v>0</v>
      </c>
      <c r="BB124" s="37">
        <v>1327.18</v>
      </c>
      <c r="BC124" s="37">
        <v>0</v>
      </c>
      <c r="BD124" s="37">
        <v>18801.62</v>
      </c>
      <c r="BE124" s="37">
        <v>0</v>
      </c>
      <c r="BF124" s="37">
        <v>0</v>
      </c>
      <c r="BG124" s="37">
        <v>2474.87</v>
      </c>
      <c r="BH124" s="37">
        <v>0</v>
      </c>
      <c r="BI124" s="37">
        <v>254325.37</v>
      </c>
      <c r="BJ124" s="37">
        <v>0</v>
      </c>
      <c r="BK124" s="37">
        <v>0</v>
      </c>
      <c r="BL124" s="37">
        <v>0</v>
      </c>
      <c r="BM124" s="37">
        <v>159162.10999999999</v>
      </c>
      <c r="BN124" s="37">
        <v>0</v>
      </c>
      <c r="BO124">
        <v>0</v>
      </c>
      <c r="BP124">
        <v>0</v>
      </c>
      <c r="BQ124" s="37">
        <v>0</v>
      </c>
      <c r="BR124" s="37">
        <v>2024.89</v>
      </c>
      <c r="BS124" s="41"/>
    </row>
    <row r="125" spans="1:71" x14ac:dyDescent="0.2">
      <c r="A125" s="40" t="str">
        <f t="shared" si="3"/>
        <v>2023–24PHIL</v>
      </c>
      <c r="B125" s="40" t="s">
        <v>645</v>
      </c>
      <c r="C125" s="40" t="s">
        <v>229</v>
      </c>
      <c r="D125" s="40">
        <v>0</v>
      </c>
      <c r="E125" s="40">
        <v>0</v>
      </c>
      <c r="F125">
        <v>413107.31</v>
      </c>
      <c r="G125">
        <v>713130.61</v>
      </c>
      <c r="H125">
        <v>498824.55</v>
      </c>
      <c r="I125">
        <v>10971750.42</v>
      </c>
      <c r="J125">
        <v>38394.129999999997</v>
      </c>
      <c r="K125" s="37">
        <v>43215.39</v>
      </c>
      <c r="L125">
        <v>0</v>
      </c>
      <c r="M125">
        <v>1455669.73</v>
      </c>
      <c r="N125">
        <v>9744.17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2575002.9300000002</v>
      </c>
      <c r="Y125">
        <v>0</v>
      </c>
      <c r="Z125">
        <v>0</v>
      </c>
      <c r="AA125">
        <v>0</v>
      </c>
      <c r="AB125">
        <v>0</v>
      </c>
      <c r="AC125">
        <v>150241.29999999999</v>
      </c>
      <c r="AD125">
        <v>0</v>
      </c>
      <c r="AE125">
        <v>0</v>
      </c>
      <c r="AF125">
        <v>239727.38</v>
      </c>
      <c r="AG125">
        <v>0</v>
      </c>
      <c r="AH125">
        <v>0</v>
      </c>
      <c r="AI125">
        <v>58820.07</v>
      </c>
      <c r="AJ125">
        <v>119668.61</v>
      </c>
      <c r="AK125">
        <v>2636.79</v>
      </c>
      <c r="AL125">
        <v>55885.4</v>
      </c>
      <c r="AM125">
        <v>42114305.020000003</v>
      </c>
      <c r="AN125">
        <v>0</v>
      </c>
      <c r="AO125">
        <v>2193357.42</v>
      </c>
      <c r="AP125">
        <v>92237.13</v>
      </c>
      <c r="AQ125">
        <v>550777.01</v>
      </c>
      <c r="AR125" s="37">
        <v>101185.08</v>
      </c>
      <c r="AS125">
        <v>90929.21</v>
      </c>
      <c r="AT125">
        <v>240947.37</v>
      </c>
      <c r="AU125">
        <v>18220880.530000001</v>
      </c>
      <c r="AV125">
        <v>1281310.42</v>
      </c>
      <c r="AW125">
        <v>1196804.3799999999</v>
      </c>
      <c r="AX125" s="37">
        <v>742718.63</v>
      </c>
      <c r="AY125">
        <v>0</v>
      </c>
      <c r="AZ125">
        <v>7096171.0700000003</v>
      </c>
      <c r="BA125">
        <v>765422.41</v>
      </c>
      <c r="BB125">
        <v>1576093.75</v>
      </c>
      <c r="BC125">
        <v>21781569.77</v>
      </c>
      <c r="BD125">
        <v>4826836.49</v>
      </c>
      <c r="BE125">
        <v>193584.92</v>
      </c>
      <c r="BF125">
        <v>325981.17</v>
      </c>
      <c r="BG125">
        <v>1146028.1499999999</v>
      </c>
      <c r="BH125">
        <v>43221.93</v>
      </c>
      <c r="BI125">
        <v>1459900.32</v>
      </c>
      <c r="BJ125">
        <v>1918.46</v>
      </c>
      <c r="BK125">
        <v>660848.22</v>
      </c>
      <c r="BL125">
        <v>691206.06</v>
      </c>
      <c r="BM125" s="37">
        <v>9301955.3100000005</v>
      </c>
      <c r="BN125">
        <v>0</v>
      </c>
      <c r="BO125">
        <v>0</v>
      </c>
      <c r="BP125">
        <v>0</v>
      </c>
      <c r="BQ125">
        <v>0</v>
      </c>
      <c r="BR125">
        <v>6548177.5300000003</v>
      </c>
      <c r="BS125" s="41"/>
    </row>
    <row r="126" spans="1:71" x14ac:dyDescent="0.2">
      <c r="A126" s="40" t="str">
        <f t="shared" si="3"/>
        <v>2023–24PLYN</v>
      </c>
      <c r="B126" s="40" t="s">
        <v>645</v>
      </c>
      <c r="C126" s="40" t="s">
        <v>231</v>
      </c>
      <c r="D126" s="40">
        <v>0</v>
      </c>
      <c r="E126" s="40">
        <v>0</v>
      </c>
      <c r="F126">
        <v>0</v>
      </c>
      <c r="G126" s="37">
        <v>0</v>
      </c>
      <c r="H126" s="37">
        <v>0</v>
      </c>
      <c r="I126" s="37">
        <v>30837.54</v>
      </c>
      <c r="J126" s="37">
        <v>0</v>
      </c>
      <c r="K126" s="37">
        <v>0</v>
      </c>
      <c r="L126">
        <v>0</v>
      </c>
      <c r="M126" s="37">
        <v>0</v>
      </c>
      <c r="N126" s="37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 s="37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37">
        <v>0</v>
      </c>
      <c r="AF126">
        <v>0</v>
      </c>
      <c r="AG126" s="37">
        <v>0</v>
      </c>
      <c r="AH126">
        <v>1182.4100000000001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46569.07</v>
      </c>
      <c r="AY126" s="37">
        <v>0</v>
      </c>
      <c r="AZ126" s="37">
        <v>0</v>
      </c>
      <c r="BA126" s="37">
        <v>0</v>
      </c>
      <c r="BB126" s="37">
        <v>0</v>
      </c>
      <c r="BC126" s="37">
        <v>270685.74</v>
      </c>
      <c r="BD126" s="37">
        <v>0</v>
      </c>
      <c r="BE126" s="37">
        <v>8851.24</v>
      </c>
      <c r="BF126" s="37">
        <v>0</v>
      </c>
      <c r="BG126" s="37">
        <v>0</v>
      </c>
      <c r="BH126" s="37">
        <v>0</v>
      </c>
      <c r="BI126" s="37">
        <v>0</v>
      </c>
      <c r="BJ126">
        <v>0</v>
      </c>
      <c r="BK126" s="37">
        <v>0</v>
      </c>
      <c r="BL126" s="37">
        <v>0</v>
      </c>
      <c r="BM126" s="37">
        <v>0</v>
      </c>
      <c r="BN126">
        <v>0</v>
      </c>
      <c r="BO126">
        <v>0</v>
      </c>
      <c r="BP126">
        <v>0</v>
      </c>
      <c r="BQ126">
        <v>0</v>
      </c>
      <c r="BR126" s="37">
        <v>0</v>
      </c>
      <c r="BS126" s="41"/>
    </row>
    <row r="127" spans="1:71" x14ac:dyDescent="0.2">
      <c r="A127" s="40" t="str">
        <f t="shared" si="3"/>
        <v>2023–24PNG</v>
      </c>
      <c r="B127" s="40" t="s">
        <v>645</v>
      </c>
      <c r="C127" s="40" t="s">
        <v>232</v>
      </c>
      <c r="D127" s="40">
        <v>0</v>
      </c>
      <c r="E127" s="40">
        <v>91987.14</v>
      </c>
      <c r="F127">
        <v>0</v>
      </c>
      <c r="G127">
        <v>2256486.3999999999</v>
      </c>
      <c r="H127">
        <v>0</v>
      </c>
      <c r="I127">
        <v>45532.5</v>
      </c>
      <c r="J127">
        <v>12581.68</v>
      </c>
      <c r="K127">
        <v>11228268.51</v>
      </c>
      <c r="L127">
        <v>3421233.34</v>
      </c>
      <c r="M127">
        <v>0</v>
      </c>
      <c r="N127" s="37">
        <v>31806.07</v>
      </c>
      <c r="O127">
        <v>19800</v>
      </c>
      <c r="P127">
        <v>15375</v>
      </c>
      <c r="Q127">
        <v>214931.11</v>
      </c>
      <c r="R127">
        <v>0</v>
      </c>
      <c r="S127" s="37">
        <v>1172994.23</v>
      </c>
      <c r="T127">
        <v>0</v>
      </c>
      <c r="U127">
        <v>0</v>
      </c>
      <c r="V127" s="37">
        <v>42932.94</v>
      </c>
      <c r="W127">
        <v>185230113.52000001</v>
      </c>
      <c r="X127" s="37">
        <v>3152.37</v>
      </c>
      <c r="Y127">
        <v>0</v>
      </c>
      <c r="Z127" s="37">
        <v>112579.2</v>
      </c>
      <c r="AA127">
        <v>0</v>
      </c>
      <c r="AB127">
        <v>0</v>
      </c>
      <c r="AC127">
        <v>36212.699999999997</v>
      </c>
      <c r="AD127">
        <v>0</v>
      </c>
      <c r="AE127" s="37">
        <v>0</v>
      </c>
      <c r="AF127">
        <v>351778.76</v>
      </c>
      <c r="AG127" s="37">
        <v>1559.5</v>
      </c>
      <c r="AH127" s="37">
        <v>0</v>
      </c>
      <c r="AI127" s="37">
        <v>28824.48</v>
      </c>
      <c r="AJ127" s="37">
        <v>0</v>
      </c>
      <c r="AK127">
        <v>0</v>
      </c>
      <c r="AL127" s="37">
        <v>0</v>
      </c>
      <c r="AM127" s="37">
        <v>8734.07</v>
      </c>
      <c r="AN127">
        <v>0</v>
      </c>
      <c r="AO127" s="37">
        <v>451572.7</v>
      </c>
      <c r="AP127" s="37">
        <v>2916139.89</v>
      </c>
      <c r="AQ127" s="37">
        <v>0</v>
      </c>
      <c r="AR127" s="37">
        <v>2489</v>
      </c>
      <c r="AS127" s="37">
        <v>0</v>
      </c>
      <c r="AT127" s="37">
        <v>95774.54</v>
      </c>
      <c r="AU127" s="37">
        <v>133877510.54000001</v>
      </c>
      <c r="AV127" s="37">
        <v>583912.35</v>
      </c>
      <c r="AW127" s="37">
        <v>5075597.38</v>
      </c>
      <c r="AX127" s="37">
        <v>7781460.7699999996</v>
      </c>
      <c r="AY127" s="37">
        <v>96791.24</v>
      </c>
      <c r="AZ127" s="37">
        <v>13511478.310000001</v>
      </c>
      <c r="BA127" s="37">
        <v>349391.37</v>
      </c>
      <c r="BB127" s="37">
        <v>831996.22</v>
      </c>
      <c r="BC127" s="37">
        <v>382971.12</v>
      </c>
      <c r="BD127" s="37">
        <v>5993589.1799999997</v>
      </c>
      <c r="BE127">
        <v>226222.02</v>
      </c>
      <c r="BF127" s="37">
        <v>20595.150000000001</v>
      </c>
      <c r="BG127" s="37">
        <v>1386</v>
      </c>
      <c r="BH127" s="37">
        <v>7046.51</v>
      </c>
      <c r="BI127" s="37">
        <v>5173.09</v>
      </c>
      <c r="BJ127" s="37">
        <v>0</v>
      </c>
      <c r="BK127" s="37">
        <v>1811811.78</v>
      </c>
      <c r="BL127">
        <v>8600</v>
      </c>
      <c r="BM127" s="37">
        <v>121072.94</v>
      </c>
      <c r="BN127" s="37">
        <v>0</v>
      </c>
      <c r="BO127">
        <v>0</v>
      </c>
      <c r="BP127">
        <v>0</v>
      </c>
      <c r="BQ127">
        <v>2848980387.46</v>
      </c>
      <c r="BR127" s="37">
        <v>1778736.06</v>
      </c>
      <c r="BS127" s="41"/>
    </row>
    <row r="128" spans="1:71" x14ac:dyDescent="0.2">
      <c r="A128" s="40" t="str">
        <f t="shared" si="3"/>
        <v>2023–24PNMA</v>
      </c>
      <c r="B128" s="40" t="s">
        <v>645</v>
      </c>
      <c r="C128" s="40" t="s">
        <v>233</v>
      </c>
      <c r="D128" s="40">
        <v>0</v>
      </c>
      <c r="E128" s="40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 s="37">
        <v>0</v>
      </c>
      <c r="L128">
        <v>0</v>
      </c>
      <c r="M128">
        <v>0</v>
      </c>
      <c r="N128">
        <v>0</v>
      </c>
      <c r="O128">
        <v>12607.02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233377.66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8890.3799999999992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 s="41"/>
    </row>
    <row r="129" spans="1:71" x14ac:dyDescent="0.2">
      <c r="A129" s="40" t="str">
        <f t="shared" si="3"/>
        <v>2023–24POLA</v>
      </c>
      <c r="B129" s="40" t="s">
        <v>645</v>
      </c>
      <c r="C129" s="40" t="s">
        <v>234</v>
      </c>
      <c r="D129" s="40">
        <v>0</v>
      </c>
      <c r="E129" s="40">
        <v>0</v>
      </c>
      <c r="F129">
        <v>0</v>
      </c>
      <c r="G129">
        <v>11670949.57</v>
      </c>
      <c r="H129">
        <v>10153528.02</v>
      </c>
      <c r="I129" s="37">
        <v>3818152.23</v>
      </c>
      <c r="J129">
        <v>8478.0300000000007</v>
      </c>
      <c r="K129" s="37">
        <v>662242.27</v>
      </c>
      <c r="L129">
        <v>1821983.75</v>
      </c>
      <c r="M129">
        <v>292631.2</v>
      </c>
      <c r="N129">
        <v>1318469.8400000001</v>
      </c>
      <c r="O129">
        <v>0</v>
      </c>
      <c r="P129">
        <v>0</v>
      </c>
      <c r="Q129">
        <v>0</v>
      </c>
      <c r="R129">
        <v>0</v>
      </c>
      <c r="S129">
        <v>1616929.71</v>
      </c>
      <c r="T129">
        <v>0</v>
      </c>
      <c r="U129">
        <v>0</v>
      </c>
      <c r="V129">
        <v>0</v>
      </c>
      <c r="W129">
        <v>0</v>
      </c>
      <c r="X129">
        <v>104563.81</v>
      </c>
      <c r="Y129">
        <v>0</v>
      </c>
      <c r="Z129">
        <v>506881.75</v>
      </c>
      <c r="AA129">
        <v>0</v>
      </c>
      <c r="AB129">
        <v>0</v>
      </c>
      <c r="AC129">
        <v>5207.18</v>
      </c>
      <c r="AD129">
        <v>0</v>
      </c>
      <c r="AE129" s="37">
        <v>8072.39</v>
      </c>
      <c r="AF129">
        <v>72502.67</v>
      </c>
      <c r="AG129">
        <v>1411.67</v>
      </c>
      <c r="AH129">
        <v>712144.45</v>
      </c>
      <c r="AI129">
        <v>1190597.52</v>
      </c>
      <c r="AJ129">
        <v>18005.23</v>
      </c>
      <c r="AK129">
        <v>86003.24</v>
      </c>
      <c r="AL129">
        <v>370757.91</v>
      </c>
      <c r="AM129" s="37">
        <v>2547775.5099999998</v>
      </c>
      <c r="AN129">
        <v>15562.94</v>
      </c>
      <c r="AO129" s="37">
        <v>3634688.27</v>
      </c>
      <c r="AP129">
        <v>3209454.27</v>
      </c>
      <c r="AQ129">
        <v>2481363.2999999998</v>
      </c>
      <c r="AR129" s="37">
        <v>1702306.35</v>
      </c>
      <c r="AS129" s="37">
        <v>1333780.47</v>
      </c>
      <c r="AT129">
        <v>458757.62</v>
      </c>
      <c r="AU129">
        <v>3299784.3</v>
      </c>
      <c r="AV129">
        <v>4464400.1100000003</v>
      </c>
      <c r="AW129">
        <v>4086871.09</v>
      </c>
      <c r="AX129" s="37">
        <v>6500839.3300000001</v>
      </c>
      <c r="AY129">
        <v>4841894.42</v>
      </c>
      <c r="AZ129" s="37">
        <v>20862967.77</v>
      </c>
      <c r="BA129">
        <v>473036.47</v>
      </c>
      <c r="BB129">
        <v>1135857.2</v>
      </c>
      <c r="BC129">
        <v>8077211.2999999998</v>
      </c>
      <c r="BD129">
        <v>93141753.700000003</v>
      </c>
      <c r="BE129">
        <v>9537419.0099999998</v>
      </c>
      <c r="BF129">
        <v>214340.67</v>
      </c>
      <c r="BG129">
        <v>2589232.1</v>
      </c>
      <c r="BH129">
        <v>11680.93</v>
      </c>
      <c r="BI129">
        <v>777364.55</v>
      </c>
      <c r="BJ129" s="37">
        <v>10651.34</v>
      </c>
      <c r="BK129" s="37">
        <v>3263561.99</v>
      </c>
      <c r="BL129" s="37">
        <v>18768.23</v>
      </c>
      <c r="BM129" s="37">
        <v>9255425.8000000007</v>
      </c>
      <c r="BN129" s="37">
        <v>0</v>
      </c>
      <c r="BO129">
        <v>0</v>
      </c>
      <c r="BP129">
        <v>0</v>
      </c>
      <c r="BQ129">
        <v>0</v>
      </c>
      <c r="BR129" s="37">
        <v>25475194.550000001</v>
      </c>
      <c r="BS129" s="41"/>
    </row>
    <row r="130" spans="1:71" x14ac:dyDescent="0.2">
      <c r="A130" s="40" t="str">
        <f t="shared" si="3"/>
        <v>2023–24PORT</v>
      </c>
      <c r="B130" s="40" t="s">
        <v>645</v>
      </c>
      <c r="C130" s="40" t="s">
        <v>235</v>
      </c>
      <c r="D130" s="40">
        <v>0</v>
      </c>
      <c r="E130" s="40">
        <v>0</v>
      </c>
      <c r="F130">
        <v>0</v>
      </c>
      <c r="G130">
        <v>0</v>
      </c>
      <c r="H130">
        <v>141894.29</v>
      </c>
      <c r="I130">
        <v>298355.56</v>
      </c>
      <c r="J130">
        <v>0</v>
      </c>
      <c r="K130">
        <v>142164.81</v>
      </c>
      <c r="L130">
        <v>485019.71</v>
      </c>
      <c r="M130">
        <v>0</v>
      </c>
      <c r="N130">
        <v>722190.69</v>
      </c>
      <c r="O130">
        <v>0</v>
      </c>
      <c r="P130">
        <v>0</v>
      </c>
      <c r="Q130">
        <v>0</v>
      </c>
      <c r="R130">
        <v>61919.519999999997</v>
      </c>
      <c r="S130">
        <v>2064.23</v>
      </c>
      <c r="T130">
        <v>0</v>
      </c>
      <c r="U130">
        <v>245435.6</v>
      </c>
      <c r="V130">
        <v>0</v>
      </c>
      <c r="W130">
        <v>0</v>
      </c>
      <c r="X130">
        <v>159934.04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317578.08</v>
      </c>
      <c r="AG130">
        <v>126948.79</v>
      </c>
      <c r="AH130">
        <v>2029744.17</v>
      </c>
      <c r="AI130">
        <v>14592.42</v>
      </c>
      <c r="AJ130" s="37">
        <v>384315.54</v>
      </c>
      <c r="AK130">
        <v>0</v>
      </c>
      <c r="AL130">
        <v>299919.3</v>
      </c>
      <c r="AM130">
        <v>376427.07</v>
      </c>
      <c r="AN130">
        <v>1464.27</v>
      </c>
      <c r="AO130">
        <v>895469.55</v>
      </c>
      <c r="AP130">
        <v>1954148.39</v>
      </c>
      <c r="AQ130">
        <v>262291.51</v>
      </c>
      <c r="AR130">
        <v>3890869.22</v>
      </c>
      <c r="AS130">
        <v>1332175.6299999999</v>
      </c>
      <c r="AT130">
        <v>0</v>
      </c>
      <c r="AU130" s="37">
        <v>0</v>
      </c>
      <c r="AV130">
        <v>603179.09</v>
      </c>
      <c r="AW130">
        <v>215624.95</v>
      </c>
      <c r="AX130">
        <v>414902.6</v>
      </c>
      <c r="AY130">
        <v>637543.42000000004</v>
      </c>
      <c r="AZ130">
        <v>1761420.88</v>
      </c>
      <c r="BA130">
        <v>143611.21</v>
      </c>
      <c r="BB130">
        <v>2722599.74</v>
      </c>
      <c r="BC130">
        <v>533704.80000000005</v>
      </c>
      <c r="BD130">
        <v>45108490.539999999</v>
      </c>
      <c r="BE130">
        <v>34896.43</v>
      </c>
      <c r="BF130">
        <v>357465.03</v>
      </c>
      <c r="BG130">
        <v>117652.31</v>
      </c>
      <c r="BH130">
        <v>45697.66</v>
      </c>
      <c r="BI130">
        <v>1106927.69</v>
      </c>
      <c r="BJ130">
        <v>407354.3</v>
      </c>
      <c r="BK130">
        <v>912708.29</v>
      </c>
      <c r="BL130">
        <v>30339.19</v>
      </c>
      <c r="BM130">
        <v>531508.68999999994</v>
      </c>
      <c r="BN130">
        <v>0</v>
      </c>
      <c r="BO130">
        <v>0</v>
      </c>
      <c r="BP130">
        <v>0</v>
      </c>
      <c r="BQ130">
        <v>0</v>
      </c>
      <c r="BR130" s="37">
        <v>2329368.85</v>
      </c>
      <c r="BS130" s="41"/>
    </row>
    <row r="131" spans="1:71" x14ac:dyDescent="0.2">
      <c r="A131" s="40" t="str">
        <f t="shared" ref="A131:A173" si="5">B131&amp;C131</f>
        <v>2023–24PRGY</v>
      </c>
      <c r="B131" s="40" t="s">
        <v>645</v>
      </c>
      <c r="C131" s="40" t="s">
        <v>236</v>
      </c>
      <c r="D131" s="40">
        <v>0</v>
      </c>
      <c r="E131" s="40">
        <v>0</v>
      </c>
      <c r="F131">
        <v>0</v>
      </c>
      <c r="G131">
        <v>0</v>
      </c>
      <c r="H131">
        <v>453908.11</v>
      </c>
      <c r="I131">
        <v>6747.1</v>
      </c>
      <c r="J131">
        <v>0</v>
      </c>
      <c r="K131">
        <v>3459.19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1421583.79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25709.95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2727.35</v>
      </c>
      <c r="BA131">
        <v>0</v>
      </c>
      <c r="BB131">
        <v>0</v>
      </c>
      <c r="BC131">
        <v>10963.42</v>
      </c>
      <c r="BD131" s="37">
        <v>0</v>
      </c>
      <c r="BE131">
        <v>0</v>
      </c>
      <c r="BF131">
        <v>0</v>
      </c>
      <c r="BG131">
        <v>0</v>
      </c>
      <c r="BH131">
        <v>0</v>
      </c>
      <c r="BI131">
        <v>56510.66</v>
      </c>
      <c r="BJ131">
        <v>10866.32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 s="41"/>
    </row>
    <row r="132" spans="1:71" x14ac:dyDescent="0.2">
      <c r="A132" s="40" t="str">
        <f t="shared" si="5"/>
        <v>2023–24PSIA</v>
      </c>
      <c r="B132" s="40" t="s">
        <v>645</v>
      </c>
      <c r="C132" s="40" t="s">
        <v>237</v>
      </c>
      <c r="D132" s="40">
        <v>0</v>
      </c>
      <c r="E132" s="40">
        <v>0</v>
      </c>
      <c r="F132">
        <v>0</v>
      </c>
      <c r="G132">
        <v>0</v>
      </c>
      <c r="H132">
        <v>115615.76</v>
      </c>
      <c r="I132">
        <v>647181.94999999995</v>
      </c>
      <c r="J132">
        <v>22776.9</v>
      </c>
      <c r="K132">
        <v>151036.18</v>
      </c>
      <c r="L132">
        <v>0</v>
      </c>
      <c r="M132">
        <v>15898.31</v>
      </c>
      <c r="N132" s="37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10098.93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217880.8</v>
      </c>
      <c r="AS132" s="37">
        <v>70261.27</v>
      </c>
      <c r="AT132">
        <v>0</v>
      </c>
      <c r="AU132">
        <v>0</v>
      </c>
      <c r="AV132">
        <v>65531.49</v>
      </c>
      <c r="AW132">
        <v>0</v>
      </c>
      <c r="AX132" s="37">
        <v>36021.06</v>
      </c>
      <c r="AY132">
        <v>0</v>
      </c>
      <c r="AZ132">
        <v>152729.12</v>
      </c>
      <c r="BA132" s="37">
        <v>0</v>
      </c>
      <c r="BB132" s="37">
        <v>0</v>
      </c>
      <c r="BC132" s="37">
        <v>11860.64</v>
      </c>
      <c r="BD132" s="37">
        <v>0</v>
      </c>
      <c r="BE132">
        <v>0</v>
      </c>
      <c r="BF132">
        <v>2800</v>
      </c>
      <c r="BG132">
        <v>4273.78</v>
      </c>
      <c r="BH132">
        <v>0</v>
      </c>
      <c r="BI132">
        <v>8458.15</v>
      </c>
      <c r="BJ132" s="37">
        <v>1120.73</v>
      </c>
      <c r="BK132" s="37">
        <v>0</v>
      </c>
      <c r="BL132">
        <v>1810.01</v>
      </c>
      <c r="BM132" s="37">
        <v>80439.679999999993</v>
      </c>
      <c r="BN132">
        <v>0</v>
      </c>
      <c r="BO132">
        <v>0</v>
      </c>
      <c r="BP132">
        <v>0</v>
      </c>
      <c r="BQ132">
        <v>0</v>
      </c>
      <c r="BR132" s="37">
        <v>5852.84</v>
      </c>
      <c r="BS132" s="41"/>
    </row>
    <row r="133" spans="1:71" x14ac:dyDescent="0.2">
      <c r="A133" s="40" t="str">
        <f t="shared" si="5"/>
        <v>2023–24QATA</v>
      </c>
      <c r="B133" s="40" t="s">
        <v>645</v>
      </c>
      <c r="C133" s="40" t="s">
        <v>238</v>
      </c>
      <c r="D133" s="40">
        <v>0</v>
      </c>
      <c r="E133" s="54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>
        <v>0</v>
      </c>
      <c r="P133">
        <v>0</v>
      </c>
      <c r="Q133" s="37">
        <v>0</v>
      </c>
      <c r="R133" s="37">
        <v>0</v>
      </c>
      <c r="S133" s="37">
        <v>0</v>
      </c>
      <c r="T133">
        <v>0</v>
      </c>
      <c r="U133" s="37">
        <v>0</v>
      </c>
      <c r="V133" s="37">
        <v>0</v>
      </c>
      <c r="W133" s="37">
        <v>0</v>
      </c>
      <c r="X133" s="37">
        <v>0</v>
      </c>
      <c r="Y133">
        <v>0</v>
      </c>
      <c r="Z133" s="37">
        <v>0</v>
      </c>
      <c r="AA133" s="37">
        <v>0</v>
      </c>
      <c r="AB133">
        <v>0</v>
      </c>
      <c r="AC133" s="37">
        <v>0</v>
      </c>
      <c r="AD133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81815330.730000004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22093497.93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2977.7</v>
      </c>
      <c r="BE133" s="37">
        <v>3043.67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2981.19</v>
      </c>
      <c r="BM133" s="37">
        <v>2330.81</v>
      </c>
      <c r="BN133">
        <v>0</v>
      </c>
      <c r="BO133">
        <v>0</v>
      </c>
      <c r="BP133">
        <v>0</v>
      </c>
      <c r="BQ133">
        <v>0</v>
      </c>
      <c r="BR133" s="37">
        <v>3477762.31</v>
      </c>
      <c r="BS133" s="41"/>
    </row>
    <row r="134" spans="1:71" x14ac:dyDescent="0.2">
      <c r="A134" s="40" t="str">
        <f t="shared" si="5"/>
        <v>2023–24REUN</v>
      </c>
      <c r="B134" s="40" t="s">
        <v>645</v>
      </c>
      <c r="C134" s="40" t="s">
        <v>239</v>
      </c>
      <c r="D134" s="40">
        <v>0</v>
      </c>
      <c r="E134" s="40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37">
        <v>0</v>
      </c>
      <c r="T134">
        <v>0</v>
      </c>
      <c r="U134">
        <v>0</v>
      </c>
      <c r="V134">
        <v>0</v>
      </c>
      <c r="W134">
        <v>0</v>
      </c>
      <c r="X134" s="37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 s="37">
        <v>0</v>
      </c>
      <c r="AK134">
        <v>0</v>
      </c>
      <c r="AL134">
        <v>0</v>
      </c>
      <c r="AM134">
        <v>0</v>
      </c>
      <c r="AN134" s="37">
        <v>0</v>
      </c>
      <c r="AO134" s="37">
        <v>0</v>
      </c>
      <c r="AP134" s="37">
        <v>0</v>
      </c>
      <c r="AQ134">
        <v>0</v>
      </c>
      <c r="AR134">
        <v>0</v>
      </c>
      <c r="AS134" s="37">
        <v>0</v>
      </c>
      <c r="AT134" s="37">
        <v>0</v>
      </c>
      <c r="AU134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>
        <v>0</v>
      </c>
      <c r="BE134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>
        <v>0</v>
      </c>
      <c r="BM134" s="37">
        <v>1987.64</v>
      </c>
      <c r="BN134">
        <v>0</v>
      </c>
      <c r="BO134">
        <v>0</v>
      </c>
      <c r="BP134">
        <v>0</v>
      </c>
      <c r="BQ134">
        <v>0</v>
      </c>
      <c r="BR134">
        <v>0</v>
      </c>
      <c r="BS134" s="41"/>
    </row>
    <row r="135" spans="1:71" x14ac:dyDescent="0.2">
      <c r="A135" s="40" t="str">
        <f t="shared" si="5"/>
        <v>2023–24RICO</v>
      </c>
      <c r="B135" s="40" t="s">
        <v>645</v>
      </c>
      <c r="C135" s="40" t="s">
        <v>240</v>
      </c>
      <c r="D135" s="40">
        <v>0</v>
      </c>
      <c r="E135" s="40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 s="37">
        <v>2439297.13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37">
        <v>0</v>
      </c>
      <c r="AA135">
        <v>0</v>
      </c>
      <c r="AB135">
        <v>0</v>
      </c>
      <c r="AC135">
        <v>0</v>
      </c>
      <c r="AD135">
        <v>0</v>
      </c>
      <c r="AE135" s="37">
        <v>0</v>
      </c>
      <c r="AF135" s="37">
        <v>0</v>
      </c>
      <c r="AG135">
        <v>0</v>
      </c>
      <c r="AH135">
        <v>425929.45</v>
      </c>
      <c r="AI135">
        <v>8140.26</v>
      </c>
      <c r="AJ135" s="37">
        <v>0</v>
      </c>
      <c r="AK135">
        <v>0</v>
      </c>
      <c r="AL135">
        <v>0</v>
      </c>
      <c r="AM135" s="37">
        <v>1232.33</v>
      </c>
      <c r="AN135">
        <v>0</v>
      </c>
      <c r="AO135">
        <v>0</v>
      </c>
      <c r="AP135" s="37">
        <v>0</v>
      </c>
      <c r="AQ135">
        <v>0</v>
      </c>
      <c r="AR135" s="37">
        <v>0</v>
      </c>
      <c r="AS135">
        <v>4470.34</v>
      </c>
      <c r="AT135" s="37">
        <v>0</v>
      </c>
      <c r="AU135" s="37">
        <v>0</v>
      </c>
      <c r="AV135" s="37">
        <v>0</v>
      </c>
      <c r="AW135">
        <v>1250</v>
      </c>
      <c r="AX135">
        <v>0</v>
      </c>
      <c r="AY135">
        <v>0</v>
      </c>
      <c r="AZ135" s="37">
        <v>8733.4599999999991</v>
      </c>
      <c r="BA135" s="37">
        <v>0</v>
      </c>
      <c r="BB135" s="37">
        <v>0</v>
      </c>
      <c r="BC135" s="37">
        <v>7425.6</v>
      </c>
      <c r="BD135" s="37">
        <v>1349.84</v>
      </c>
      <c r="BE135" s="37">
        <v>0</v>
      </c>
      <c r="BF135">
        <v>0</v>
      </c>
      <c r="BG135" s="37">
        <v>0</v>
      </c>
      <c r="BH135">
        <v>0</v>
      </c>
      <c r="BI135" s="37">
        <v>0</v>
      </c>
      <c r="BJ135">
        <v>0</v>
      </c>
      <c r="BK135" s="37">
        <v>0</v>
      </c>
      <c r="BL135" s="37">
        <v>0</v>
      </c>
      <c r="BM135" s="37">
        <v>6094.85</v>
      </c>
      <c r="BN135" s="37">
        <v>0</v>
      </c>
      <c r="BO135">
        <v>0</v>
      </c>
      <c r="BP135">
        <v>0</v>
      </c>
      <c r="BQ135">
        <v>0</v>
      </c>
      <c r="BR135" s="37">
        <v>1082.19</v>
      </c>
      <c r="BS135" s="41"/>
    </row>
    <row r="136" spans="1:71" x14ac:dyDescent="0.2">
      <c r="A136" s="40" t="str">
        <f t="shared" si="5"/>
        <v>2023–24RKOR</v>
      </c>
      <c r="B136" s="40" t="s">
        <v>645</v>
      </c>
      <c r="C136" s="40" t="s">
        <v>241</v>
      </c>
      <c r="D136" s="40">
        <v>0</v>
      </c>
      <c r="E136" s="40">
        <v>236413.52</v>
      </c>
      <c r="F136">
        <v>256489.16</v>
      </c>
      <c r="G136">
        <v>992605.43</v>
      </c>
      <c r="H136">
        <v>4492664.8099999996</v>
      </c>
      <c r="I136">
        <v>6219634.8700000001</v>
      </c>
      <c r="J136">
        <v>496750.41</v>
      </c>
      <c r="K136" s="37">
        <v>9093235.3499999996</v>
      </c>
      <c r="L136">
        <v>3863771.14</v>
      </c>
      <c r="M136">
        <v>15876699.77</v>
      </c>
      <c r="N136">
        <v>3217064.05</v>
      </c>
      <c r="O136">
        <v>24000</v>
      </c>
      <c r="P136">
        <v>0</v>
      </c>
      <c r="Q136">
        <v>27938.52</v>
      </c>
      <c r="R136">
        <v>14103879.52</v>
      </c>
      <c r="S136">
        <v>10533.11</v>
      </c>
      <c r="T136">
        <v>258723.55</v>
      </c>
      <c r="U136">
        <v>3173654.6</v>
      </c>
      <c r="V136">
        <v>264356.67</v>
      </c>
      <c r="W136">
        <v>0</v>
      </c>
      <c r="X136">
        <v>1195671.6299999999</v>
      </c>
      <c r="Y136">
        <v>0</v>
      </c>
      <c r="Z136">
        <v>5691866178.9999905</v>
      </c>
      <c r="AA136">
        <v>5596742.4299999997</v>
      </c>
      <c r="AB136">
        <v>0</v>
      </c>
      <c r="AC136">
        <v>331479.78999999998</v>
      </c>
      <c r="AD136">
        <v>0</v>
      </c>
      <c r="AE136">
        <v>5567495.1399999997</v>
      </c>
      <c r="AF136">
        <v>62091478.899999999</v>
      </c>
      <c r="AG136">
        <v>3027763.9</v>
      </c>
      <c r="AH136">
        <v>618092.1</v>
      </c>
      <c r="AI136">
        <v>3291880.39</v>
      </c>
      <c r="AJ136">
        <v>8327854.1699999999</v>
      </c>
      <c r="AK136">
        <v>24242447.039999999</v>
      </c>
      <c r="AL136">
        <v>12705306.74</v>
      </c>
      <c r="AM136">
        <v>25851110.989999998</v>
      </c>
      <c r="AN136">
        <v>0</v>
      </c>
      <c r="AO136">
        <v>19379515.010000002</v>
      </c>
      <c r="AP136">
        <v>19469</v>
      </c>
      <c r="AQ136">
        <v>3339678.46</v>
      </c>
      <c r="AR136">
        <v>12938989.82</v>
      </c>
      <c r="AS136">
        <v>6454576.3200000003</v>
      </c>
      <c r="AT136">
        <v>18181493.079999998</v>
      </c>
      <c r="AU136">
        <v>69275152.989999995</v>
      </c>
      <c r="AV136">
        <v>11991457.5</v>
      </c>
      <c r="AW136">
        <v>8364069.54</v>
      </c>
      <c r="AX136">
        <v>92994422.799999997</v>
      </c>
      <c r="AY136">
        <v>8208936.8200000003</v>
      </c>
      <c r="AZ136">
        <v>53045793.210000001</v>
      </c>
      <c r="BA136">
        <v>2762559.14</v>
      </c>
      <c r="BB136">
        <v>5524644.8099999996</v>
      </c>
      <c r="BC136">
        <v>161293584.41999999</v>
      </c>
      <c r="BD136">
        <v>1234461828.5799999</v>
      </c>
      <c r="BE136">
        <v>405236.86</v>
      </c>
      <c r="BF136">
        <v>404337.29</v>
      </c>
      <c r="BG136">
        <v>1483017.79</v>
      </c>
      <c r="BH136">
        <v>203907.66</v>
      </c>
      <c r="BI136">
        <v>1801030.74</v>
      </c>
      <c r="BJ136">
        <v>234012.6</v>
      </c>
      <c r="BK136">
        <v>8420852.2200000007</v>
      </c>
      <c r="BL136">
        <v>223970.47</v>
      </c>
      <c r="BM136">
        <v>22163147.829999998</v>
      </c>
      <c r="BN136">
        <v>0</v>
      </c>
      <c r="BO136">
        <v>4036.22</v>
      </c>
      <c r="BP136">
        <v>0</v>
      </c>
      <c r="BQ136">
        <v>0</v>
      </c>
      <c r="BR136">
        <v>157905264.75</v>
      </c>
      <c r="BS136" s="41"/>
    </row>
    <row r="137" spans="1:71" x14ac:dyDescent="0.2">
      <c r="A137" s="40" t="str">
        <f t="shared" si="5"/>
        <v>2023–24ROUM</v>
      </c>
      <c r="B137" s="40" t="s">
        <v>645</v>
      </c>
      <c r="C137" s="40" t="s">
        <v>242</v>
      </c>
      <c r="D137" s="40">
        <v>0</v>
      </c>
      <c r="E137" s="40">
        <v>0</v>
      </c>
      <c r="F137">
        <v>0</v>
      </c>
      <c r="G137" s="37">
        <v>0</v>
      </c>
      <c r="H137" s="37">
        <v>26366.57</v>
      </c>
      <c r="I137" s="37">
        <v>0</v>
      </c>
      <c r="J137" s="37">
        <v>0</v>
      </c>
      <c r="K137" s="37">
        <v>0</v>
      </c>
      <c r="L137">
        <v>0</v>
      </c>
      <c r="M137" s="37">
        <v>14171.3</v>
      </c>
      <c r="N137" s="37">
        <v>0</v>
      </c>
      <c r="O137">
        <v>0</v>
      </c>
      <c r="P137">
        <v>0</v>
      </c>
      <c r="Q137">
        <v>0</v>
      </c>
      <c r="R137">
        <v>0</v>
      </c>
      <c r="S137" s="37">
        <v>0</v>
      </c>
      <c r="T137">
        <v>0</v>
      </c>
      <c r="U137">
        <v>0</v>
      </c>
      <c r="V137" s="37">
        <v>19667.32</v>
      </c>
      <c r="W137" s="37">
        <v>0</v>
      </c>
      <c r="X137" s="37">
        <v>13725.87</v>
      </c>
      <c r="Y137" s="37">
        <v>0</v>
      </c>
      <c r="Z137" s="37">
        <v>0</v>
      </c>
      <c r="AA137">
        <v>0</v>
      </c>
      <c r="AB137">
        <v>0</v>
      </c>
      <c r="AC137">
        <v>0</v>
      </c>
      <c r="AD137">
        <v>0</v>
      </c>
      <c r="AE137" s="37">
        <v>3254.39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242632.98</v>
      </c>
      <c r="AL137" s="37">
        <v>0</v>
      </c>
      <c r="AM137" s="37">
        <v>0</v>
      </c>
      <c r="AN137" s="37">
        <v>1997.16</v>
      </c>
      <c r="AO137" s="37">
        <v>2105422.37</v>
      </c>
      <c r="AP137" s="37">
        <v>695383.48</v>
      </c>
      <c r="AQ137" s="37">
        <v>2334.5</v>
      </c>
      <c r="AR137" s="37">
        <v>0</v>
      </c>
      <c r="AS137" s="37">
        <v>8292.52</v>
      </c>
      <c r="AT137" s="37">
        <v>2621470.16</v>
      </c>
      <c r="AU137" s="37">
        <v>0</v>
      </c>
      <c r="AV137" s="37">
        <v>605873.72</v>
      </c>
      <c r="AW137" s="37">
        <v>623267.91</v>
      </c>
      <c r="AX137" s="37">
        <v>165068.65</v>
      </c>
      <c r="AY137" s="37">
        <v>0</v>
      </c>
      <c r="AZ137" s="37">
        <v>3510428.97</v>
      </c>
      <c r="BA137" s="37">
        <v>131820.89000000001</v>
      </c>
      <c r="BB137" s="37">
        <v>1772165.72</v>
      </c>
      <c r="BC137" s="37">
        <v>4893689.71</v>
      </c>
      <c r="BD137" s="37">
        <v>6626038.3700000001</v>
      </c>
      <c r="BE137" s="37">
        <v>21948.59</v>
      </c>
      <c r="BF137" s="37">
        <v>147217.51</v>
      </c>
      <c r="BG137" s="37">
        <v>116376.52</v>
      </c>
      <c r="BH137" s="37">
        <v>1305.18</v>
      </c>
      <c r="BI137" s="37">
        <v>512292.56</v>
      </c>
      <c r="BJ137" s="37">
        <v>497384.9</v>
      </c>
      <c r="BK137" s="37">
        <v>2330619.83</v>
      </c>
      <c r="BL137" s="37">
        <v>0</v>
      </c>
      <c r="BM137" s="37">
        <v>286215.90999999997</v>
      </c>
      <c r="BN137" s="37">
        <v>0</v>
      </c>
      <c r="BO137">
        <v>0</v>
      </c>
      <c r="BP137">
        <v>0</v>
      </c>
      <c r="BQ137">
        <v>0</v>
      </c>
      <c r="BR137" s="37">
        <v>2013319.73</v>
      </c>
      <c r="BS137" s="41"/>
    </row>
    <row r="138" spans="1:71" x14ac:dyDescent="0.2">
      <c r="A138" s="40" t="str">
        <f t="shared" si="5"/>
        <v>2023–24RUSS</v>
      </c>
      <c r="B138" s="40" t="s">
        <v>645</v>
      </c>
      <c r="C138" s="40" t="s">
        <v>243</v>
      </c>
      <c r="D138" s="40">
        <v>0</v>
      </c>
      <c r="E138" s="40">
        <v>0</v>
      </c>
      <c r="F138">
        <v>0</v>
      </c>
      <c r="G138">
        <v>0</v>
      </c>
      <c r="H138">
        <v>18187.3</v>
      </c>
      <c r="I138">
        <v>15834.51</v>
      </c>
      <c r="J138">
        <v>3913.45</v>
      </c>
      <c r="K138">
        <v>29425.72</v>
      </c>
      <c r="L138">
        <v>0</v>
      </c>
      <c r="M138">
        <v>0</v>
      </c>
      <c r="N138" s="37">
        <v>4196.0600000000004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8209.18</v>
      </c>
      <c r="W138">
        <v>0</v>
      </c>
      <c r="X138" s="37">
        <v>0</v>
      </c>
      <c r="Y138">
        <v>0</v>
      </c>
      <c r="Z138">
        <v>0</v>
      </c>
      <c r="AA138">
        <v>0</v>
      </c>
      <c r="AB138">
        <v>0</v>
      </c>
      <c r="AC138">
        <v>2055.4899999999998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50834.31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s="37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4317.6899999999996</v>
      </c>
      <c r="BB138">
        <v>46749.96</v>
      </c>
      <c r="BC138">
        <v>4000</v>
      </c>
      <c r="BD138">
        <v>0</v>
      </c>
      <c r="BE138">
        <v>0</v>
      </c>
      <c r="BF138">
        <v>0</v>
      </c>
      <c r="BG138" s="37">
        <v>0</v>
      </c>
      <c r="BH138">
        <v>0</v>
      </c>
      <c r="BI138" s="37">
        <v>0</v>
      </c>
      <c r="BJ138">
        <v>0</v>
      </c>
      <c r="BK138">
        <v>244060.66</v>
      </c>
      <c r="BL138">
        <v>1792.23</v>
      </c>
      <c r="BM138" s="37">
        <v>28495.23</v>
      </c>
      <c r="BN138">
        <v>0</v>
      </c>
      <c r="BO138">
        <v>0</v>
      </c>
      <c r="BP138">
        <v>0</v>
      </c>
      <c r="BQ138">
        <v>0</v>
      </c>
      <c r="BR138">
        <v>0</v>
      </c>
      <c r="BS138" s="41"/>
    </row>
    <row r="139" spans="1:71" x14ac:dyDescent="0.2">
      <c r="A139" s="40" t="str">
        <f t="shared" si="5"/>
        <v>2023–24RWAN</v>
      </c>
      <c r="B139" s="40" t="s">
        <v>645</v>
      </c>
      <c r="C139" s="40" t="s">
        <v>305</v>
      </c>
      <c r="D139" s="40">
        <v>0</v>
      </c>
      <c r="E139" s="40">
        <v>0</v>
      </c>
      <c r="F139">
        <v>0</v>
      </c>
      <c r="G139">
        <v>0</v>
      </c>
      <c r="H139">
        <v>0</v>
      </c>
      <c r="I139">
        <v>46402.76</v>
      </c>
      <c r="J139">
        <v>0</v>
      </c>
      <c r="K139">
        <v>178880.51</v>
      </c>
      <c r="L139" s="37">
        <v>0</v>
      </c>
      <c r="M139">
        <v>0</v>
      </c>
      <c r="N139" s="37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 s="37">
        <v>0</v>
      </c>
      <c r="AL139" s="37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37">
        <v>0</v>
      </c>
      <c r="AW139">
        <v>0</v>
      </c>
      <c r="AX139">
        <v>0</v>
      </c>
      <c r="AY139">
        <v>0</v>
      </c>
      <c r="AZ139" s="37">
        <v>0</v>
      </c>
      <c r="BA139">
        <v>0</v>
      </c>
      <c r="BB139">
        <v>0</v>
      </c>
      <c r="BC139" s="37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 s="41"/>
    </row>
    <row r="140" spans="1:71" x14ac:dyDescent="0.2">
      <c r="A140" s="40" t="str">
        <f t="shared" si="5"/>
        <v>2023–24SAFR</v>
      </c>
      <c r="B140" s="40" t="s">
        <v>645</v>
      </c>
      <c r="C140" s="40" t="s">
        <v>244</v>
      </c>
      <c r="D140" s="40">
        <v>0</v>
      </c>
      <c r="E140" s="40">
        <v>0</v>
      </c>
      <c r="F140">
        <v>0</v>
      </c>
      <c r="G140">
        <v>2377643.77</v>
      </c>
      <c r="H140">
        <v>272344.86</v>
      </c>
      <c r="I140">
        <v>1396780.64</v>
      </c>
      <c r="J140" s="37">
        <v>82105.69</v>
      </c>
      <c r="K140">
        <v>91845.9</v>
      </c>
      <c r="L140">
        <v>0</v>
      </c>
      <c r="M140">
        <v>423094.98</v>
      </c>
      <c r="N140" s="37">
        <v>692027.78</v>
      </c>
      <c r="O140">
        <v>0</v>
      </c>
      <c r="P140">
        <v>0</v>
      </c>
      <c r="Q140">
        <v>0</v>
      </c>
      <c r="R140">
        <v>593561.86</v>
      </c>
      <c r="S140">
        <v>48129.43</v>
      </c>
      <c r="T140">
        <v>0</v>
      </c>
      <c r="U140">
        <v>180269.2</v>
      </c>
      <c r="V140" s="37">
        <v>2934871.45</v>
      </c>
      <c r="W140">
        <v>260708.53</v>
      </c>
      <c r="X140">
        <v>3287715.27</v>
      </c>
      <c r="Y140">
        <v>0</v>
      </c>
      <c r="Z140">
        <v>166674</v>
      </c>
      <c r="AA140" s="37">
        <v>0</v>
      </c>
      <c r="AB140">
        <v>0</v>
      </c>
      <c r="AC140">
        <v>0</v>
      </c>
      <c r="AD140">
        <v>0</v>
      </c>
      <c r="AE140" s="37">
        <v>353528.01</v>
      </c>
      <c r="AF140" s="37">
        <v>4045924.56</v>
      </c>
      <c r="AG140">
        <v>244978.47</v>
      </c>
      <c r="AH140">
        <v>164684.70000000001</v>
      </c>
      <c r="AI140" s="37">
        <v>1598053.07</v>
      </c>
      <c r="AJ140" s="37">
        <v>232318.18</v>
      </c>
      <c r="AK140" s="37">
        <v>336273.26</v>
      </c>
      <c r="AL140" s="37">
        <v>606168.79</v>
      </c>
      <c r="AM140" s="37">
        <v>30324676.170000002</v>
      </c>
      <c r="AN140">
        <v>963103.65</v>
      </c>
      <c r="AO140">
        <v>3126853.46</v>
      </c>
      <c r="AP140">
        <v>3881759.9</v>
      </c>
      <c r="AQ140">
        <v>264869.53000000003</v>
      </c>
      <c r="AR140" s="37">
        <v>7990831.1299999999</v>
      </c>
      <c r="AS140" s="37">
        <v>207015.42</v>
      </c>
      <c r="AT140">
        <v>1958385.8</v>
      </c>
      <c r="AU140">
        <v>108895.36</v>
      </c>
      <c r="AV140" s="37">
        <v>5988350.46</v>
      </c>
      <c r="AW140" s="37">
        <v>2470594.98</v>
      </c>
      <c r="AX140" s="37">
        <v>10577514.939999999</v>
      </c>
      <c r="AY140">
        <v>50641.05</v>
      </c>
      <c r="AZ140" s="37">
        <v>12081209.85</v>
      </c>
      <c r="BA140" s="37">
        <v>21947.61</v>
      </c>
      <c r="BB140">
        <v>1855863.01</v>
      </c>
      <c r="BC140">
        <v>20747196.120000001</v>
      </c>
      <c r="BD140" s="37">
        <v>214401105.84</v>
      </c>
      <c r="BE140" s="37">
        <v>18233529.93</v>
      </c>
      <c r="BF140">
        <v>149131.54</v>
      </c>
      <c r="BG140">
        <v>322682.5</v>
      </c>
      <c r="BH140">
        <v>17591.490000000002</v>
      </c>
      <c r="BI140">
        <v>49715.24</v>
      </c>
      <c r="BJ140">
        <v>318240.63</v>
      </c>
      <c r="BK140">
        <v>2134824.64</v>
      </c>
      <c r="BL140">
        <v>24901.17</v>
      </c>
      <c r="BM140" s="37">
        <v>1455679.81</v>
      </c>
      <c r="BN140">
        <v>51879.24</v>
      </c>
      <c r="BO140">
        <v>9603.19</v>
      </c>
      <c r="BP140">
        <v>0</v>
      </c>
      <c r="BQ140">
        <v>0</v>
      </c>
      <c r="BR140" s="37">
        <v>13701546.65</v>
      </c>
      <c r="BS140" s="41"/>
    </row>
    <row r="141" spans="1:71" x14ac:dyDescent="0.2">
      <c r="A141" s="40" t="str">
        <f t="shared" si="5"/>
        <v>2023–24SALV</v>
      </c>
      <c r="B141" s="40" t="s">
        <v>645</v>
      </c>
      <c r="C141" s="40" t="s">
        <v>245</v>
      </c>
      <c r="D141" s="40">
        <v>0</v>
      </c>
      <c r="E141" s="40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549251.27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19455.04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38284.06</v>
      </c>
      <c r="BA141">
        <v>0</v>
      </c>
      <c r="BB141">
        <v>0</v>
      </c>
      <c r="BC141">
        <v>9108.5300000000007</v>
      </c>
      <c r="BD141" s="37">
        <v>0</v>
      </c>
      <c r="BE141">
        <v>7534.52</v>
      </c>
      <c r="BF141">
        <v>0</v>
      </c>
      <c r="BG141">
        <v>0</v>
      </c>
      <c r="BH141">
        <v>0</v>
      </c>
      <c r="BI141">
        <v>677171.34</v>
      </c>
      <c r="BJ141">
        <v>0</v>
      </c>
      <c r="BK141">
        <v>8249.58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 s="41"/>
    </row>
    <row r="142" spans="1:71" x14ac:dyDescent="0.2">
      <c r="A142" s="40" t="str">
        <f t="shared" si="5"/>
        <v>2023–24SAMO</v>
      </c>
      <c r="B142" s="40" t="s">
        <v>645</v>
      </c>
      <c r="C142" s="40" t="s">
        <v>246</v>
      </c>
      <c r="D142" s="40">
        <v>0</v>
      </c>
      <c r="E142" s="40">
        <v>0</v>
      </c>
      <c r="F142">
        <v>0</v>
      </c>
      <c r="G142">
        <v>0</v>
      </c>
      <c r="H142">
        <v>0</v>
      </c>
      <c r="I142" s="37">
        <v>0</v>
      </c>
      <c r="J142">
        <v>0</v>
      </c>
      <c r="K142">
        <v>0</v>
      </c>
      <c r="L142">
        <v>0</v>
      </c>
      <c r="M142" s="37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20442.060000000001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 s="37">
        <v>55561.07</v>
      </c>
      <c r="BD142">
        <v>0</v>
      </c>
      <c r="BE142">
        <v>0</v>
      </c>
      <c r="BF142">
        <v>0</v>
      </c>
      <c r="BG142">
        <v>0</v>
      </c>
      <c r="BH142">
        <v>0</v>
      </c>
      <c r="BI142" s="37">
        <v>0</v>
      </c>
      <c r="BJ142">
        <v>0</v>
      </c>
      <c r="BK142" s="37">
        <v>0</v>
      </c>
      <c r="BL142">
        <v>0</v>
      </c>
      <c r="BM142" s="37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 s="41"/>
    </row>
    <row r="143" spans="1:71" x14ac:dyDescent="0.2">
      <c r="A143" s="40" t="str">
        <f t="shared" si="5"/>
        <v>2023–24SAOT</v>
      </c>
      <c r="B143" s="40" t="s">
        <v>645</v>
      </c>
      <c r="C143" s="40" t="s">
        <v>335</v>
      </c>
      <c r="D143" s="40">
        <v>0</v>
      </c>
      <c r="E143" s="40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 s="37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 s="37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 s="37">
        <v>6084.89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 s="41"/>
    </row>
    <row r="144" spans="1:71" x14ac:dyDescent="0.2">
      <c r="A144" s="40" t="str">
        <f t="shared" si="5"/>
        <v>2023–24SAUD</v>
      </c>
      <c r="B144" s="40" t="s">
        <v>645</v>
      </c>
      <c r="C144" s="40" t="s">
        <v>247</v>
      </c>
      <c r="D144" s="40">
        <v>0</v>
      </c>
      <c r="E144" s="40">
        <v>0</v>
      </c>
      <c r="F144" s="37">
        <v>0</v>
      </c>
      <c r="G144" s="37">
        <v>721628.93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>
        <v>0</v>
      </c>
      <c r="P144">
        <v>0</v>
      </c>
      <c r="Q144" s="37">
        <v>0</v>
      </c>
      <c r="R144" s="37">
        <v>0</v>
      </c>
      <c r="S144" s="37">
        <v>0</v>
      </c>
      <c r="T144" s="37">
        <v>0</v>
      </c>
      <c r="U144">
        <v>0</v>
      </c>
      <c r="V144" s="37">
        <v>0</v>
      </c>
      <c r="W144" s="37">
        <v>0</v>
      </c>
      <c r="X144" s="37">
        <v>0</v>
      </c>
      <c r="Y144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5450239.3300000001</v>
      </c>
      <c r="AF144" s="37">
        <v>0</v>
      </c>
      <c r="AG144" s="37">
        <v>0</v>
      </c>
      <c r="AH144" s="37">
        <v>0</v>
      </c>
      <c r="AI144" s="37">
        <v>9131.07</v>
      </c>
      <c r="AJ144" s="37">
        <v>68751025.200000003</v>
      </c>
      <c r="AK144" s="37">
        <v>1036039.65</v>
      </c>
      <c r="AL144" s="37">
        <v>622712.05000000005</v>
      </c>
      <c r="AM144" s="37">
        <v>0</v>
      </c>
      <c r="AN144" s="37">
        <v>0</v>
      </c>
      <c r="AO144" s="37">
        <v>0</v>
      </c>
      <c r="AP144" s="37">
        <v>0</v>
      </c>
      <c r="AQ144" s="37">
        <v>6011.81</v>
      </c>
      <c r="AR144" s="37">
        <v>1048577.0900000001</v>
      </c>
      <c r="AS144" s="37">
        <v>12768.09</v>
      </c>
      <c r="AT144" s="37">
        <v>0</v>
      </c>
      <c r="AU144" s="37">
        <v>0</v>
      </c>
      <c r="AV144" s="37">
        <v>34595.22</v>
      </c>
      <c r="AW144" s="37">
        <v>0</v>
      </c>
      <c r="AX144" s="37">
        <v>35417.040000000001</v>
      </c>
      <c r="AY144" s="37">
        <v>0</v>
      </c>
      <c r="AZ144" s="37">
        <v>16083.31</v>
      </c>
      <c r="BA144" s="37">
        <v>0</v>
      </c>
      <c r="BB144" s="37">
        <v>0</v>
      </c>
      <c r="BC144" s="37">
        <v>1010526.38</v>
      </c>
      <c r="BD144" s="37">
        <v>256680</v>
      </c>
      <c r="BE144" s="37">
        <v>0</v>
      </c>
      <c r="BF144" s="37">
        <v>0</v>
      </c>
      <c r="BG144" s="37">
        <v>0</v>
      </c>
      <c r="BH144" s="37">
        <v>0</v>
      </c>
      <c r="BI144" s="37">
        <v>7729.52</v>
      </c>
      <c r="BJ144" s="37">
        <v>0</v>
      </c>
      <c r="BK144" s="37">
        <v>8764.6299999999992</v>
      </c>
      <c r="BL144" s="37">
        <v>0</v>
      </c>
      <c r="BM144" s="37">
        <v>5859.79</v>
      </c>
      <c r="BN144" s="37">
        <v>0</v>
      </c>
      <c r="BO144" s="37">
        <v>0</v>
      </c>
      <c r="BP144">
        <v>0</v>
      </c>
      <c r="BQ144">
        <v>0</v>
      </c>
      <c r="BR144" s="37">
        <v>3224537.83</v>
      </c>
      <c r="BS144" s="41"/>
    </row>
    <row r="145" spans="1:71" x14ac:dyDescent="0.2">
      <c r="A145" s="40" t="str">
        <f t="shared" si="5"/>
        <v>2023–24SENE</v>
      </c>
      <c r="B145" s="40" t="s">
        <v>645</v>
      </c>
      <c r="C145" s="40" t="s">
        <v>248</v>
      </c>
      <c r="D145" s="40">
        <v>0</v>
      </c>
      <c r="E145" s="40">
        <v>0</v>
      </c>
      <c r="F145">
        <v>0</v>
      </c>
      <c r="G145">
        <v>5415.91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 s="37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 s="37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 s="37">
        <v>0</v>
      </c>
      <c r="BA145" s="37">
        <v>2866.39</v>
      </c>
      <c r="BB145">
        <v>8786.35</v>
      </c>
      <c r="BC145" s="37">
        <v>0</v>
      </c>
      <c r="BD145">
        <v>0</v>
      </c>
      <c r="BE145">
        <v>0</v>
      </c>
      <c r="BF145">
        <v>0</v>
      </c>
      <c r="BG145">
        <v>0</v>
      </c>
      <c r="BH145" s="37">
        <v>0</v>
      </c>
      <c r="BI145" s="37">
        <v>0</v>
      </c>
      <c r="BJ145">
        <v>0</v>
      </c>
      <c r="BK145" s="37">
        <v>0</v>
      </c>
      <c r="BL145">
        <v>0</v>
      </c>
      <c r="BM145" s="37">
        <v>18386.98</v>
      </c>
      <c r="BN145">
        <v>0</v>
      </c>
      <c r="BO145">
        <v>0</v>
      </c>
      <c r="BP145">
        <v>0</v>
      </c>
      <c r="BQ145">
        <v>0</v>
      </c>
      <c r="BR145" s="37">
        <v>0</v>
      </c>
      <c r="BS145" s="41"/>
    </row>
    <row r="146" spans="1:71" x14ac:dyDescent="0.2">
      <c r="A146" s="40" t="str">
        <f t="shared" si="5"/>
        <v>2023–24SERB</v>
      </c>
      <c r="B146" s="40" t="s">
        <v>645</v>
      </c>
      <c r="C146" s="40" t="s">
        <v>249</v>
      </c>
      <c r="D146" s="40">
        <v>0</v>
      </c>
      <c r="E146" s="40">
        <v>0</v>
      </c>
      <c r="F146">
        <v>0</v>
      </c>
      <c r="G146">
        <v>0</v>
      </c>
      <c r="H146">
        <v>0</v>
      </c>
      <c r="I146">
        <v>834061.96</v>
      </c>
      <c r="J146">
        <v>0</v>
      </c>
      <c r="K146">
        <v>0</v>
      </c>
      <c r="L146">
        <v>0</v>
      </c>
      <c r="M146">
        <v>6063.79</v>
      </c>
      <c r="N146" s="37">
        <v>17631.5</v>
      </c>
      <c r="O146">
        <v>0</v>
      </c>
      <c r="P146">
        <v>0</v>
      </c>
      <c r="Q146">
        <v>0</v>
      </c>
      <c r="R146">
        <v>0</v>
      </c>
      <c r="S146" s="37">
        <v>0</v>
      </c>
      <c r="T146">
        <v>0</v>
      </c>
      <c r="U146">
        <v>0</v>
      </c>
      <c r="V146" s="37">
        <v>0</v>
      </c>
      <c r="W146">
        <v>0</v>
      </c>
      <c r="X146">
        <v>14758.8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 s="37">
        <v>9213</v>
      </c>
      <c r="AJ146">
        <v>222931.78</v>
      </c>
      <c r="AK146">
        <v>0</v>
      </c>
      <c r="AL146" s="37">
        <v>0</v>
      </c>
      <c r="AM146">
        <v>0</v>
      </c>
      <c r="AN146">
        <v>0</v>
      </c>
      <c r="AO146" s="37">
        <v>302498.93</v>
      </c>
      <c r="AP146">
        <v>10121.82</v>
      </c>
      <c r="AQ146">
        <v>0</v>
      </c>
      <c r="AR146" s="37">
        <v>0</v>
      </c>
      <c r="AS146" s="37">
        <v>171173.77</v>
      </c>
      <c r="AT146">
        <v>1043.8900000000001</v>
      </c>
      <c r="AU146" s="37">
        <v>0</v>
      </c>
      <c r="AV146" s="37">
        <v>176546.49</v>
      </c>
      <c r="AW146" s="37">
        <v>1945221.65</v>
      </c>
      <c r="AX146" s="37">
        <v>107079.85</v>
      </c>
      <c r="AY146" s="37">
        <v>0</v>
      </c>
      <c r="AZ146" s="37">
        <v>45505.81</v>
      </c>
      <c r="BA146" s="37">
        <v>1199.27</v>
      </c>
      <c r="BB146" s="37">
        <v>17577.39</v>
      </c>
      <c r="BC146" s="37">
        <v>686538.92</v>
      </c>
      <c r="BD146" s="37">
        <v>4351.9399999999996</v>
      </c>
      <c r="BE146" s="37">
        <v>0</v>
      </c>
      <c r="BF146" s="37">
        <v>0</v>
      </c>
      <c r="BG146" s="37">
        <v>7880.47</v>
      </c>
      <c r="BH146">
        <v>0</v>
      </c>
      <c r="BI146" s="37">
        <v>115420.48</v>
      </c>
      <c r="BJ146">
        <v>0</v>
      </c>
      <c r="BK146" s="37">
        <v>683521.76</v>
      </c>
      <c r="BL146">
        <v>0</v>
      </c>
      <c r="BM146" s="37">
        <v>23562.74</v>
      </c>
      <c r="BN146">
        <v>0</v>
      </c>
      <c r="BO146">
        <v>0</v>
      </c>
      <c r="BP146">
        <v>0</v>
      </c>
      <c r="BQ146" s="37">
        <v>0</v>
      </c>
      <c r="BR146" s="37">
        <v>207992.45</v>
      </c>
      <c r="BS146" s="41"/>
    </row>
    <row r="147" spans="1:71" x14ac:dyDescent="0.2">
      <c r="A147" s="40" t="str">
        <f t="shared" si="5"/>
        <v>2023–24SEYC</v>
      </c>
      <c r="B147" s="40" t="s">
        <v>645</v>
      </c>
      <c r="C147" s="40" t="s">
        <v>250</v>
      </c>
      <c r="D147" s="40">
        <v>0</v>
      </c>
      <c r="E147" s="40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 s="37">
        <v>0</v>
      </c>
      <c r="M147">
        <v>0</v>
      </c>
      <c r="N147">
        <v>0</v>
      </c>
      <c r="O147">
        <v>0</v>
      </c>
      <c r="P147">
        <v>0</v>
      </c>
      <c r="Q147" s="37">
        <v>0</v>
      </c>
      <c r="R147">
        <v>0</v>
      </c>
      <c r="S147" s="37">
        <v>0</v>
      </c>
      <c r="T147">
        <v>0</v>
      </c>
      <c r="U147">
        <v>0</v>
      </c>
      <c r="V147">
        <v>0</v>
      </c>
      <c r="W147" s="37">
        <v>0</v>
      </c>
      <c r="X147" s="3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 s="37">
        <v>0</v>
      </c>
      <c r="AL147">
        <v>0</v>
      </c>
      <c r="AM147">
        <v>0</v>
      </c>
      <c r="AN147">
        <v>0</v>
      </c>
      <c r="AO147">
        <v>0</v>
      </c>
      <c r="AP147" s="37">
        <v>0</v>
      </c>
      <c r="AQ147">
        <v>0</v>
      </c>
      <c r="AR147" s="37">
        <v>0</v>
      </c>
      <c r="AS147">
        <v>0</v>
      </c>
      <c r="AT14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1129.76</v>
      </c>
      <c r="BD147" s="37">
        <v>0</v>
      </c>
      <c r="BE147" s="37">
        <v>0</v>
      </c>
      <c r="BF147">
        <v>0</v>
      </c>
      <c r="BG147">
        <v>0</v>
      </c>
      <c r="BH147">
        <v>0</v>
      </c>
      <c r="BI147" s="37">
        <v>0</v>
      </c>
      <c r="BJ147">
        <v>0</v>
      </c>
      <c r="BK147" s="37">
        <v>0</v>
      </c>
      <c r="BL147" s="37">
        <v>0</v>
      </c>
      <c r="BM147" s="37">
        <v>0</v>
      </c>
      <c r="BN147">
        <v>0</v>
      </c>
      <c r="BO147">
        <v>0</v>
      </c>
      <c r="BP147">
        <v>0</v>
      </c>
      <c r="BQ147" s="37">
        <v>0</v>
      </c>
      <c r="BR147">
        <v>0</v>
      </c>
      <c r="BS147" s="41"/>
    </row>
    <row r="148" spans="1:71" x14ac:dyDescent="0.2">
      <c r="A148" s="40" t="str">
        <f t="shared" si="5"/>
        <v>2023–24SING</v>
      </c>
      <c r="B148" s="40" t="s">
        <v>645</v>
      </c>
      <c r="C148" s="40" t="s">
        <v>252</v>
      </c>
      <c r="D148" s="40">
        <v>0</v>
      </c>
      <c r="E148" s="54">
        <v>0</v>
      </c>
      <c r="F148" s="37">
        <v>0</v>
      </c>
      <c r="G148" s="37">
        <v>1119214.94</v>
      </c>
      <c r="H148" s="37">
        <v>3132513.01</v>
      </c>
      <c r="I148" s="37">
        <v>41665.83</v>
      </c>
      <c r="J148" s="37">
        <v>148405.67000000001</v>
      </c>
      <c r="K148" s="37">
        <v>2600095.5699999998</v>
      </c>
      <c r="L148" s="37">
        <v>1417361.23</v>
      </c>
      <c r="M148" s="37">
        <v>10020059.15</v>
      </c>
      <c r="N148" s="37">
        <v>2484114.4900000002</v>
      </c>
      <c r="O148">
        <v>3917321.72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37">
        <v>0</v>
      </c>
      <c r="W148">
        <v>55612.79</v>
      </c>
      <c r="X148" s="37">
        <v>125070.43</v>
      </c>
      <c r="Y148">
        <v>0</v>
      </c>
      <c r="Z148" s="37">
        <v>1016279895.52</v>
      </c>
      <c r="AA148">
        <v>0</v>
      </c>
      <c r="AB148" s="37">
        <v>0</v>
      </c>
      <c r="AC148" s="37">
        <v>848177.15</v>
      </c>
      <c r="AD148">
        <v>0</v>
      </c>
      <c r="AE148" s="37">
        <v>24198981.760000002</v>
      </c>
      <c r="AF148" s="37">
        <v>2695142.31</v>
      </c>
      <c r="AG148" s="37">
        <v>2964257.79</v>
      </c>
      <c r="AH148" s="37">
        <v>735643.94</v>
      </c>
      <c r="AI148" s="37">
        <v>3261767.41</v>
      </c>
      <c r="AJ148" s="37">
        <v>227438.54</v>
      </c>
      <c r="AK148" s="37">
        <v>10702424.25</v>
      </c>
      <c r="AL148" s="37">
        <v>1478946.67</v>
      </c>
      <c r="AM148" s="37">
        <v>28625531.550000001</v>
      </c>
      <c r="AN148" s="37">
        <v>72417.039999999994</v>
      </c>
      <c r="AO148" s="37">
        <v>1599153.25</v>
      </c>
      <c r="AP148" s="37">
        <v>143543.89000000001</v>
      </c>
      <c r="AQ148" s="37">
        <v>821806.96</v>
      </c>
      <c r="AR148" s="37">
        <v>202704.57</v>
      </c>
      <c r="AS148" s="37">
        <v>1111187.02</v>
      </c>
      <c r="AT148" s="37">
        <v>2724378.64</v>
      </c>
      <c r="AU148" s="37">
        <v>931156.36</v>
      </c>
      <c r="AV148" s="37">
        <v>1288054.24</v>
      </c>
      <c r="AW148" s="37">
        <v>5239956.7699999996</v>
      </c>
      <c r="AX148" s="37">
        <v>5491342.0199999996</v>
      </c>
      <c r="AY148" s="37">
        <v>6641219.79</v>
      </c>
      <c r="AZ148" s="37">
        <v>11957646.4</v>
      </c>
      <c r="BA148" s="37">
        <v>20235149.84</v>
      </c>
      <c r="BB148" s="37">
        <v>6965743.7400000002</v>
      </c>
      <c r="BC148" s="37">
        <v>19637583.199999999</v>
      </c>
      <c r="BD148" s="37">
        <v>5681757.25</v>
      </c>
      <c r="BE148" s="37">
        <v>4285362.7699999996</v>
      </c>
      <c r="BF148" s="37">
        <v>28236.240000000002</v>
      </c>
      <c r="BG148" s="37">
        <v>792927.16</v>
      </c>
      <c r="BH148" s="37">
        <v>21415.83</v>
      </c>
      <c r="BI148" s="37">
        <v>988888.75</v>
      </c>
      <c r="BJ148" s="37">
        <v>263844.45</v>
      </c>
      <c r="BK148" s="37">
        <v>15628065</v>
      </c>
      <c r="BL148" s="37">
        <v>49478.3</v>
      </c>
      <c r="BM148" s="37">
        <v>32269870.239999998</v>
      </c>
      <c r="BN148" s="37">
        <v>0</v>
      </c>
      <c r="BO148">
        <v>87043.46</v>
      </c>
      <c r="BP148">
        <v>0</v>
      </c>
      <c r="BQ148">
        <v>92955.24</v>
      </c>
      <c r="BR148" s="37">
        <v>43762416.439999998</v>
      </c>
      <c r="BS148" s="41"/>
    </row>
    <row r="149" spans="1:71" x14ac:dyDescent="0.2">
      <c r="A149" s="40" t="str">
        <f t="shared" si="5"/>
        <v>2023–24SLEO</v>
      </c>
      <c r="B149" s="40" t="s">
        <v>645</v>
      </c>
      <c r="C149" s="40" t="s">
        <v>253</v>
      </c>
      <c r="D149" s="40">
        <v>0</v>
      </c>
      <c r="E149" s="40">
        <v>0</v>
      </c>
      <c r="F149">
        <v>0</v>
      </c>
      <c r="G149" s="37">
        <v>0</v>
      </c>
      <c r="H149">
        <v>0</v>
      </c>
      <c r="I149" s="37">
        <v>23777.78</v>
      </c>
      <c r="J149" s="37">
        <v>0</v>
      </c>
      <c r="K149" s="37">
        <v>0</v>
      </c>
      <c r="L149">
        <v>2074.0700000000002</v>
      </c>
      <c r="M149" s="37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37">
        <v>0</v>
      </c>
      <c r="V149" s="37">
        <v>0</v>
      </c>
      <c r="W149">
        <v>0</v>
      </c>
      <c r="X149" s="37">
        <v>0</v>
      </c>
      <c r="Y149" s="37">
        <v>0</v>
      </c>
      <c r="Z149">
        <v>0</v>
      </c>
      <c r="AA149">
        <v>0</v>
      </c>
      <c r="AB149">
        <v>0</v>
      </c>
      <c r="AC149" s="37">
        <v>0</v>
      </c>
      <c r="AD149" s="37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 s="37">
        <v>0</v>
      </c>
      <c r="AM149" s="37">
        <v>0</v>
      </c>
      <c r="AN149" s="37">
        <v>0</v>
      </c>
      <c r="AO149" s="37">
        <v>0</v>
      </c>
      <c r="AP149">
        <v>0</v>
      </c>
      <c r="AQ149" s="37">
        <v>0</v>
      </c>
      <c r="AR149" s="37">
        <v>0</v>
      </c>
      <c r="AS149" s="37">
        <v>0</v>
      </c>
      <c r="AT149" s="37">
        <v>0</v>
      </c>
      <c r="AU149">
        <v>0</v>
      </c>
      <c r="AV149" s="37">
        <v>0</v>
      </c>
      <c r="AW149">
        <v>0</v>
      </c>
      <c r="AX149">
        <v>348775.05</v>
      </c>
      <c r="AY149">
        <v>0</v>
      </c>
      <c r="AZ149" s="37">
        <v>7526.35</v>
      </c>
      <c r="BA149">
        <v>0</v>
      </c>
      <c r="BB149" s="37">
        <v>0</v>
      </c>
      <c r="BC149" s="37">
        <v>24759.22</v>
      </c>
      <c r="BD149" s="37">
        <v>0</v>
      </c>
      <c r="BE149" s="37">
        <v>0</v>
      </c>
      <c r="BF149">
        <v>0</v>
      </c>
      <c r="BG149" s="37">
        <v>1970.82</v>
      </c>
      <c r="BH149" s="37">
        <v>0</v>
      </c>
      <c r="BI149" s="37">
        <v>2031.38</v>
      </c>
      <c r="BJ149" s="37">
        <v>0</v>
      </c>
      <c r="BK149" s="37">
        <v>0</v>
      </c>
      <c r="BL149">
        <v>0</v>
      </c>
      <c r="BM149" s="37">
        <v>0</v>
      </c>
      <c r="BN149">
        <v>0</v>
      </c>
      <c r="BO149">
        <v>0</v>
      </c>
      <c r="BP149">
        <v>0</v>
      </c>
      <c r="BQ149">
        <v>0</v>
      </c>
      <c r="BR149" s="37">
        <v>0</v>
      </c>
      <c r="BS149" s="41"/>
    </row>
    <row r="150" spans="1:71" x14ac:dyDescent="0.2">
      <c r="A150" s="40" t="str">
        <f t="shared" si="5"/>
        <v>2023–24SLOV</v>
      </c>
      <c r="B150" s="40" t="s">
        <v>645</v>
      </c>
      <c r="C150" s="40" t="s">
        <v>254</v>
      </c>
      <c r="D150" s="40">
        <v>0</v>
      </c>
      <c r="E150" s="4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5893.9</v>
      </c>
      <c r="L150">
        <v>0</v>
      </c>
      <c r="M150">
        <v>0</v>
      </c>
      <c r="N150">
        <v>10354.6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4711.28</v>
      </c>
      <c r="V150">
        <v>0</v>
      </c>
      <c r="W150">
        <v>0</v>
      </c>
      <c r="X150">
        <v>99520.87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66382.399999999994</v>
      </c>
      <c r="AH150">
        <v>36685.74</v>
      </c>
      <c r="AI150">
        <v>0</v>
      </c>
      <c r="AJ150">
        <v>0</v>
      </c>
      <c r="AK150">
        <v>0</v>
      </c>
      <c r="AL150">
        <v>38542.21</v>
      </c>
      <c r="AM150">
        <v>5397.59</v>
      </c>
      <c r="AN150">
        <v>0</v>
      </c>
      <c r="AO150">
        <v>685850.59</v>
      </c>
      <c r="AP150">
        <v>74499.27</v>
      </c>
      <c r="AQ150">
        <v>89436.09</v>
      </c>
      <c r="AR150">
        <v>11230.29</v>
      </c>
      <c r="AS150">
        <v>157127.31</v>
      </c>
      <c r="AT150">
        <v>1549976.79</v>
      </c>
      <c r="AU150">
        <v>0</v>
      </c>
      <c r="AV150">
        <v>462443.45</v>
      </c>
      <c r="AW150">
        <v>46075.87</v>
      </c>
      <c r="AX150">
        <v>4512121.32</v>
      </c>
      <c r="AY150">
        <v>2249.08</v>
      </c>
      <c r="AZ150">
        <v>1549652.24</v>
      </c>
      <c r="BA150">
        <v>18510.55</v>
      </c>
      <c r="BB150">
        <v>23476.400000000001</v>
      </c>
      <c r="BC150">
        <v>1798320.54</v>
      </c>
      <c r="BD150">
        <v>3646029.6</v>
      </c>
      <c r="BE150">
        <v>688044.17</v>
      </c>
      <c r="BF150">
        <v>7737.99</v>
      </c>
      <c r="BG150">
        <v>79206.25</v>
      </c>
      <c r="BH150">
        <v>0</v>
      </c>
      <c r="BI150">
        <v>213797.82</v>
      </c>
      <c r="BJ150">
        <v>13616.3</v>
      </c>
      <c r="BK150" s="37">
        <v>1573448.41</v>
      </c>
      <c r="BL150">
        <v>8595.2900000000009</v>
      </c>
      <c r="BM150">
        <v>2057483.32</v>
      </c>
      <c r="BN150">
        <v>0</v>
      </c>
      <c r="BO150">
        <v>0</v>
      </c>
      <c r="BP150">
        <v>0</v>
      </c>
      <c r="BQ150">
        <v>0</v>
      </c>
      <c r="BR150">
        <v>5864481.7000000002</v>
      </c>
      <c r="BS150" s="41"/>
    </row>
    <row r="151" spans="1:71" x14ac:dyDescent="0.2">
      <c r="A151" s="40" t="str">
        <f t="shared" si="5"/>
        <v>2023–24SOLO</v>
      </c>
      <c r="B151" s="40" t="s">
        <v>645</v>
      </c>
      <c r="C151" s="40" t="s">
        <v>255</v>
      </c>
      <c r="D151" s="40">
        <v>0</v>
      </c>
      <c r="E151" s="40">
        <v>0</v>
      </c>
      <c r="F151">
        <v>0</v>
      </c>
      <c r="G151">
        <v>682688.46</v>
      </c>
      <c r="H151">
        <v>0</v>
      </c>
      <c r="I151">
        <v>0</v>
      </c>
      <c r="J151">
        <v>0</v>
      </c>
      <c r="K151">
        <v>11169</v>
      </c>
      <c r="L151">
        <v>622471.89</v>
      </c>
      <c r="M151">
        <v>0</v>
      </c>
      <c r="N151">
        <v>0</v>
      </c>
      <c r="O151">
        <v>0</v>
      </c>
      <c r="P151">
        <v>0</v>
      </c>
      <c r="Q151">
        <v>463450.32</v>
      </c>
      <c r="R151">
        <v>0</v>
      </c>
      <c r="S151">
        <v>2958578.55</v>
      </c>
      <c r="T151">
        <v>0</v>
      </c>
      <c r="U151">
        <v>0</v>
      </c>
      <c r="V151">
        <v>0</v>
      </c>
      <c r="W151">
        <v>206553.39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10308.85</v>
      </c>
      <c r="AJ151">
        <v>0</v>
      </c>
      <c r="AK151">
        <v>0</v>
      </c>
      <c r="AL151">
        <v>0</v>
      </c>
      <c r="AM151">
        <v>1338.69</v>
      </c>
      <c r="AN151">
        <v>0</v>
      </c>
      <c r="AO151">
        <v>0</v>
      </c>
      <c r="AP151">
        <v>0</v>
      </c>
      <c r="AQ151">
        <v>0</v>
      </c>
      <c r="AR151">
        <v>1167.22</v>
      </c>
      <c r="AS151">
        <v>0</v>
      </c>
      <c r="AT151">
        <v>0</v>
      </c>
      <c r="AU151">
        <v>0</v>
      </c>
      <c r="AV151">
        <v>0</v>
      </c>
      <c r="AW151">
        <v>923546.25</v>
      </c>
      <c r="AX151">
        <v>12500</v>
      </c>
      <c r="AY151">
        <v>0</v>
      </c>
      <c r="AZ151">
        <v>32979.42</v>
      </c>
      <c r="BA151">
        <v>7100</v>
      </c>
      <c r="BB151">
        <v>3103.47</v>
      </c>
      <c r="BC151">
        <v>1000</v>
      </c>
      <c r="BD151">
        <v>0</v>
      </c>
      <c r="BE151">
        <v>28621.37</v>
      </c>
      <c r="BF151">
        <v>0</v>
      </c>
      <c r="BG151">
        <v>0</v>
      </c>
      <c r="BH151">
        <v>0</v>
      </c>
      <c r="BI151" s="37">
        <v>0</v>
      </c>
      <c r="BJ151">
        <v>0</v>
      </c>
      <c r="BK151">
        <v>20188.34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71075792.540000007</v>
      </c>
      <c r="BR151">
        <v>0</v>
      </c>
      <c r="BS151" s="41"/>
    </row>
    <row r="152" spans="1:71" x14ac:dyDescent="0.2">
      <c r="A152" s="40" t="str">
        <f t="shared" si="5"/>
        <v>2023–24SOML</v>
      </c>
      <c r="B152" s="40" t="s">
        <v>645</v>
      </c>
      <c r="C152" s="40" t="s">
        <v>256</v>
      </c>
      <c r="D152" s="40">
        <v>0</v>
      </c>
      <c r="E152" s="40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 s="37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37">
        <v>0</v>
      </c>
      <c r="AF152">
        <v>0</v>
      </c>
      <c r="AG152">
        <v>0</v>
      </c>
      <c r="AH152" s="37">
        <v>0</v>
      </c>
      <c r="AI152">
        <v>0</v>
      </c>
      <c r="AJ152" s="37">
        <v>0</v>
      </c>
      <c r="AK152">
        <v>0</v>
      </c>
      <c r="AL152">
        <v>0</v>
      </c>
      <c r="AM152" s="37">
        <v>0</v>
      </c>
      <c r="AN152">
        <v>0</v>
      </c>
      <c r="AO152" s="37">
        <v>0</v>
      </c>
      <c r="AP152">
        <v>0</v>
      </c>
      <c r="AQ152" s="37">
        <v>0</v>
      </c>
      <c r="AR152" s="37">
        <v>0</v>
      </c>
      <c r="AS152" s="37">
        <v>0</v>
      </c>
      <c r="AT152">
        <v>0</v>
      </c>
      <c r="AU152" s="37">
        <v>0</v>
      </c>
      <c r="AV152" s="37">
        <v>0</v>
      </c>
      <c r="AW152" s="37">
        <v>0</v>
      </c>
      <c r="AX152" s="37">
        <v>0</v>
      </c>
      <c r="AY152">
        <v>0</v>
      </c>
      <c r="AZ152" s="37">
        <v>1836.65</v>
      </c>
      <c r="BA152" s="37">
        <v>0</v>
      </c>
      <c r="BB152" s="37">
        <v>0</v>
      </c>
      <c r="BC152" s="37">
        <v>0</v>
      </c>
      <c r="BD152" s="37">
        <v>0</v>
      </c>
      <c r="BE152" s="37">
        <v>0</v>
      </c>
      <c r="BF152" s="37">
        <v>0</v>
      </c>
      <c r="BG152" s="37">
        <v>0</v>
      </c>
      <c r="BH152" s="37">
        <v>0</v>
      </c>
      <c r="BI152" s="37">
        <v>0</v>
      </c>
      <c r="BJ152" s="37">
        <v>0</v>
      </c>
      <c r="BK152" s="37">
        <v>0</v>
      </c>
      <c r="BL152">
        <v>0</v>
      </c>
      <c r="BM152" s="37">
        <v>0</v>
      </c>
      <c r="BN152">
        <v>0</v>
      </c>
      <c r="BO152">
        <v>0</v>
      </c>
      <c r="BP152">
        <v>0</v>
      </c>
      <c r="BQ152">
        <v>0</v>
      </c>
      <c r="BR152" s="37">
        <v>0</v>
      </c>
      <c r="BS152" s="41"/>
    </row>
    <row r="153" spans="1:71" x14ac:dyDescent="0.2">
      <c r="A153" s="40" t="str">
        <f t="shared" si="5"/>
        <v>2023–24SPAI</v>
      </c>
      <c r="B153" s="40" t="s">
        <v>645</v>
      </c>
      <c r="C153" s="40" t="s">
        <v>257</v>
      </c>
      <c r="D153" s="40">
        <v>0</v>
      </c>
      <c r="E153" s="54">
        <v>948236.47</v>
      </c>
      <c r="F153" s="37">
        <v>1338280.99</v>
      </c>
      <c r="G153" s="37">
        <v>414789.23</v>
      </c>
      <c r="H153" s="37">
        <v>848438.17</v>
      </c>
      <c r="I153" s="37">
        <v>7969505.4199999999</v>
      </c>
      <c r="J153">
        <v>1023930.42</v>
      </c>
      <c r="K153" s="37">
        <v>1761200.85</v>
      </c>
      <c r="L153">
        <v>1729344.41</v>
      </c>
      <c r="M153" s="37">
        <v>1094629.55</v>
      </c>
      <c r="N153" s="37">
        <v>1492885.61</v>
      </c>
      <c r="O153">
        <v>0</v>
      </c>
      <c r="P153">
        <v>0</v>
      </c>
      <c r="Q153">
        <v>9605.42</v>
      </c>
      <c r="R153">
        <v>39110.53</v>
      </c>
      <c r="S153" s="37">
        <v>0</v>
      </c>
      <c r="T153">
        <v>83382.42</v>
      </c>
      <c r="U153">
        <v>0</v>
      </c>
      <c r="V153" s="37">
        <v>91166.78</v>
      </c>
      <c r="W153">
        <v>0</v>
      </c>
      <c r="X153">
        <v>1915530.28</v>
      </c>
      <c r="Y153">
        <v>0</v>
      </c>
      <c r="Z153" s="37">
        <v>385797.52</v>
      </c>
      <c r="AA153">
        <v>0</v>
      </c>
      <c r="AB153">
        <v>0</v>
      </c>
      <c r="AC153" s="37">
        <v>27797449.07</v>
      </c>
      <c r="AD153">
        <v>0</v>
      </c>
      <c r="AE153" s="37">
        <v>3903582.35</v>
      </c>
      <c r="AF153" s="37">
        <v>886201.1</v>
      </c>
      <c r="AG153" s="37">
        <v>1685937.8</v>
      </c>
      <c r="AH153" s="37">
        <v>4663735.2300000004</v>
      </c>
      <c r="AI153" s="37">
        <v>4867202.75</v>
      </c>
      <c r="AJ153" s="37">
        <v>1534786.64</v>
      </c>
      <c r="AK153" s="37">
        <v>167514.28</v>
      </c>
      <c r="AL153" s="37">
        <v>2314719.19</v>
      </c>
      <c r="AM153" s="37">
        <v>2895788.71</v>
      </c>
      <c r="AN153">
        <v>148443.18</v>
      </c>
      <c r="AO153" s="37">
        <v>54690511.119999997</v>
      </c>
      <c r="AP153" s="37">
        <v>892302.27</v>
      </c>
      <c r="AQ153" s="37">
        <v>857882.46</v>
      </c>
      <c r="AR153" s="37">
        <v>994513.04</v>
      </c>
      <c r="AS153" s="37">
        <v>9729942.8200000096</v>
      </c>
      <c r="AT153" s="37">
        <v>3455860.38</v>
      </c>
      <c r="AU153" s="37">
        <v>5087162.55</v>
      </c>
      <c r="AV153" s="37">
        <v>5994087.2000000002</v>
      </c>
      <c r="AW153" s="37">
        <v>6706688.2599999998</v>
      </c>
      <c r="AX153" s="37">
        <v>20439028.719999999</v>
      </c>
      <c r="AY153" s="37">
        <v>36194.92</v>
      </c>
      <c r="AZ153" s="37">
        <v>22924999.920000002</v>
      </c>
      <c r="BA153" s="37">
        <v>9846316.5</v>
      </c>
      <c r="BB153" s="37">
        <v>1710980.95</v>
      </c>
      <c r="BC153" s="37">
        <v>18197247.620000001</v>
      </c>
      <c r="BD153" s="37">
        <v>93986931.420000002</v>
      </c>
      <c r="BE153" s="37">
        <v>10506779.550000001</v>
      </c>
      <c r="BF153" s="37">
        <v>1870334.22</v>
      </c>
      <c r="BG153" s="37">
        <v>696129.11</v>
      </c>
      <c r="BH153" s="37">
        <v>2947850.13</v>
      </c>
      <c r="BI153" s="37">
        <v>206232.58</v>
      </c>
      <c r="BJ153" s="37">
        <v>2633772.0299999998</v>
      </c>
      <c r="BK153" s="37">
        <v>3968074.56</v>
      </c>
      <c r="BL153" s="37">
        <v>396108.43</v>
      </c>
      <c r="BM153" s="37">
        <v>3504582.33</v>
      </c>
      <c r="BN153">
        <v>0</v>
      </c>
      <c r="BO153">
        <v>3224.78</v>
      </c>
      <c r="BP153">
        <v>0</v>
      </c>
      <c r="BQ153">
        <v>0</v>
      </c>
      <c r="BR153" s="37">
        <v>29500425.899999999</v>
      </c>
      <c r="BS153" s="41"/>
    </row>
    <row r="154" spans="1:71" x14ac:dyDescent="0.2">
      <c r="A154" s="40" t="str">
        <f t="shared" si="5"/>
        <v>2023–24SRIL</v>
      </c>
      <c r="B154" s="40" t="s">
        <v>645</v>
      </c>
      <c r="C154" s="40" t="s">
        <v>258</v>
      </c>
      <c r="D154" s="40">
        <v>0</v>
      </c>
      <c r="E154" s="40">
        <v>0</v>
      </c>
      <c r="F154" s="37">
        <v>0</v>
      </c>
      <c r="G154" s="37">
        <v>1259165.9099999999</v>
      </c>
      <c r="H154" s="37">
        <v>70450.259999999995</v>
      </c>
      <c r="I154" s="37">
        <v>512853.1</v>
      </c>
      <c r="J154">
        <v>48806.3</v>
      </c>
      <c r="K154" s="37">
        <v>2592505.42</v>
      </c>
      <c r="L154" s="37">
        <v>22465.56</v>
      </c>
      <c r="M154" s="37">
        <v>1780856.14</v>
      </c>
      <c r="N154" s="37">
        <v>155559.67999999999</v>
      </c>
      <c r="O154">
        <v>0</v>
      </c>
      <c r="P154">
        <v>0</v>
      </c>
      <c r="Q154">
        <v>0</v>
      </c>
      <c r="R154">
        <v>9948.64</v>
      </c>
      <c r="S154">
        <v>0</v>
      </c>
      <c r="T154">
        <v>0</v>
      </c>
      <c r="U154">
        <v>320676.23</v>
      </c>
      <c r="V154" s="37">
        <v>0</v>
      </c>
      <c r="W154">
        <v>0</v>
      </c>
      <c r="X154" s="37">
        <v>393040.83</v>
      </c>
      <c r="Y154">
        <v>1390657.96</v>
      </c>
      <c r="Z154" s="37">
        <v>0</v>
      </c>
      <c r="AA154">
        <v>0</v>
      </c>
      <c r="AB154">
        <v>0</v>
      </c>
      <c r="AC154">
        <v>1194137.98</v>
      </c>
      <c r="AD154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2039.34</v>
      </c>
      <c r="AJ154">
        <v>0</v>
      </c>
      <c r="AK154" s="37">
        <v>0</v>
      </c>
      <c r="AL154" s="37">
        <v>0</v>
      </c>
      <c r="AM154" s="37">
        <v>246915.33</v>
      </c>
      <c r="AN154" s="37">
        <v>0</v>
      </c>
      <c r="AO154" s="37">
        <v>5756858.9100000001</v>
      </c>
      <c r="AP154">
        <v>0</v>
      </c>
      <c r="AQ154" s="37">
        <v>6702.63</v>
      </c>
      <c r="AR154" s="37">
        <v>1879130.82</v>
      </c>
      <c r="AS154" s="37">
        <v>1001605.01</v>
      </c>
      <c r="AT154" s="37">
        <v>0</v>
      </c>
      <c r="AU154" s="37">
        <v>0</v>
      </c>
      <c r="AV154" s="37">
        <v>14092.36</v>
      </c>
      <c r="AW154" s="37">
        <v>3963.06</v>
      </c>
      <c r="AX154" s="37">
        <v>26735.5</v>
      </c>
      <c r="AY154" s="37">
        <v>0</v>
      </c>
      <c r="AZ154" s="37">
        <v>1444415.23</v>
      </c>
      <c r="BA154" s="37">
        <v>0</v>
      </c>
      <c r="BB154" s="37">
        <v>590308.07999999996</v>
      </c>
      <c r="BC154" s="37">
        <v>398826.37</v>
      </c>
      <c r="BD154" s="37">
        <v>40649.480000000003</v>
      </c>
      <c r="BE154" s="37">
        <v>0</v>
      </c>
      <c r="BF154" s="37">
        <v>0</v>
      </c>
      <c r="BG154" s="37">
        <v>184519.4</v>
      </c>
      <c r="BH154" s="37">
        <v>85235.93</v>
      </c>
      <c r="BI154" s="37">
        <v>24125720.149999999</v>
      </c>
      <c r="BJ154" s="37">
        <v>130066.02</v>
      </c>
      <c r="BK154" s="37">
        <v>74703.02</v>
      </c>
      <c r="BL154" s="37">
        <v>0</v>
      </c>
      <c r="BM154" s="37">
        <v>487675.6</v>
      </c>
      <c r="BN154" s="37">
        <v>1062.1600000000001</v>
      </c>
      <c r="BO154">
        <v>0</v>
      </c>
      <c r="BP154">
        <v>0</v>
      </c>
      <c r="BQ154">
        <v>0</v>
      </c>
      <c r="BR154" s="37">
        <v>710236.71</v>
      </c>
      <c r="BS154" s="41"/>
    </row>
    <row r="155" spans="1:71" x14ac:dyDescent="0.2">
      <c r="A155" s="40" t="str">
        <f t="shared" si="5"/>
        <v>2023–24SRNM</v>
      </c>
      <c r="B155" s="40" t="s">
        <v>645</v>
      </c>
      <c r="C155" s="40" t="s">
        <v>259</v>
      </c>
      <c r="D155" s="40">
        <v>0</v>
      </c>
      <c r="E155" s="40">
        <v>0</v>
      </c>
      <c r="F155">
        <v>0</v>
      </c>
      <c r="G155">
        <v>0</v>
      </c>
      <c r="H155">
        <v>0</v>
      </c>
      <c r="I155" s="37">
        <v>0</v>
      </c>
      <c r="J155">
        <v>0</v>
      </c>
      <c r="K155">
        <v>0</v>
      </c>
      <c r="L155">
        <v>0</v>
      </c>
      <c r="M155" s="37">
        <v>0</v>
      </c>
      <c r="N155">
        <v>0</v>
      </c>
      <c r="O155">
        <v>7539.98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8163.58</v>
      </c>
      <c r="AR155">
        <v>0</v>
      </c>
      <c r="AS155" s="37">
        <v>0</v>
      </c>
      <c r="AT155">
        <v>0</v>
      </c>
      <c r="AU155">
        <v>0</v>
      </c>
      <c r="AV155">
        <v>0</v>
      </c>
      <c r="AW155">
        <v>0</v>
      </c>
      <c r="AX155" s="37">
        <v>0</v>
      </c>
      <c r="AY155">
        <v>0</v>
      </c>
      <c r="AZ155" s="37">
        <v>0</v>
      </c>
      <c r="BA155">
        <v>0</v>
      </c>
      <c r="BB155">
        <v>0</v>
      </c>
      <c r="BC155">
        <v>0</v>
      </c>
      <c r="BD155" s="37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 s="37">
        <v>0</v>
      </c>
      <c r="BS155" s="41"/>
    </row>
    <row r="156" spans="1:71" x14ac:dyDescent="0.2">
      <c r="A156" s="40" t="str">
        <f t="shared" si="5"/>
        <v>2023–24SSUD</v>
      </c>
      <c r="B156" s="40" t="s">
        <v>645</v>
      </c>
      <c r="C156" s="40" t="s">
        <v>306</v>
      </c>
      <c r="D156" s="40">
        <v>0</v>
      </c>
      <c r="E156" s="40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>
        <v>0</v>
      </c>
      <c r="P156">
        <v>0</v>
      </c>
      <c r="Q156" s="37">
        <v>0</v>
      </c>
      <c r="R156" s="37">
        <v>0</v>
      </c>
      <c r="S156" s="37">
        <v>0</v>
      </c>
      <c r="T156">
        <v>0</v>
      </c>
      <c r="U156" s="37">
        <v>0</v>
      </c>
      <c r="V156" s="37">
        <v>0</v>
      </c>
      <c r="W156" s="37">
        <v>0</v>
      </c>
      <c r="X156" s="37">
        <v>0</v>
      </c>
      <c r="Y156">
        <v>0</v>
      </c>
      <c r="Z156" s="37">
        <v>0</v>
      </c>
      <c r="AA156">
        <v>0</v>
      </c>
      <c r="AB156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8448.31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16510.830000000002</v>
      </c>
      <c r="BE156" s="37">
        <v>0</v>
      </c>
      <c r="BF156" s="37">
        <v>1277.46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>
        <v>0</v>
      </c>
      <c r="BP156">
        <v>0</v>
      </c>
      <c r="BQ156">
        <v>0</v>
      </c>
      <c r="BR156" s="37">
        <v>1184</v>
      </c>
      <c r="BS156" s="41"/>
    </row>
    <row r="157" spans="1:71" x14ac:dyDescent="0.2">
      <c r="A157" s="40" t="str">
        <f t="shared" si="5"/>
        <v>2023–24STLU</v>
      </c>
      <c r="B157" s="40" t="s">
        <v>645</v>
      </c>
      <c r="C157" s="40" t="s">
        <v>262</v>
      </c>
      <c r="D157" s="40">
        <v>0</v>
      </c>
      <c r="E157" s="40">
        <v>0</v>
      </c>
      <c r="F157">
        <v>0</v>
      </c>
      <c r="G157" s="37">
        <v>0</v>
      </c>
      <c r="H157">
        <v>0</v>
      </c>
      <c r="I157">
        <v>0</v>
      </c>
      <c r="J157">
        <v>0</v>
      </c>
      <c r="K157" s="37">
        <v>0</v>
      </c>
      <c r="L157">
        <v>0</v>
      </c>
      <c r="M157">
        <v>1026.1300000000001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48634.67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37">
        <v>0</v>
      </c>
      <c r="AT157">
        <v>0</v>
      </c>
      <c r="AU157">
        <v>0</v>
      </c>
      <c r="AV157">
        <v>0</v>
      </c>
      <c r="AW157">
        <v>0</v>
      </c>
      <c r="AX157" s="3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 s="3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 s="41"/>
    </row>
    <row r="158" spans="1:71" x14ac:dyDescent="0.2">
      <c r="A158" s="40" t="str">
        <f t="shared" si="5"/>
        <v>2023–24SVAK</v>
      </c>
      <c r="B158" s="40" t="s">
        <v>645</v>
      </c>
      <c r="C158" s="40" t="s">
        <v>264</v>
      </c>
      <c r="D158" s="40">
        <v>0</v>
      </c>
      <c r="E158" s="54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5764.44</v>
      </c>
      <c r="M158" s="37">
        <v>0</v>
      </c>
      <c r="N158" s="37">
        <v>0</v>
      </c>
      <c r="O158">
        <v>0</v>
      </c>
      <c r="P158">
        <v>0</v>
      </c>
      <c r="Q158" s="37">
        <v>0</v>
      </c>
      <c r="R158" s="37">
        <v>0</v>
      </c>
      <c r="S158" s="37">
        <v>0</v>
      </c>
      <c r="T158">
        <v>0</v>
      </c>
      <c r="U158" s="37">
        <v>0</v>
      </c>
      <c r="V158" s="37">
        <v>0</v>
      </c>
      <c r="W158">
        <v>0</v>
      </c>
      <c r="X158" s="37">
        <v>0</v>
      </c>
      <c r="Y158">
        <v>0</v>
      </c>
      <c r="Z158" s="37">
        <v>0</v>
      </c>
      <c r="AA158">
        <v>0</v>
      </c>
      <c r="AB158">
        <v>0</v>
      </c>
      <c r="AC158" s="37">
        <v>0</v>
      </c>
      <c r="AD158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1220.6300000000001</v>
      </c>
      <c r="AJ158" s="37">
        <v>0</v>
      </c>
      <c r="AK158" s="37">
        <v>0</v>
      </c>
      <c r="AL158" s="37">
        <v>1048.43</v>
      </c>
      <c r="AM158" s="37">
        <v>21503.83</v>
      </c>
      <c r="AN158" s="37">
        <v>0</v>
      </c>
      <c r="AO158" s="37">
        <v>2068339.45</v>
      </c>
      <c r="AP158" s="37">
        <v>2102.2399999999998</v>
      </c>
      <c r="AQ158" s="37">
        <v>1101221.21</v>
      </c>
      <c r="AR158" s="37">
        <v>18381.919999999998</v>
      </c>
      <c r="AS158" s="37">
        <v>37495.75</v>
      </c>
      <c r="AT158" s="37">
        <v>3400.92</v>
      </c>
      <c r="AU158" s="37">
        <v>0</v>
      </c>
      <c r="AV158" s="37">
        <v>788745.1</v>
      </c>
      <c r="AW158" s="37">
        <v>200396.82</v>
      </c>
      <c r="AX158" s="37">
        <v>3319955.27</v>
      </c>
      <c r="AY158" s="37">
        <v>0</v>
      </c>
      <c r="AZ158" s="37">
        <v>8722466.2100000009</v>
      </c>
      <c r="BA158" s="37">
        <v>1944629.61</v>
      </c>
      <c r="BB158" s="37">
        <v>57155.07</v>
      </c>
      <c r="BC158" s="37">
        <v>5342281.68</v>
      </c>
      <c r="BD158" s="37">
        <v>95799265.030000001</v>
      </c>
      <c r="BE158" s="37">
        <v>6293.39</v>
      </c>
      <c r="BF158" s="37">
        <v>3756.63</v>
      </c>
      <c r="BG158" s="37">
        <v>159195.88</v>
      </c>
      <c r="BH158" s="37">
        <v>0</v>
      </c>
      <c r="BI158" s="37">
        <v>132661.28</v>
      </c>
      <c r="BJ158" s="37">
        <v>0</v>
      </c>
      <c r="BK158" s="37">
        <v>943935.4</v>
      </c>
      <c r="BL158" s="37">
        <v>0</v>
      </c>
      <c r="BM158" s="37">
        <v>1132931.98</v>
      </c>
      <c r="BN158">
        <v>0</v>
      </c>
      <c r="BO158">
        <v>0</v>
      </c>
      <c r="BP158">
        <v>0</v>
      </c>
      <c r="BQ158" s="37">
        <v>0</v>
      </c>
      <c r="BR158" s="37">
        <v>1765130.24</v>
      </c>
      <c r="BS158" s="41"/>
    </row>
    <row r="159" spans="1:71" x14ac:dyDescent="0.2">
      <c r="A159" s="40" t="str">
        <f t="shared" si="5"/>
        <v>2023–24SWED</v>
      </c>
      <c r="B159" s="40" t="s">
        <v>645</v>
      </c>
      <c r="C159" s="40" t="s">
        <v>265</v>
      </c>
      <c r="D159" s="40">
        <v>0</v>
      </c>
      <c r="E159" s="40">
        <v>0</v>
      </c>
      <c r="F159">
        <v>0</v>
      </c>
      <c r="G159">
        <v>0</v>
      </c>
      <c r="H159">
        <v>0</v>
      </c>
      <c r="I159">
        <v>121910.02</v>
      </c>
      <c r="J159">
        <v>4286.8500000000004</v>
      </c>
      <c r="K159">
        <v>0</v>
      </c>
      <c r="L159">
        <v>16911.34</v>
      </c>
      <c r="M159">
        <v>313445.61</v>
      </c>
      <c r="N159">
        <v>1278623.6499999999</v>
      </c>
      <c r="O159">
        <v>3024.21</v>
      </c>
      <c r="P159">
        <v>0</v>
      </c>
      <c r="Q159">
        <v>0</v>
      </c>
      <c r="R159">
        <v>0</v>
      </c>
      <c r="S159">
        <v>11316370.93</v>
      </c>
      <c r="T159">
        <v>2007581.55</v>
      </c>
      <c r="U159">
        <v>0</v>
      </c>
      <c r="V159">
        <v>3779.46</v>
      </c>
      <c r="W159">
        <v>0</v>
      </c>
      <c r="X159">
        <v>0</v>
      </c>
      <c r="Y159">
        <v>0</v>
      </c>
      <c r="Z159">
        <v>554016.22</v>
      </c>
      <c r="AA159">
        <v>0</v>
      </c>
      <c r="AB159">
        <v>0</v>
      </c>
      <c r="AC159">
        <v>0</v>
      </c>
      <c r="AD159">
        <v>0</v>
      </c>
      <c r="AE159">
        <v>1543739.96</v>
      </c>
      <c r="AF159" s="37">
        <v>140604.10999999999</v>
      </c>
      <c r="AG159">
        <v>0</v>
      </c>
      <c r="AH159">
        <v>936802.86</v>
      </c>
      <c r="AI159">
        <v>601075.36</v>
      </c>
      <c r="AJ159">
        <v>0</v>
      </c>
      <c r="AK159">
        <v>25205.9</v>
      </c>
      <c r="AL159">
        <v>289252.90999999997</v>
      </c>
      <c r="AM159">
        <v>7871209.7800000003</v>
      </c>
      <c r="AN159">
        <v>6328.78</v>
      </c>
      <c r="AO159">
        <v>2680458.14</v>
      </c>
      <c r="AP159">
        <v>322651.59000000003</v>
      </c>
      <c r="AQ159">
        <v>2096736.76</v>
      </c>
      <c r="AR159">
        <v>319604.49</v>
      </c>
      <c r="AS159">
        <v>835049.89</v>
      </c>
      <c r="AT159">
        <v>15050808.42</v>
      </c>
      <c r="AU159">
        <v>323998425.58999997</v>
      </c>
      <c r="AV159" s="37">
        <v>11800986.32</v>
      </c>
      <c r="AW159">
        <v>162264956.71000001</v>
      </c>
      <c r="AX159">
        <v>50103278.549999997</v>
      </c>
      <c r="AY159">
        <v>2335011.8199999998</v>
      </c>
      <c r="AZ159" s="37">
        <v>47768177.93</v>
      </c>
      <c r="BA159">
        <v>3506883.89</v>
      </c>
      <c r="BB159">
        <v>1948476.5</v>
      </c>
      <c r="BC159" s="37">
        <v>16465836.18</v>
      </c>
      <c r="BD159">
        <v>270984484.68000001</v>
      </c>
      <c r="BE159">
        <v>909959.68000000005</v>
      </c>
      <c r="BF159" s="37">
        <v>376766.68</v>
      </c>
      <c r="BG159">
        <v>2682788.81</v>
      </c>
      <c r="BH159" s="37">
        <v>3452.94</v>
      </c>
      <c r="BI159" s="37">
        <v>95388.68</v>
      </c>
      <c r="BJ159">
        <v>3147.74</v>
      </c>
      <c r="BK159" s="37">
        <v>15287259.49</v>
      </c>
      <c r="BL159">
        <v>346066.53</v>
      </c>
      <c r="BM159" s="37">
        <v>2069142.91</v>
      </c>
      <c r="BN159">
        <v>5287.84</v>
      </c>
      <c r="BO159">
        <v>0</v>
      </c>
      <c r="BP159">
        <v>0</v>
      </c>
      <c r="BQ159">
        <v>0</v>
      </c>
      <c r="BR159">
        <v>13035357.189999999</v>
      </c>
      <c r="BS159" s="41"/>
    </row>
    <row r="160" spans="1:71" x14ac:dyDescent="0.2">
      <c r="A160" s="40" t="str">
        <f t="shared" si="5"/>
        <v>2023–24SWIT</v>
      </c>
      <c r="B160" s="40" t="s">
        <v>645</v>
      </c>
      <c r="C160" s="40" t="s">
        <v>266</v>
      </c>
      <c r="D160" s="40">
        <v>0</v>
      </c>
      <c r="E160" s="40">
        <v>0</v>
      </c>
      <c r="F160">
        <v>89874.12</v>
      </c>
      <c r="G160">
        <v>0</v>
      </c>
      <c r="H160" s="37">
        <v>93815.57</v>
      </c>
      <c r="I160" s="37">
        <v>210326.6</v>
      </c>
      <c r="J160" s="37">
        <v>27241.61</v>
      </c>
      <c r="K160" s="37">
        <v>17308292.960000001</v>
      </c>
      <c r="L160">
        <v>10787.72</v>
      </c>
      <c r="M160" s="37">
        <v>1523143.56</v>
      </c>
      <c r="N160" s="37">
        <v>8364912.2199999997</v>
      </c>
      <c r="O160">
        <v>0</v>
      </c>
      <c r="P160">
        <v>0</v>
      </c>
      <c r="Q160">
        <v>0</v>
      </c>
      <c r="R160" s="37">
        <v>516117.05</v>
      </c>
      <c r="S160">
        <v>0</v>
      </c>
      <c r="T160">
        <v>0</v>
      </c>
      <c r="U160">
        <v>0</v>
      </c>
      <c r="V160" s="37">
        <v>25318.17</v>
      </c>
      <c r="W160">
        <v>0</v>
      </c>
      <c r="X160" s="37">
        <v>2629.55</v>
      </c>
      <c r="Y160">
        <v>0</v>
      </c>
      <c r="Z160" s="37">
        <v>2202041.2200000002</v>
      </c>
      <c r="AA160">
        <v>2456.09</v>
      </c>
      <c r="AB160">
        <v>0</v>
      </c>
      <c r="AC160" s="37">
        <v>0</v>
      </c>
      <c r="AD160" s="37">
        <v>6009.87</v>
      </c>
      <c r="AE160">
        <v>2403503.8199999998</v>
      </c>
      <c r="AF160" s="37">
        <v>528353.89</v>
      </c>
      <c r="AG160" s="37">
        <v>1935230.81</v>
      </c>
      <c r="AH160" s="37">
        <v>4001718.44</v>
      </c>
      <c r="AI160" s="37">
        <v>793246.36</v>
      </c>
      <c r="AJ160">
        <v>162969.92000000001</v>
      </c>
      <c r="AK160">
        <v>22562.97</v>
      </c>
      <c r="AL160" s="37">
        <v>1416711.56</v>
      </c>
      <c r="AM160" s="37">
        <v>6878430.0099999998</v>
      </c>
      <c r="AN160">
        <v>0</v>
      </c>
      <c r="AO160" s="37">
        <v>384121.81</v>
      </c>
      <c r="AP160">
        <v>2459.8000000000002</v>
      </c>
      <c r="AQ160" s="37">
        <v>0</v>
      </c>
      <c r="AR160" s="37">
        <v>54234.85</v>
      </c>
      <c r="AS160" s="37">
        <v>209815.22</v>
      </c>
      <c r="AT160" s="37">
        <v>187226.46</v>
      </c>
      <c r="AU160">
        <v>13497.89</v>
      </c>
      <c r="AV160" s="37">
        <v>6490671.7699999996</v>
      </c>
      <c r="AW160" s="37">
        <v>37454603.219999999</v>
      </c>
      <c r="AX160" s="37">
        <v>4668507.0199999996</v>
      </c>
      <c r="AY160" s="37">
        <v>4068037.81</v>
      </c>
      <c r="AZ160" s="37">
        <v>17088819.649999999</v>
      </c>
      <c r="BA160" s="37">
        <v>470348.97</v>
      </c>
      <c r="BB160" s="37">
        <v>585327.49</v>
      </c>
      <c r="BC160" s="37">
        <v>22288418.140000001</v>
      </c>
      <c r="BD160" s="37">
        <v>56211488.170000002</v>
      </c>
      <c r="BE160" s="37">
        <v>4708047.24</v>
      </c>
      <c r="BF160" s="37">
        <v>294768.81</v>
      </c>
      <c r="BG160" s="37">
        <v>157679.1</v>
      </c>
      <c r="BH160" s="37">
        <v>20797.650000000001</v>
      </c>
      <c r="BI160" s="37">
        <v>268830.53999999998</v>
      </c>
      <c r="BJ160" s="37">
        <v>26229.200000000001</v>
      </c>
      <c r="BK160" s="37">
        <v>11251059.800000001</v>
      </c>
      <c r="BL160" s="37">
        <v>10839256.109999999</v>
      </c>
      <c r="BM160" s="37">
        <v>9190184.0199999996</v>
      </c>
      <c r="BN160">
        <v>0</v>
      </c>
      <c r="BO160">
        <v>259023.41</v>
      </c>
      <c r="BP160">
        <v>0</v>
      </c>
      <c r="BQ160">
        <v>0</v>
      </c>
      <c r="BR160" s="37">
        <v>4782639.2</v>
      </c>
      <c r="BS160" s="41"/>
    </row>
    <row r="161" spans="1:72" x14ac:dyDescent="0.2">
      <c r="A161" s="40" t="str">
        <f t="shared" si="5"/>
        <v>2023–24SWZI</v>
      </c>
      <c r="B161" s="40" t="s">
        <v>645</v>
      </c>
      <c r="C161" s="40" t="s">
        <v>267</v>
      </c>
      <c r="D161" s="40">
        <v>0</v>
      </c>
      <c r="E161" s="40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37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 s="37">
        <v>0</v>
      </c>
      <c r="BA161">
        <v>0</v>
      </c>
      <c r="BB161">
        <v>0</v>
      </c>
      <c r="BC161">
        <v>11095.98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 s="37">
        <v>0</v>
      </c>
      <c r="BL161">
        <v>1812.37</v>
      </c>
      <c r="BM161" s="37">
        <v>0</v>
      </c>
      <c r="BN161">
        <v>0</v>
      </c>
      <c r="BO161">
        <v>0</v>
      </c>
      <c r="BP161">
        <v>0</v>
      </c>
      <c r="BQ161">
        <v>0</v>
      </c>
      <c r="BR161">
        <v>10677.21</v>
      </c>
      <c r="BS161" s="41"/>
      <c r="BT161" s="40"/>
    </row>
    <row r="162" spans="1:72" x14ac:dyDescent="0.2">
      <c r="A162" s="40" t="str">
        <f t="shared" si="5"/>
        <v>2023–24SYRI</v>
      </c>
      <c r="B162" s="40" t="s">
        <v>645</v>
      </c>
      <c r="C162" s="40" t="s">
        <v>268</v>
      </c>
      <c r="D162" s="40">
        <v>0</v>
      </c>
      <c r="E162" s="40">
        <v>0</v>
      </c>
      <c r="F162">
        <v>0</v>
      </c>
      <c r="G162">
        <v>0</v>
      </c>
      <c r="H162" s="37">
        <v>0</v>
      </c>
      <c r="I162" s="37">
        <v>0</v>
      </c>
      <c r="J162" s="37">
        <v>0</v>
      </c>
      <c r="K162" s="37">
        <v>0</v>
      </c>
      <c r="L162">
        <v>0</v>
      </c>
      <c r="M162" s="37">
        <v>0</v>
      </c>
      <c r="N162" s="37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37">
        <v>0</v>
      </c>
      <c r="V162" s="37">
        <v>0</v>
      </c>
      <c r="W162">
        <v>0</v>
      </c>
      <c r="X162">
        <v>0</v>
      </c>
      <c r="Y162">
        <v>0</v>
      </c>
      <c r="Z162" s="37">
        <v>0</v>
      </c>
      <c r="AA162" s="37">
        <v>0</v>
      </c>
      <c r="AB162">
        <v>0</v>
      </c>
      <c r="AC162">
        <v>0</v>
      </c>
      <c r="AD162">
        <v>0</v>
      </c>
      <c r="AE162" s="37">
        <v>0</v>
      </c>
      <c r="AF162">
        <v>0</v>
      </c>
      <c r="AG162" s="37">
        <v>0</v>
      </c>
      <c r="AH162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>
        <v>0</v>
      </c>
      <c r="AO162" s="37">
        <v>0</v>
      </c>
      <c r="AP162">
        <v>0</v>
      </c>
      <c r="AQ162" s="37">
        <v>0</v>
      </c>
      <c r="AR162" s="37">
        <v>0</v>
      </c>
      <c r="AS162" s="37">
        <v>1970.11</v>
      </c>
      <c r="AT162" s="37">
        <v>0</v>
      </c>
      <c r="AU162">
        <v>0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7">
        <v>0</v>
      </c>
      <c r="BM162" s="37">
        <v>0</v>
      </c>
      <c r="BN162" s="37">
        <v>0</v>
      </c>
      <c r="BO162">
        <v>0</v>
      </c>
      <c r="BP162">
        <v>0</v>
      </c>
      <c r="BQ162">
        <v>0</v>
      </c>
      <c r="BR162" s="37">
        <v>0</v>
      </c>
      <c r="BS162" s="41"/>
      <c r="BT162" s="40"/>
    </row>
    <row r="163" spans="1:72" x14ac:dyDescent="0.2">
      <c r="A163" s="40" t="str">
        <f t="shared" si="5"/>
        <v>2023–24TAIW</v>
      </c>
      <c r="B163" s="40" t="s">
        <v>645</v>
      </c>
      <c r="C163" s="40" t="s">
        <v>269</v>
      </c>
      <c r="D163" s="40">
        <v>0</v>
      </c>
      <c r="E163" s="40">
        <v>471703.82</v>
      </c>
      <c r="F163">
        <v>455382.03</v>
      </c>
      <c r="G163" s="37">
        <v>11895050.609999999</v>
      </c>
      <c r="H163">
        <v>6525146.3399999999</v>
      </c>
      <c r="I163">
        <v>2192633.7799999998</v>
      </c>
      <c r="J163">
        <v>736836.02</v>
      </c>
      <c r="K163">
        <v>945943.49</v>
      </c>
      <c r="L163">
        <v>74521.83</v>
      </c>
      <c r="M163">
        <v>6907931.75</v>
      </c>
      <c r="N163">
        <v>2319610.4700000002</v>
      </c>
      <c r="O163">
        <v>11158488.619999999</v>
      </c>
      <c r="P163">
        <v>0</v>
      </c>
      <c r="Q163">
        <v>25646.19</v>
      </c>
      <c r="R163">
        <v>632340.88</v>
      </c>
      <c r="S163">
        <v>806336.18</v>
      </c>
      <c r="T163">
        <v>0</v>
      </c>
      <c r="U163">
        <v>199968.87</v>
      </c>
      <c r="V163">
        <v>37098.53</v>
      </c>
      <c r="W163">
        <v>203128.25</v>
      </c>
      <c r="X163" s="37">
        <v>2478026.27</v>
      </c>
      <c r="Y163">
        <v>0</v>
      </c>
      <c r="Z163">
        <v>495797045.93000001</v>
      </c>
      <c r="AA163">
        <v>0</v>
      </c>
      <c r="AB163">
        <v>0</v>
      </c>
      <c r="AC163">
        <v>871781.96</v>
      </c>
      <c r="AD163">
        <v>84702.36</v>
      </c>
      <c r="AE163">
        <v>12116161.83</v>
      </c>
      <c r="AF163">
        <v>117348988.34</v>
      </c>
      <c r="AG163">
        <v>604855.30000000005</v>
      </c>
      <c r="AH163">
        <v>1218970.97</v>
      </c>
      <c r="AI163">
        <v>5217267.62</v>
      </c>
      <c r="AJ163">
        <v>3658371</v>
      </c>
      <c r="AK163">
        <v>8887269.4399999995</v>
      </c>
      <c r="AL163">
        <v>7589629.3099999996</v>
      </c>
      <c r="AM163">
        <v>4522307.4000000004</v>
      </c>
      <c r="AN163">
        <v>307704.40000000002</v>
      </c>
      <c r="AO163">
        <v>25085841.07</v>
      </c>
      <c r="AP163">
        <v>403049.25</v>
      </c>
      <c r="AQ163">
        <v>10956529.529999999</v>
      </c>
      <c r="AR163">
        <v>5776467.5099999998</v>
      </c>
      <c r="AS163">
        <v>3778720.79</v>
      </c>
      <c r="AT163">
        <v>39331874.159999996</v>
      </c>
      <c r="AU163">
        <v>2298174.5499999998</v>
      </c>
      <c r="AV163">
        <v>48571559.5</v>
      </c>
      <c r="AW163">
        <v>4887140.1399999997</v>
      </c>
      <c r="AX163">
        <v>13061106.869999999</v>
      </c>
      <c r="AY163">
        <v>13495265.539999999</v>
      </c>
      <c r="AZ163" s="37">
        <v>48033784.489999898</v>
      </c>
      <c r="BA163">
        <v>19248959.16</v>
      </c>
      <c r="BB163">
        <v>24836493.609999999</v>
      </c>
      <c r="BC163">
        <v>36103069.729999997</v>
      </c>
      <c r="BD163">
        <v>43041168.909999996</v>
      </c>
      <c r="BE163">
        <v>82264408.280000001</v>
      </c>
      <c r="BF163">
        <v>2752353.53</v>
      </c>
      <c r="BG163">
        <v>10897929.199999999</v>
      </c>
      <c r="BH163">
        <v>140385.49</v>
      </c>
      <c r="BI163">
        <v>3039771</v>
      </c>
      <c r="BJ163">
        <v>1533208.77</v>
      </c>
      <c r="BK163">
        <v>13947141.33</v>
      </c>
      <c r="BL163">
        <v>4419002.49</v>
      </c>
      <c r="BM163">
        <v>31067658.760000002</v>
      </c>
      <c r="BN163">
        <v>0</v>
      </c>
      <c r="BO163">
        <v>0</v>
      </c>
      <c r="BP163">
        <v>0</v>
      </c>
      <c r="BQ163">
        <v>0</v>
      </c>
      <c r="BR163">
        <v>160124948.41999999</v>
      </c>
      <c r="BS163" s="41"/>
      <c r="BT163" s="40"/>
    </row>
    <row r="164" spans="1:72" x14ac:dyDescent="0.2">
      <c r="A164" s="40" t="str">
        <f t="shared" si="5"/>
        <v>2023–24TANZ</v>
      </c>
      <c r="B164" s="40" t="s">
        <v>645</v>
      </c>
      <c r="C164" s="40" t="s">
        <v>270</v>
      </c>
      <c r="D164" s="40">
        <v>0</v>
      </c>
      <c r="E164" s="40">
        <v>0</v>
      </c>
      <c r="F164">
        <v>0</v>
      </c>
      <c r="G164" s="37">
        <v>358981.05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>
        <v>0</v>
      </c>
      <c r="Q164">
        <v>0</v>
      </c>
      <c r="R164" s="37">
        <v>0</v>
      </c>
      <c r="S164" s="37">
        <v>0</v>
      </c>
      <c r="T164">
        <v>0</v>
      </c>
      <c r="U164" s="37">
        <v>0</v>
      </c>
      <c r="V164" s="37">
        <v>0</v>
      </c>
      <c r="W164" s="37">
        <v>0</v>
      </c>
      <c r="X164" s="37">
        <v>0</v>
      </c>
      <c r="Y164">
        <v>0</v>
      </c>
      <c r="Z164" s="37">
        <v>0</v>
      </c>
      <c r="AA164">
        <v>0</v>
      </c>
      <c r="AB164" s="37">
        <v>0</v>
      </c>
      <c r="AC164" s="37">
        <v>0</v>
      </c>
      <c r="AD164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7">
        <v>0</v>
      </c>
      <c r="AX164" s="37">
        <v>0</v>
      </c>
      <c r="AY164" s="37">
        <v>0</v>
      </c>
      <c r="AZ164" s="37">
        <v>0</v>
      </c>
      <c r="BA164" s="37">
        <v>0</v>
      </c>
      <c r="BB164" s="37">
        <v>0</v>
      </c>
      <c r="BC164" s="37">
        <v>36159.379999999997</v>
      </c>
      <c r="BD164" s="37">
        <v>0</v>
      </c>
      <c r="BE164" s="37">
        <v>0</v>
      </c>
      <c r="BF164" s="37">
        <v>0</v>
      </c>
      <c r="BG164" s="37">
        <v>0</v>
      </c>
      <c r="BH164" s="37">
        <v>0</v>
      </c>
      <c r="BI164" s="37">
        <v>0</v>
      </c>
      <c r="BJ164" s="37">
        <v>0</v>
      </c>
      <c r="BK164" s="37">
        <v>26862.59</v>
      </c>
      <c r="BL164" s="37">
        <v>0</v>
      </c>
      <c r="BM164" s="37">
        <v>0</v>
      </c>
      <c r="BN164" s="37">
        <v>0</v>
      </c>
      <c r="BO164" s="37">
        <v>0</v>
      </c>
      <c r="BP164">
        <v>0</v>
      </c>
      <c r="BQ164">
        <v>0</v>
      </c>
      <c r="BR164" s="37">
        <v>0</v>
      </c>
      <c r="BS164" s="41"/>
      <c r="BT164" s="40"/>
    </row>
    <row r="165" spans="1:72" x14ac:dyDescent="0.2">
      <c r="A165" s="40" t="str">
        <f t="shared" si="5"/>
        <v>2023–24THAI</v>
      </c>
      <c r="B165" s="40" t="s">
        <v>645</v>
      </c>
      <c r="C165" s="40" t="s">
        <v>271</v>
      </c>
      <c r="D165" s="40">
        <v>0</v>
      </c>
      <c r="E165" s="40">
        <v>493195.12</v>
      </c>
      <c r="F165">
        <v>38894.39</v>
      </c>
      <c r="G165">
        <v>69487055.859999999</v>
      </c>
      <c r="H165">
        <v>49353844.719999999</v>
      </c>
      <c r="I165">
        <v>31263654.809999999</v>
      </c>
      <c r="J165">
        <v>4656549.41</v>
      </c>
      <c r="K165" s="37">
        <v>527206.17000000004</v>
      </c>
      <c r="L165">
        <v>17379878.719999999</v>
      </c>
      <c r="M165">
        <v>46662882.990000002</v>
      </c>
      <c r="N165">
        <v>3900464.94</v>
      </c>
      <c r="O165">
        <v>0</v>
      </c>
      <c r="P165">
        <v>0</v>
      </c>
      <c r="Q165">
        <v>68926.78</v>
      </c>
      <c r="R165">
        <v>967732.62</v>
      </c>
      <c r="S165">
        <v>6353.04</v>
      </c>
      <c r="T165">
        <v>0</v>
      </c>
      <c r="U165">
        <v>105385.28</v>
      </c>
      <c r="V165">
        <v>1618603.34</v>
      </c>
      <c r="W165">
        <v>0</v>
      </c>
      <c r="X165">
        <v>446934.61</v>
      </c>
      <c r="Y165">
        <v>0</v>
      </c>
      <c r="Z165">
        <v>67833575.439999998</v>
      </c>
      <c r="AA165">
        <v>0</v>
      </c>
      <c r="AB165">
        <v>0</v>
      </c>
      <c r="AC165">
        <v>2268654.4</v>
      </c>
      <c r="AD165">
        <v>0</v>
      </c>
      <c r="AE165">
        <v>3357798.81</v>
      </c>
      <c r="AF165" s="37">
        <v>7810473.7999999998</v>
      </c>
      <c r="AG165">
        <v>2200906.79</v>
      </c>
      <c r="AH165">
        <v>818539.08</v>
      </c>
      <c r="AI165">
        <v>29533731.640000001</v>
      </c>
      <c r="AJ165" s="37">
        <v>8202346.4100000001</v>
      </c>
      <c r="AK165">
        <v>4104751.52</v>
      </c>
      <c r="AL165">
        <v>21928571.120000001</v>
      </c>
      <c r="AM165">
        <v>14966488.98</v>
      </c>
      <c r="AN165">
        <v>49866.7</v>
      </c>
      <c r="AO165">
        <v>125754142.56999999</v>
      </c>
      <c r="AP165" s="37">
        <v>2878400.41</v>
      </c>
      <c r="AQ165">
        <v>16139054.779999999</v>
      </c>
      <c r="AR165">
        <v>2220489.65</v>
      </c>
      <c r="AS165" s="37">
        <v>37912253.299999997</v>
      </c>
      <c r="AT165" s="37">
        <v>2285420.0699999998</v>
      </c>
      <c r="AU165">
        <v>35308883.399999999</v>
      </c>
      <c r="AV165" s="37">
        <v>68310539.150000006</v>
      </c>
      <c r="AW165" s="37">
        <v>7330366.9199999999</v>
      </c>
      <c r="AX165" s="37">
        <v>56679152.890000001</v>
      </c>
      <c r="AY165">
        <v>971070.29</v>
      </c>
      <c r="AZ165" s="37">
        <v>372248855.00000101</v>
      </c>
      <c r="BA165">
        <v>1815561.23</v>
      </c>
      <c r="BB165" s="37">
        <v>5506047.1500000004</v>
      </c>
      <c r="BC165" s="37">
        <v>90865682.280000001</v>
      </c>
      <c r="BD165" s="37">
        <v>3018723726.1199999</v>
      </c>
      <c r="BE165" s="37">
        <v>4336911.9400000004</v>
      </c>
      <c r="BF165" s="37">
        <v>2103788.52</v>
      </c>
      <c r="BG165" s="37">
        <v>7513519.5099999998</v>
      </c>
      <c r="BH165">
        <v>85376.639999999999</v>
      </c>
      <c r="BI165" s="37">
        <v>14913176.16</v>
      </c>
      <c r="BJ165">
        <v>255195.71</v>
      </c>
      <c r="BK165" s="37">
        <v>4393905.09</v>
      </c>
      <c r="BL165">
        <v>1854939.11</v>
      </c>
      <c r="BM165" s="37">
        <v>51643031.190000102</v>
      </c>
      <c r="BN165">
        <v>0</v>
      </c>
      <c r="BO165">
        <v>18984.61</v>
      </c>
      <c r="BP165">
        <v>0</v>
      </c>
      <c r="BQ165">
        <v>0</v>
      </c>
      <c r="BR165" s="37">
        <v>193064844.62</v>
      </c>
      <c r="BS165" s="41"/>
      <c r="BT165" s="40"/>
    </row>
    <row r="166" spans="1:72" x14ac:dyDescent="0.2">
      <c r="A166" s="40" t="str">
        <f t="shared" si="5"/>
        <v>2023–24TNGA</v>
      </c>
      <c r="B166" s="40" t="s">
        <v>645</v>
      </c>
      <c r="C166" s="40" t="s">
        <v>272</v>
      </c>
      <c r="D166" s="40">
        <v>0</v>
      </c>
      <c r="E166" s="40">
        <v>0</v>
      </c>
      <c r="F166">
        <v>0</v>
      </c>
      <c r="G166">
        <v>0</v>
      </c>
      <c r="H166" s="37">
        <v>0</v>
      </c>
      <c r="I166">
        <v>216133.79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354067.05</v>
      </c>
      <c r="X166" s="37">
        <v>6341.39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 s="37">
        <v>0</v>
      </c>
      <c r="AM166">
        <v>0</v>
      </c>
      <c r="AN166">
        <v>0</v>
      </c>
      <c r="AO166">
        <v>0</v>
      </c>
      <c r="AP166" s="37">
        <v>0</v>
      </c>
      <c r="AQ166">
        <v>0</v>
      </c>
      <c r="AR166">
        <v>0</v>
      </c>
      <c r="AS166" s="37">
        <v>0</v>
      </c>
      <c r="AT166">
        <v>0</v>
      </c>
      <c r="AU166">
        <v>0</v>
      </c>
      <c r="AV166">
        <v>0</v>
      </c>
      <c r="AW166" s="37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24562.07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1403.09</v>
      </c>
      <c r="BJ166">
        <v>0</v>
      </c>
      <c r="BK166">
        <v>0</v>
      </c>
      <c r="BL166">
        <v>0</v>
      </c>
      <c r="BM166">
        <v>7800</v>
      </c>
      <c r="BN166">
        <v>0</v>
      </c>
      <c r="BO166">
        <v>0</v>
      </c>
      <c r="BP166">
        <v>0</v>
      </c>
      <c r="BQ166">
        <v>0</v>
      </c>
      <c r="BR166">
        <v>0</v>
      </c>
      <c r="BS166" s="41"/>
      <c r="BT166" s="40"/>
    </row>
    <row r="167" spans="1:72" x14ac:dyDescent="0.2">
      <c r="A167" s="40" t="str">
        <f t="shared" si="5"/>
        <v>2023–24TOGO</v>
      </c>
      <c r="B167" s="40" t="s">
        <v>645</v>
      </c>
      <c r="C167" s="40" t="s">
        <v>273</v>
      </c>
      <c r="D167" s="54">
        <v>0</v>
      </c>
      <c r="E167" s="54">
        <v>0</v>
      </c>
      <c r="F167" s="37">
        <v>0</v>
      </c>
      <c r="G167" s="37">
        <v>0</v>
      </c>
      <c r="H167" s="37">
        <v>0</v>
      </c>
      <c r="I167" s="37">
        <v>2662.8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7">
        <v>0</v>
      </c>
      <c r="AX167" s="37">
        <v>0</v>
      </c>
      <c r="AY167" s="37">
        <v>0</v>
      </c>
      <c r="AZ167" s="37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37">
        <v>0</v>
      </c>
      <c r="BM167" s="37">
        <v>0</v>
      </c>
      <c r="BN167" s="37">
        <v>0</v>
      </c>
      <c r="BO167" s="37">
        <v>0</v>
      </c>
      <c r="BP167" s="37">
        <v>0</v>
      </c>
      <c r="BQ167" s="37">
        <v>0</v>
      </c>
      <c r="BR167" s="37">
        <v>1166.67</v>
      </c>
      <c r="BS167" s="41"/>
      <c r="BT167" s="40"/>
    </row>
    <row r="168" spans="1:72" x14ac:dyDescent="0.2">
      <c r="A168" s="40" t="str">
        <f t="shared" si="5"/>
        <v>2023–24TRCA</v>
      </c>
      <c r="B168" s="40" t="s">
        <v>645</v>
      </c>
      <c r="C168" s="40" t="s">
        <v>308</v>
      </c>
      <c r="D168" s="40">
        <v>0</v>
      </c>
      <c r="E168" s="40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 s="37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 s="37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 s="37">
        <v>0</v>
      </c>
      <c r="AV168" s="37">
        <v>0</v>
      </c>
      <c r="AW168">
        <v>81110.39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 s="37">
        <v>0</v>
      </c>
      <c r="BE168" s="37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 s="37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 s="41"/>
    </row>
    <row r="169" spans="1:72" x14ac:dyDescent="0.2">
      <c r="A169" s="40" t="str">
        <f t="shared" si="5"/>
        <v>2023–24TRIN</v>
      </c>
      <c r="B169" s="40" t="s">
        <v>645</v>
      </c>
      <c r="C169" s="40" t="s">
        <v>274</v>
      </c>
      <c r="D169" s="40">
        <v>0</v>
      </c>
      <c r="E169" s="40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 s="37">
        <v>1258786.32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6255.66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 s="41"/>
    </row>
    <row r="170" spans="1:72" x14ac:dyDescent="0.2">
      <c r="A170" s="40" t="str">
        <f t="shared" si="5"/>
        <v>2023–24TUNI</v>
      </c>
      <c r="B170" s="40" t="s">
        <v>645</v>
      </c>
      <c r="C170" s="40" t="s">
        <v>275</v>
      </c>
      <c r="D170" s="40">
        <v>0</v>
      </c>
      <c r="E170" s="40">
        <v>0</v>
      </c>
      <c r="F170">
        <v>0</v>
      </c>
      <c r="G170">
        <v>38634.82</v>
      </c>
      <c r="H170">
        <v>0</v>
      </c>
      <c r="I170">
        <v>82627.41</v>
      </c>
      <c r="J170">
        <v>0</v>
      </c>
      <c r="K170">
        <v>0</v>
      </c>
      <c r="L170">
        <v>912228.91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1102382.73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30878.48</v>
      </c>
      <c r="AM170">
        <v>0</v>
      </c>
      <c r="AN170">
        <v>0</v>
      </c>
      <c r="AO170">
        <v>0</v>
      </c>
      <c r="AP170" s="37">
        <v>0</v>
      </c>
      <c r="AQ170">
        <v>0</v>
      </c>
      <c r="AR170">
        <v>8539.16</v>
      </c>
      <c r="AS170">
        <v>18504.98</v>
      </c>
      <c r="AT170">
        <v>0</v>
      </c>
      <c r="AU170">
        <v>0</v>
      </c>
      <c r="AV170" s="37">
        <v>374982.68</v>
      </c>
      <c r="AW170">
        <v>0</v>
      </c>
      <c r="AX170">
        <v>0</v>
      </c>
      <c r="AY170">
        <v>0</v>
      </c>
      <c r="AZ170" s="37">
        <v>79504.009999999995</v>
      </c>
      <c r="BA170">
        <v>1244.8399999999999</v>
      </c>
      <c r="BB170">
        <v>637117.32999999996</v>
      </c>
      <c r="BC170">
        <v>561540.4</v>
      </c>
      <c r="BD170">
        <v>25590.73</v>
      </c>
      <c r="BE170">
        <v>398982.6</v>
      </c>
      <c r="BF170">
        <v>0</v>
      </c>
      <c r="BG170" s="37">
        <v>0</v>
      </c>
      <c r="BH170">
        <v>31185.19</v>
      </c>
      <c r="BI170" s="37">
        <v>193758.56</v>
      </c>
      <c r="BJ170">
        <v>0</v>
      </c>
      <c r="BK170">
        <v>56490.61</v>
      </c>
      <c r="BL170">
        <v>0</v>
      </c>
      <c r="BM170" s="37">
        <v>231780.49</v>
      </c>
      <c r="BN170">
        <v>0</v>
      </c>
      <c r="BO170">
        <v>0</v>
      </c>
      <c r="BP170">
        <v>0</v>
      </c>
      <c r="BQ170">
        <v>0</v>
      </c>
      <c r="BR170">
        <v>55880.71</v>
      </c>
      <c r="BS170" s="41"/>
    </row>
    <row r="171" spans="1:72" x14ac:dyDescent="0.2">
      <c r="A171" s="40" t="str">
        <f t="shared" si="5"/>
        <v>2023–24TURK</v>
      </c>
      <c r="B171" s="40" t="s">
        <v>645</v>
      </c>
      <c r="C171" s="40" t="s">
        <v>276</v>
      </c>
      <c r="D171" s="40">
        <v>0</v>
      </c>
      <c r="E171" s="40">
        <v>0</v>
      </c>
      <c r="F171">
        <v>0</v>
      </c>
      <c r="G171">
        <v>0</v>
      </c>
      <c r="H171" s="37">
        <v>29322.65</v>
      </c>
      <c r="I171" s="37">
        <v>19063511.289999999</v>
      </c>
      <c r="J171">
        <v>703983.66</v>
      </c>
      <c r="K171" s="37">
        <v>119375.67999999999</v>
      </c>
      <c r="L171">
        <v>290146.08</v>
      </c>
      <c r="M171">
        <v>755356.57</v>
      </c>
      <c r="N171">
        <v>13433.94</v>
      </c>
      <c r="O171">
        <v>1496.28</v>
      </c>
      <c r="P171">
        <v>0</v>
      </c>
      <c r="Q171" s="37">
        <v>0</v>
      </c>
      <c r="R171">
        <v>1010511.19</v>
      </c>
      <c r="S171">
        <v>0</v>
      </c>
      <c r="T171">
        <v>0</v>
      </c>
      <c r="U171">
        <v>0</v>
      </c>
      <c r="V171">
        <v>219373.62</v>
      </c>
      <c r="W171">
        <v>0</v>
      </c>
      <c r="X171">
        <v>66787.33</v>
      </c>
      <c r="Y171">
        <v>0</v>
      </c>
      <c r="Z171">
        <v>103899.44</v>
      </c>
      <c r="AA171">
        <v>0</v>
      </c>
      <c r="AB171">
        <v>0</v>
      </c>
      <c r="AC171">
        <v>598268.1</v>
      </c>
      <c r="AD171">
        <v>0</v>
      </c>
      <c r="AE171">
        <v>0</v>
      </c>
      <c r="AF171">
        <v>1683044.37</v>
      </c>
      <c r="AG171">
        <v>1091307.26</v>
      </c>
      <c r="AH171">
        <v>2337.33</v>
      </c>
      <c r="AI171">
        <v>584372.99</v>
      </c>
      <c r="AJ171">
        <v>431360.05</v>
      </c>
      <c r="AK171">
        <v>434691.03</v>
      </c>
      <c r="AL171">
        <v>5169960.87</v>
      </c>
      <c r="AM171">
        <v>729687.9</v>
      </c>
      <c r="AN171">
        <v>0</v>
      </c>
      <c r="AO171">
        <v>2625353.46</v>
      </c>
      <c r="AP171">
        <v>654496.55000000005</v>
      </c>
      <c r="AQ171">
        <v>1355301.95</v>
      </c>
      <c r="AR171">
        <v>4410115.62</v>
      </c>
      <c r="AS171">
        <v>17931977.350000001</v>
      </c>
      <c r="AT171">
        <v>363761.14</v>
      </c>
      <c r="AU171">
        <v>191281.42</v>
      </c>
      <c r="AV171">
        <v>4360482.87</v>
      </c>
      <c r="AW171">
        <v>6703871.2599999998</v>
      </c>
      <c r="AX171">
        <v>13000332.65</v>
      </c>
      <c r="AY171">
        <v>2188458.65</v>
      </c>
      <c r="AZ171">
        <v>7983425.2000000002</v>
      </c>
      <c r="BA171">
        <v>1325.22</v>
      </c>
      <c r="BB171">
        <v>80271.25</v>
      </c>
      <c r="BC171">
        <v>3668482.75</v>
      </c>
      <c r="BD171">
        <v>57495087.359999999</v>
      </c>
      <c r="BE171">
        <v>686378.24</v>
      </c>
      <c r="BF171">
        <v>702332.71</v>
      </c>
      <c r="BG171">
        <v>4678319.95</v>
      </c>
      <c r="BH171">
        <v>10579.36</v>
      </c>
      <c r="BI171" s="37">
        <v>5301190.0899999896</v>
      </c>
      <c r="BJ171">
        <v>1781453.62</v>
      </c>
      <c r="BK171">
        <v>1866879.28</v>
      </c>
      <c r="BL171">
        <v>4491.6499999999996</v>
      </c>
      <c r="BM171">
        <v>10735668.74</v>
      </c>
      <c r="BN171">
        <v>0</v>
      </c>
      <c r="BO171">
        <v>0</v>
      </c>
      <c r="BP171">
        <v>682289.59</v>
      </c>
      <c r="BQ171">
        <v>0</v>
      </c>
      <c r="BR171">
        <v>34660576.899999999</v>
      </c>
      <c r="BS171" s="41"/>
    </row>
    <row r="172" spans="1:72" x14ac:dyDescent="0.2">
      <c r="A172" s="40" t="str">
        <f t="shared" si="5"/>
        <v>2023–24TUVA</v>
      </c>
      <c r="B172" s="40" t="s">
        <v>645</v>
      </c>
      <c r="C172" s="40" t="s">
        <v>278</v>
      </c>
      <c r="D172" s="40">
        <v>0</v>
      </c>
      <c r="E172" s="40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80963.37</v>
      </c>
      <c r="AY172">
        <v>0</v>
      </c>
      <c r="AZ172">
        <v>0</v>
      </c>
      <c r="BA172">
        <v>0</v>
      </c>
      <c r="BB172" s="37">
        <v>0</v>
      </c>
      <c r="BC172">
        <v>0</v>
      </c>
      <c r="BD172">
        <v>0</v>
      </c>
      <c r="BE172" s="37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1288.24</v>
      </c>
      <c r="BM172" s="37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 s="41"/>
    </row>
    <row r="173" spans="1:72" x14ac:dyDescent="0.2">
      <c r="A173" s="40" t="str">
        <f t="shared" si="5"/>
        <v>2023–24UAEM</v>
      </c>
      <c r="B173" s="40" t="s">
        <v>645</v>
      </c>
      <c r="C173" s="40" t="s">
        <v>279</v>
      </c>
      <c r="D173" s="40">
        <v>0</v>
      </c>
      <c r="E173" s="54">
        <v>0</v>
      </c>
      <c r="F173">
        <v>0</v>
      </c>
      <c r="G173">
        <v>0</v>
      </c>
      <c r="H173" s="37">
        <v>914585.47</v>
      </c>
      <c r="I173" s="37">
        <v>70301.210000000006</v>
      </c>
      <c r="J173" s="37">
        <v>0</v>
      </c>
      <c r="K173" s="37">
        <v>31633.95</v>
      </c>
      <c r="L173" s="37">
        <v>0</v>
      </c>
      <c r="M173" s="37">
        <v>8669.59</v>
      </c>
      <c r="N173">
        <v>0</v>
      </c>
      <c r="O173">
        <v>0</v>
      </c>
      <c r="P173">
        <v>0</v>
      </c>
      <c r="Q173" s="37">
        <v>0</v>
      </c>
      <c r="R173" s="37">
        <v>0</v>
      </c>
      <c r="S173" s="37">
        <v>0</v>
      </c>
      <c r="T173" s="37">
        <v>0</v>
      </c>
      <c r="U173">
        <v>1002958.31</v>
      </c>
      <c r="V173" s="37">
        <v>159357.35999999999</v>
      </c>
      <c r="W173">
        <v>0</v>
      </c>
      <c r="X173" s="37">
        <v>9503.11</v>
      </c>
      <c r="Y173">
        <v>0</v>
      </c>
      <c r="Z173" s="37">
        <v>1223846.47</v>
      </c>
      <c r="AA173">
        <v>100079.54</v>
      </c>
      <c r="AB173">
        <v>0</v>
      </c>
      <c r="AC173" s="37">
        <v>0</v>
      </c>
      <c r="AD173">
        <v>0</v>
      </c>
      <c r="AE173" s="37">
        <v>198262.36</v>
      </c>
      <c r="AF173" s="37">
        <v>62138.61</v>
      </c>
      <c r="AG173">
        <v>42762.83</v>
      </c>
      <c r="AH173" s="37">
        <v>51473.52</v>
      </c>
      <c r="AI173">
        <v>128120.57</v>
      </c>
      <c r="AJ173">
        <v>102089729.22</v>
      </c>
      <c r="AK173">
        <v>812661.08</v>
      </c>
      <c r="AL173" s="37">
        <v>5343932.53</v>
      </c>
      <c r="AM173" s="37">
        <v>87896.62</v>
      </c>
      <c r="AN173" s="37">
        <v>0</v>
      </c>
      <c r="AO173" s="37">
        <v>263584.15999999997</v>
      </c>
      <c r="AP173" s="37">
        <v>0</v>
      </c>
      <c r="AQ173" s="37">
        <v>13003.98</v>
      </c>
      <c r="AR173" s="37">
        <v>6180533.7800000003</v>
      </c>
      <c r="AS173" s="37">
        <v>7419873.46</v>
      </c>
      <c r="AT173" s="37">
        <v>3988509.65</v>
      </c>
      <c r="AU173" s="37">
        <v>1508.91</v>
      </c>
      <c r="AV173" s="37">
        <v>1034660.48</v>
      </c>
      <c r="AW173" s="37">
        <v>484664.4</v>
      </c>
      <c r="AX173" s="37">
        <v>12386974.189999999</v>
      </c>
      <c r="AY173" s="37">
        <v>0</v>
      </c>
      <c r="AZ173" s="37">
        <v>18712395.120000001</v>
      </c>
      <c r="BA173">
        <v>1837.84</v>
      </c>
      <c r="BB173" s="37">
        <v>199875.77</v>
      </c>
      <c r="BC173" s="37">
        <v>3022404.41</v>
      </c>
      <c r="BD173" s="37">
        <v>2047215.68</v>
      </c>
      <c r="BE173" s="37">
        <v>11829611.710000001</v>
      </c>
      <c r="BF173" s="37">
        <v>248364.56</v>
      </c>
      <c r="BG173" s="37">
        <v>1974887.28</v>
      </c>
      <c r="BH173" s="37">
        <v>1441.58</v>
      </c>
      <c r="BI173" s="37">
        <v>39695.86</v>
      </c>
      <c r="BJ173" s="37">
        <v>4048.16</v>
      </c>
      <c r="BK173" s="37">
        <v>1540686.58</v>
      </c>
      <c r="BL173">
        <v>3168.62</v>
      </c>
      <c r="BM173" s="37">
        <v>3058239.67</v>
      </c>
      <c r="BN173">
        <v>0</v>
      </c>
      <c r="BO173">
        <v>19744.11</v>
      </c>
      <c r="BP173">
        <v>111211.15</v>
      </c>
      <c r="BQ173">
        <v>0</v>
      </c>
      <c r="BR173" s="37">
        <v>36927903.460000001</v>
      </c>
      <c r="BS173" s="41"/>
    </row>
    <row r="174" spans="1:72" x14ac:dyDescent="0.2">
      <c r="A174" s="40" t="str">
        <f t="shared" ref="A174:A237" si="6">B174&amp;C174</f>
        <v>2023–24UGAN</v>
      </c>
      <c r="B174" s="40" t="s">
        <v>645</v>
      </c>
      <c r="C174" s="40" t="s">
        <v>280</v>
      </c>
      <c r="D174" s="40">
        <v>0</v>
      </c>
      <c r="E174" s="40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1779282.47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1103.6500000000001</v>
      </c>
      <c r="Y174">
        <v>0</v>
      </c>
      <c r="Z174" s="37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s="37">
        <v>0</v>
      </c>
      <c r="AW174">
        <v>0</v>
      </c>
      <c r="AX174">
        <v>0</v>
      </c>
      <c r="AY174">
        <v>0</v>
      </c>
      <c r="AZ174" s="37">
        <v>0</v>
      </c>
      <c r="BA174">
        <v>0</v>
      </c>
      <c r="BB174" s="37">
        <v>0</v>
      </c>
      <c r="BC174" s="37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 s="37">
        <v>0</v>
      </c>
      <c r="BJ174">
        <v>0</v>
      </c>
      <c r="BK174">
        <v>0</v>
      </c>
      <c r="BL174">
        <v>0</v>
      </c>
      <c r="BM174" s="37">
        <v>1260.03</v>
      </c>
      <c r="BN174">
        <v>0</v>
      </c>
      <c r="BO174">
        <v>0</v>
      </c>
      <c r="BP174">
        <v>0</v>
      </c>
      <c r="BQ174">
        <v>0</v>
      </c>
      <c r="BR174">
        <v>0</v>
      </c>
      <c r="BS174" s="41"/>
    </row>
    <row r="175" spans="1:72" x14ac:dyDescent="0.2">
      <c r="A175" s="40" t="str">
        <f t="shared" si="6"/>
        <v>2023–24UK</v>
      </c>
      <c r="B175" s="40" t="s">
        <v>645</v>
      </c>
      <c r="C175" s="40" t="s">
        <v>281</v>
      </c>
      <c r="D175" s="40">
        <v>0</v>
      </c>
      <c r="E175" s="40">
        <v>1729886.17</v>
      </c>
      <c r="F175">
        <v>4033821.67</v>
      </c>
      <c r="G175">
        <v>7080181.5</v>
      </c>
      <c r="H175">
        <v>20903786.050000001</v>
      </c>
      <c r="I175" s="37">
        <v>1100274.3899999999</v>
      </c>
      <c r="J175" s="37">
        <v>1684398.59</v>
      </c>
      <c r="K175" s="37">
        <v>2626910.98</v>
      </c>
      <c r="L175">
        <v>1981273.64</v>
      </c>
      <c r="M175">
        <v>16672500.76</v>
      </c>
      <c r="N175" s="37">
        <v>14415870.949999999</v>
      </c>
      <c r="O175">
        <v>0</v>
      </c>
      <c r="P175">
        <v>0</v>
      </c>
      <c r="Q175" s="37">
        <v>0</v>
      </c>
      <c r="R175">
        <v>32741.05</v>
      </c>
      <c r="S175">
        <v>0</v>
      </c>
      <c r="T175">
        <v>0</v>
      </c>
      <c r="U175">
        <v>51482.239999999998</v>
      </c>
      <c r="V175">
        <v>792302.38</v>
      </c>
      <c r="W175">
        <v>0</v>
      </c>
      <c r="X175" s="37">
        <v>1297020.6499999999</v>
      </c>
      <c r="Y175">
        <v>0</v>
      </c>
      <c r="Z175">
        <v>779585.22</v>
      </c>
      <c r="AA175">
        <v>18878.23</v>
      </c>
      <c r="AB175">
        <v>0</v>
      </c>
      <c r="AC175">
        <v>0</v>
      </c>
      <c r="AD175">
        <v>204681.76</v>
      </c>
      <c r="AE175" s="37">
        <v>8259458.7599999998</v>
      </c>
      <c r="AF175">
        <v>898362.55</v>
      </c>
      <c r="AG175">
        <v>2411443.38</v>
      </c>
      <c r="AH175" s="37">
        <v>16930281.690000001</v>
      </c>
      <c r="AI175" s="37">
        <v>6411146.4799999902</v>
      </c>
      <c r="AJ175">
        <v>1123833.08</v>
      </c>
      <c r="AK175">
        <v>1688436.96</v>
      </c>
      <c r="AL175">
        <v>15983411.880000001</v>
      </c>
      <c r="AM175">
        <v>13429678.76</v>
      </c>
      <c r="AN175">
        <v>418394.65</v>
      </c>
      <c r="AO175" s="37">
        <v>4583641.2300000004</v>
      </c>
      <c r="AP175">
        <v>3298675.81</v>
      </c>
      <c r="AQ175">
        <v>2357000.2000000002</v>
      </c>
      <c r="AR175" s="37">
        <v>3977183.86</v>
      </c>
      <c r="AS175" s="37">
        <v>3703414.22</v>
      </c>
      <c r="AT175">
        <v>1596970.92</v>
      </c>
      <c r="AU175" s="37">
        <v>2402965.4500000002</v>
      </c>
      <c r="AV175" s="37">
        <v>7584653.3700000001</v>
      </c>
      <c r="AW175" s="37">
        <v>31133033.879999999</v>
      </c>
      <c r="AX175" s="37">
        <v>136187151.40000001</v>
      </c>
      <c r="AY175" s="37">
        <v>3017306.24</v>
      </c>
      <c r="AZ175" s="37">
        <v>94402817.179999799</v>
      </c>
      <c r="BA175">
        <v>3477498.61</v>
      </c>
      <c r="BB175" s="37">
        <v>20822442.989999998</v>
      </c>
      <c r="BC175" s="37">
        <v>33146748.75</v>
      </c>
      <c r="BD175">
        <v>392601516.57999998</v>
      </c>
      <c r="BE175">
        <v>46718672.979999997</v>
      </c>
      <c r="BF175" s="37">
        <v>4183486.32</v>
      </c>
      <c r="BG175" s="37">
        <v>30356698.100000001</v>
      </c>
      <c r="BH175">
        <v>190639.85</v>
      </c>
      <c r="BI175" s="37">
        <v>1411172.31</v>
      </c>
      <c r="BJ175">
        <v>149547.20000000001</v>
      </c>
      <c r="BK175" s="37">
        <v>43939235.82</v>
      </c>
      <c r="BL175">
        <v>1054532.2</v>
      </c>
      <c r="BM175" s="37">
        <v>44754837.490000002</v>
      </c>
      <c r="BN175">
        <v>215776.31</v>
      </c>
      <c r="BO175">
        <v>99090.86</v>
      </c>
      <c r="BP175">
        <v>16786</v>
      </c>
      <c r="BQ175">
        <v>14171.7</v>
      </c>
      <c r="BR175" s="37">
        <v>25623237.960000001</v>
      </c>
      <c r="BS175" s="41"/>
    </row>
    <row r="176" spans="1:72" x14ac:dyDescent="0.2">
      <c r="A176" s="40" t="str">
        <f t="shared" si="6"/>
        <v>2023–24UKRA</v>
      </c>
      <c r="B176" s="40" t="s">
        <v>645</v>
      </c>
      <c r="C176" s="40" t="s">
        <v>282</v>
      </c>
      <c r="D176" s="40">
        <v>0</v>
      </c>
      <c r="E176" s="40">
        <v>0</v>
      </c>
      <c r="F176">
        <v>0</v>
      </c>
      <c r="G176">
        <v>0</v>
      </c>
      <c r="H176">
        <v>0</v>
      </c>
      <c r="I176">
        <v>14947.59</v>
      </c>
      <c r="J176">
        <v>0</v>
      </c>
      <c r="K176">
        <v>7334.78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1370815.31</v>
      </c>
      <c r="AD176">
        <v>0</v>
      </c>
      <c r="AE176">
        <v>3117.24</v>
      </c>
      <c r="AF176">
        <v>0</v>
      </c>
      <c r="AG176">
        <v>0</v>
      </c>
      <c r="AH176">
        <v>0</v>
      </c>
      <c r="AI176">
        <v>26810.93</v>
      </c>
      <c r="AJ176">
        <v>0</v>
      </c>
      <c r="AK176">
        <v>0</v>
      </c>
      <c r="AL176">
        <v>0</v>
      </c>
      <c r="AM176">
        <v>26537.02</v>
      </c>
      <c r="AN176">
        <v>0</v>
      </c>
      <c r="AO176">
        <v>0</v>
      </c>
      <c r="AP176">
        <v>43234.94</v>
      </c>
      <c r="AQ176">
        <v>0</v>
      </c>
      <c r="AR176" s="37">
        <v>24538.83</v>
      </c>
      <c r="AS176">
        <v>11587.16</v>
      </c>
      <c r="AT176">
        <v>180370.41</v>
      </c>
      <c r="AU176">
        <v>0</v>
      </c>
      <c r="AV176">
        <v>0</v>
      </c>
      <c r="AW176">
        <v>1271.52</v>
      </c>
      <c r="AX176">
        <v>293224.56</v>
      </c>
      <c r="AY176">
        <v>0</v>
      </c>
      <c r="AZ176">
        <v>121687.43</v>
      </c>
      <c r="BA176">
        <v>2282.0100000000002</v>
      </c>
      <c r="BB176">
        <v>717591.5</v>
      </c>
      <c r="BC176">
        <v>528487.13</v>
      </c>
      <c r="BD176">
        <v>118742.38</v>
      </c>
      <c r="BE176">
        <v>1202235.1100000001</v>
      </c>
      <c r="BF176">
        <v>12533.11</v>
      </c>
      <c r="BG176">
        <v>20956.48</v>
      </c>
      <c r="BH176">
        <v>4376.8599999999997</v>
      </c>
      <c r="BI176">
        <v>166950.65</v>
      </c>
      <c r="BJ176">
        <v>0</v>
      </c>
      <c r="BK176">
        <v>738382.31</v>
      </c>
      <c r="BL176">
        <v>0</v>
      </c>
      <c r="BM176">
        <v>16009.94</v>
      </c>
      <c r="BN176">
        <v>0</v>
      </c>
      <c r="BO176">
        <v>0</v>
      </c>
      <c r="BP176">
        <v>0</v>
      </c>
      <c r="BQ176">
        <v>0</v>
      </c>
      <c r="BR176">
        <v>611064.12</v>
      </c>
      <c r="BS176" s="41"/>
    </row>
    <row r="177" spans="1:71" x14ac:dyDescent="0.2">
      <c r="A177" s="40" t="str">
        <f t="shared" si="6"/>
        <v>2023–24URUG</v>
      </c>
      <c r="B177" s="40" t="s">
        <v>645</v>
      </c>
      <c r="C177" s="40" t="s">
        <v>283</v>
      </c>
      <c r="D177" s="40">
        <v>0</v>
      </c>
      <c r="E177" s="40">
        <v>0</v>
      </c>
      <c r="F177">
        <v>0</v>
      </c>
      <c r="G177" s="37">
        <v>0</v>
      </c>
      <c r="H177">
        <v>0</v>
      </c>
      <c r="I177" s="3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37">
        <v>150497.76</v>
      </c>
      <c r="T177">
        <v>0</v>
      </c>
      <c r="U177">
        <v>0</v>
      </c>
      <c r="V177">
        <v>0</v>
      </c>
      <c r="W177">
        <v>0</v>
      </c>
      <c r="X177">
        <v>22887.32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 s="37">
        <v>0</v>
      </c>
      <c r="AS177">
        <v>183087.13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 s="37">
        <v>0</v>
      </c>
      <c r="BE177">
        <v>0</v>
      </c>
      <c r="BF177">
        <v>0</v>
      </c>
      <c r="BG177" s="37">
        <v>0</v>
      </c>
      <c r="BH177">
        <v>0</v>
      </c>
      <c r="BI177" s="37">
        <v>0</v>
      </c>
      <c r="BJ177">
        <v>0</v>
      </c>
      <c r="BK177">
        <v>0</v>
      </c>
      <c r="BL177">
        <v>0</v>
      </c>
      <c r="BM177" s="3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 s="41"/>
    </row>
    <row r="178" spans="1:71" x14ac:dyDescent="0.2">
      <c r="A178" s="40" t="str">
        <f t="shared" si="6"/>
        <v>2023–24USA</v>
      </c>
      <c r="B178" s="40" t="s">
        <v>645</v>
      </c>
      <c r="C178" s="40" t="s">
        <v>284</v>
      </c>
      <c r="D178" s="40">
        <v>2400</v>
      </c>
      <c r="E178" s="40">
        <v>122062819.26000001</v>
      </c>
      <c r="F178">
        <v>27410314.73</v>
      </c>
      <c r="G178" s="37">
        <v>10814828.25</v>
      </c>
      <c r="H178">
        <v>21066138.41</v>
      </c>
      <c r="I178">
        <v>21623345.539999999</v>
      </c>
      <c r="J178">
        <v>4103104.18</v>
      </c>
      <c r="K178">
        <v>725181.73</v>
      </c>
      <c r="L178">
        <v>14866667.08</v>
      </c>
      <c r="M178">
        <v>29556541.039999999</v>
      </c>
      <c r="N178">
        <v>28217089.390000001</v>
      </c>
      <c r="O178">
        <v>44836.57</v>
      </c>
      <c r="P178">
        <v>0</v>
      </c>
      <c r="Q178">
        <v>1478192.25</v>
      </c>
      <c r="R178">
        <v>420110.22</v>
      </c>
      <c r="S178">
        <v>4477928.1500000004</v>
      </c>
      <c r="T178">
        <v>528667.11</v>
      </c>
      <c r="U178">
        <v>415401.34</v>
      </c>
      <c r="V178">
        <v>3121089.96</v>
      </c>
      <c r="W178">
        <v>143628978.91</v>
      </c>
      <c r="X178">
        <v>7892664.0999999996</v>
      </c>
      <c r="Y178">
        <v>172795.05</v>
      </c>
      <c r="Z178">
        <v>985987640.44000006</v>
      </c>
      <c r="AA178">
        <v>9660.69</v>
      </c>
      <c r="AB178">
        <v>0</v>
      </c>
      <c r="AC178">
        <v>560444.42000000004</v>
      </c>
      <c r="AD178">
        <v>151895.87</v>
      </c>
      <c r="AE178">
        <v>32612474.469999999</v>
      </c>
      <c r="AF178">
        <v>67679493.189999998</v>
      </c>
      <c r="AG178">
        <v>14260275.5</v>
      </c>
      <c r="AH178">
        <v>50732487.880000003</v>
      </c>
      <c r="AI178">
        <v>45183206.239999898</v>
      </c>
      <c r="AJ178">
        <v>8163463.79</v>
      </c>
      <c r="AK178">
        <v>9766409.2700000107</v>
      </c>
      <c r="AL178">
        <v>41481741.399999999</v>
      </c>
      <c r="AM178">
        <v>139480884.25</v>
      </c>
      <c r="AN178">
        <v>1626995.15</v>
      </c>
      <c r="AO178">
        <v>226760350.72999999</v>
      </c>
      <c r="AP178">
        <v>7904378.6699999999</v>
      </c>
      <c r="AQ178">
        <v>6277312.7500000102</v>
      </c>
      <c r="AR178">
        <v>18460601.329999998</v>
      </c>
      <c r="AS178" s="37">
        <v>18405769.649999999</v>
      </c>
      <c r="AT178">
        <v>19130821.079999998</v>
      </c>
      <c r="AU178">
        <v>5145982.03</v>
      </c>
      <c r="AV178" s="37">
        <v>91974353.310000002</v>
      </c>
      <c r="AW178">
        <v>578138004.35000098</v>
      </c>
      <c r="AX178">
        <v>1287643702.74</v>
      </c>
      <c r="AY178" s="37">
        <v>18772377.870000001</v>
      </c>
      <c r="AZ178">
        <v>767178778.38999999</v>
      </c>
      <c r="BA178">
        <v>47419707.07</v>
      </c>
      <c r="BB178">
        <v>174729763.88</v>
      </c>
      <c r="BC178">
        <v>221850361.41999999</v>
      </c>
      <c r="BD178" s="37">
        <v>1317278546.73</v>
      </c>
      <c r="BE178" s="37">
        <v>593970777.90999901</v>
      </c>
      <c r="BF178">
        <v>4664847.8600000003</v>
      </c>
      <c r="BG178">
        <v>18530559.870000001</v>
      </c>
      <c r="BH178">
        <v>855441.61000000103</v>
      </c>
      <c r="BI178">
        <v>5687456.5700000003</v>
      </c>
      <c r="BJ178">
        <v>663187.27</v>
      </c>
      <c r="BK178" s="37">
        <v>304982723.22000098</v>
      </c>
      <c r="BL178" s="37">
        <v>8187601.1700000102</v>
      </c>
      <c r="BM178" s="37">
        <v>106625596.56999999</v>
      </c>
      <c r="BN178">
        <v>87282.08</v>
      </c>
      <c r="BO178">
        <v>566333.04</v>
      </c>
      <c r="BP178">
        <v>10644.78</v>
      </c>
      <c r="BQ178">
        <v>41294.07</v>
      </c>
      <c r="BR178">
        <v>697673309.93999803</v>
      </c>
      <c r="BS178" s="41"/>
    </row>
    <row r="179" spans="1:71" x14ac:dyDescent="0.2">
      <c r="A179" s="40" t="str">
        <f t="shared" si="6"/>
        <v>2023–24USOI</v>
      </c>
      <c r="B179" s="40" t="s">
        <v>645</v>
      </c>
      <c r="C179" s="40" t="s">
        <v>300</v>
      </c>
      <c r="D179" s="40">
        <v>0</v>
      </c>
      <c r="E179" s="54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>
        <v>0</v>
      </c>
      <c r="P179">
        <v>0</v>
      </c>
      <c r="Q179" s="37">
        <v>0</v>
      </c>
      <c r="R179">
        <v>0</v>
      </c>
      <c r="S179" s="37">
        <v>0</v>
      </c>
      <c r="T179" s="37">
        <v>0</v>
      </c>
      <c r="U179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10233.75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37">
        <v>0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37">
        <v>0</v>
      </c>
      <c r="BM179" s="37">
        <v>58427.47</v>
      </c>
      <c r="BN179" s="37">
        <v>0</v>
      </c>
      <c r="BO179">
        <v>0</v>
      </c>
      <c r="BP179">
        <v>0</v>
      </c>
      <c r="BQ179">
        <v>0</v>
      </c>
      <c r="BR179" s="37">
        <v>0</v>
      </c>
      <c r="BS179" s="41"/>
    </row>
    <row r="180" spans="1:71" x14ac:dyDescent="0.2">
      <c r="A180" s="40" t="str">
        <f t="shared" si="6"/>
        <v>2023–24UZBK</v>
      </c>
      <c r="B180" s="40" t="s">
        <v>645</v>
      </c>
      <c r="C180" s="40" t="s">
        <v>310</v>
      </c>
      <c r="D180" s="40">
        <v>0</v>
      </c>
      <c r="E180" s="4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5694.35</v>
      </c>
      <c r="AS180">
        <v>1988.44</v>
      </c>
      <c r="AT180">
        <v>0</v>
      </c>
      <c r="AU180">
        <v>0</v>
      </c>
      <c r="AV180" s="37">
        <v>0</v>
      </c>
      <c r="AW180" s="37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 s="37">
        <v>0</v>
      </c>
      <c r="BG180">
        <v>0</v>
      </c>
      <c r="BH180">
        <v>0</v>
      </c>
      <c r="BI180">
        <v>0</v>
      </c>
      <c r="BJ180">
        <v>0</v>
      </c>
      <c r="BK180" s="37">
        <v>0</v>
      </c>
      <c r="BL180">
        <v>0</v>
      </c>
      <c r="BM180" s="37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 s="41"/>
    </row>
    <row r="181" spans="1:71" x14ac:dyDescent="0.2">
      <c r="A181" s="40" t="str">
        <f t="shared" si="6"/>
        <v>2023–24VANU</v>
      </c>
      <c r="B181" s="40" t="s">
        <v>645</v>
      </c>
      <c r="C181" s="40" t="s">
        <v>285</v>
      </c>
      <c r="D181" s="40">
        <v>0</v>
      </c>
      <c r="E181" s="40">
        <v>0</v>
      </c>
      <c r="F181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16200</v>
      </c>
      <c r="L181" s="37">
        <v>0</v>
      </c>
      <c r="M181" s="37">
        <v>0</v>
      </c>
      <c r="N181" s="37">
        <v>0</v>
      </c>
      <c r="O181" s="37">
        <v>0</v>
      </c>
      <c r="P181">
        <v>0</v>
      </c>
      <c r="Q181" s="37">
        <v>0</v>
      </c>
      <c r="R181" s="37">
        <v>0</v>
      </c>
      <c r="S181" s="37">
        <v>0</v>
      </c>
      <c r="T181">
        <v>0</v>
      </c>
      <c r="U181" s="37">
        <v>0</v>
      </c>
      <c r="V181" s="37">
        <v>0</v>
      </c>
      <c r="W181" s="37">
        <v>658758.42000000004</v>
      </c>
      <c r="X181" s="37">
        <v>1506181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53440.92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37">
        <v>0</v>
      </c>
      <c r="AQ181" s="37">
        <v>0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37">
        <v>0</v>
      </c>
      <c r="AX181" s="37">
        <v>46459.76</v>
      </c>
      <c r="AY181" s="37">
        <v>0</v>
      </c>
      <c r="AZ181" s="37">
        <v>0</v>
      </c>
      <c r="BA181" s="37">
        <v>0</v>
      </c>
      <c r="BB181" s="37">
        <v>0</v>
      </c>
      <c r="BC181" s="37">
        <v>36130.83</v>
      </c>
      <c r="BD181" s="37">
        <v>0</v>
      </c>
      <c r="BE181" s="37">
        <v>57702.87</v>
      </c>
      <c r="BF181" s="37">
        <v>0</v>
      </c>
      <c r="BG181" s="37">
        <v>0</v>
      </c>
      <c r="BH181" s="37">
        <v>0</v>
      </c>
      <c r="BI181" s="37">
        <v>0</v>
      </c>
      <c r="BJ181" s="37">
        <v>0</v>
      </c>
      <c r="BK181" s="37">
        <v>0</v>
      </c>
      <c r="BL181" s="37">
        <v>0</v>
      </c>
      <c r="BM181" s="37">
        <v>0</v>
      </c>
      <c r="BN181" s="37">
        <v>15292.25</v>
      </c>
      <c r="BO181" s="37">
        <v>0</v>
      </c>
      <c r="BP181" s="37">
        <v>0</v>
      </c>
      <c r="BQ181">
        <v>0</v>
      </c>
      <c r="BR181" s="37">
        <v>0</v>
      </c>
      <c r="BS181" s="41"/>
    </row>
    <row r="182" spans="1:71" x14ac:dyDescent="0.2">
      <c r="A182" s="40" t="str">
        <f t="shared" si="6"/>
        <v>2023–24VENZ</v>
      </c>
      <c r="B182" s="40" t="s">
        <v>645</v>
      </c>
      <c r="C182" s="40" t="s">
        <v>286</v>
      </c>
      <c r="D182" s="40">
        <v>0</v>
      </c>
      <c r="E182" s="40">
        <v>0</v>
      </c>
      <c r="F182">
        <v>0</v>
      </c>
      <c r="G182" s="37">
        <v>0</v>
      </c>
      <c r="H182">
        <v>0</v>
      </c>
      <c r="I182" s="37">
        <v>0</v>
      </c>
      <c r="J182">
        <v>0</v>
      </c>
      <c r="K182">
        <v>0</v>
      </c>
      <c r="L182" s="37">
        <v>0</v>
      </c>
      <c r="M182">
        <v>0</v>
      </c>
      <c r="N182" s="37">
        <v>11141.52</v>
      </c>
      <c r="O182">
        <v>0</v>
      </c>
      <c r="P182">
        <v>0</v>
      </c>
      <c r="Q182" s="37">
        <v>0</v>
      </c>
      <c r="R182">
        <v>0</v>
      </c>
      <c r="S182" s="37">
        <v>0</v>
      </c>
      <c r="T182" s="37">
        <v>0</v>
      </c>
      <c r="U182">
        <v>0</v>
      </c>
      <c r="V182" s="37">
        <v>0</v>
      </c>
      <c r="W182" s="37">
        <v>0</v>
      </c>
      <c r="X182" s="37">
        <v>0</v>
      </c>
      <c r="Y182">
        <v>0</v>
      </c>
      <c r="Z182">
        <v>0</v>
      </c>
      <c r="AA182">
        <v>0</v>
      </c>
      <c r="AB182">
        <v>0</v>
      </c>
      <c r="AC182" s="37">
        <v>0</v>
      </c>
      <c r="AD182">
        <v>0</v>
      </c>
      <c r="AE182">
        <v>0</v>
      </c>
      <c r="AF182" s="37">
        <v>0</v>
      </c>
      <c r="AG182">
        <v>0</v>
      </c>
      <c r="AH182">
        <v>0</v>
      </c>
      <c r="AI182">
        <v>0</v>
      </c>
      <c r="AJ182" s="37">
        <v>0</v>
      </c>
      <c r="AK182">
        <v>0</v>
      </c>
      <c r="AL182" s="37">
        <v>0</v>
      </c>
      <c r="AM182" s="37">
        <v>0</v>
      </c>
      <c r="AN182">
        <v>0</v>
      </c>
      <c r="AO182">
        <v>0</v>
      </c>
      <c r="AP182" s="37">
        <v>0</v>
      </c>
      <c r="AQ182">
        <v>0</v>
      </c>
      <c r="AR182" s="37">
        <v>0</v>
      </c>
      <c r="AS182">
        <v>0</v>
      </c>
      <c r="AT182" s="37">
        <v>0</v>
      </c>
      <c r="AU182" s="37">
        <v>0</v>
      </c>
      <c r="AV182" s="37">
        <v>0</v>
      </c>
      <c r="AW182" s="37">
        <v>0</v>
      </c>
      <c r="AX182" s="37">
        <v>0</v>
      </c>
      <c r="AY182">
        <v>0</v>
      </c>
      <c r="AZ182" s="37">
        <v>0</v>
      </c>
      <c r="BA182" s="37">
        <v>0</v>
      </c>
      <c r="BB182">
        <v>0</v>
      </c>
      <c r="BC182" s="37">
        <v>0</v>
      </c>
      <c r="BD182" s="37">
        <v>0</v>
      </c>
      <c r="BE182">
        <v>90636.18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10510.77</v>
      </c>
      <c r="BL182">
        <v>0</v>
      </c>
      <c r="BM182" s="37">
        <v>0</v>
      </c>
      <c r="BN182">
        <v>0</v>
      </c>
      <c r="BO182">
        <v>0</v>
      </c>
      <c r="BP182">
        <v>0</v>
      </c>
      <c r="BQ182">
        <v>0</v>
      </c>
      <c r="BR182" s="37">
        <v>0</v>
      </c>
      <c r="BS182" s="41"/>
    </row>
    <row r="183" spans="1:71" x14ac:dyDescent="0.2">
      <c r="A183" s="40" t="str">
        <f t="shared" si="6"/>
        <v>2023–24VIET</v>
      </c>
      <c r="B183" s="40" t="s">
        <v>645</v>
      </c>
      <c r="C183" s="40" t="s">
        <v>287</v>
      </c>
      <c r="D183" s="40">
        <v>0</v>
      </c>
      <c r="E183" s="40">
        <v>46355.87</v>
      </c>
      <c r="F183">
        <v>355433.04</v>
      </c>
      <c r="G183">
        <v>70510922.939999998</v>
      </c>
      <c r="H183" s="37">
        <v>15339802.92</v>
      </c>
      <c r="I183">
        <v>32684672.140000001</v>
      </c>
      <c r="J183">
        <v>868207.32</v>
      </c>
      <c r="K183">
        <v>67890785.780000001</v>
      </c>
      <c r="L183">
        <v>6007021.8700000001</v>
      </c>
      <c r="M183">
        <v>4099528.36</v>
      </c>
      <c r="N183">
        <v>2819663.1</v>
      </c>
      <c r="O183">
        <v>0</v>
      </c>
      <c r="P183">
        <v>0</v>
      </c>
      <c r="Q183">
        <v>0</v>
      </c>
      <c r="R183">
        <v>0</v>
      </c>
      <c r="S183">
        <v>1740223.87</v>
      </c>
      <c r="T183">
        <v>0</v>
      </c>
      <c r="U183">
        <v>63301.35</v>
      </c>
      <c r="V183">
        <v>106722.33</v>
      </c>
      <c r="W183">
        <v>0</v>
      </c>
      <c r="X183">
        <v>4321250.5999999996</v>
      </c>
      <c r="Y183">
        <v>0</v>
      </c>
      <c r="Z183">
        <v>593485560.84000003</v>
      </c>
      <c r="AA183">
        <v>0</v>
      </c>
      <c r="AB183">
        <v>0</v>
      </c>
      <c r="AC183">
        <v>487832.49</v>
      </c>
      <c r="AD183">
        <v>0</v>
      </c>
      <c r="AE183">
        <v>2596.2800000000002</v>
      </c>
      <c r="AF183">
        <v>339796.56</v>
      </c>
      <c r="AG183">
        <v>101228.75</v>
      </c>
      <c r="AH183">
        <v>25139.26</v>
      </c>
      <c r="AI183">
        <v>2202427.5499999998</v>
      </c>
      <c r="AJ183">
        <v>35864361.469999999</v>
      </c>
      <c r="AK183">
        <v>1923745.06</v>
      </c>
      <c r="AL183">
        <v>6752233.4299999997</v>
      </c>
      <c r="AM183">
        <v>12566190.48</v>
      </c>
      <c r="AN183">
        <v>66757.33</v>
      </c>
      <c r="AO183">
        <v>22385762.84</v>
      </c>
      <c r="AP183" s="37">
        <v>12113559.449999999</v>
      </c>
      <c r="AQ183">
        <v>40053848.390000001</v>
      </c>
      <c r="AR183" s="37">
        <v>8750990.3599999901</v>
      </c>
      <c r="AS183">
        <v>20742435.109999999</v>
      </c>
      <c r="AT183">
        <v>11923077.08</v>
      </c>
      <c r="AU183">
        <v>15299249.300000001</v>
      </c>
      <c r="AV183" s="37">
        <v>18156926.059999999</v>
      </c>
      <c r="AW183">
        <v>1793633.66</v>
      </c>
      <c r="AX183">
        <v>4328638.8600000003</v>
      </c>
      <c r="AY183">
        <v>139624.85</v>
      </c>
      <c r="AZ183">
        <v>7731019.5700000003</v>
      </c>
      <c r="BA183">
        <v>2672081.25</v>
      </c>
      <c r="BB183">
        <v>89761965.849999994</v>
      </c>
      <c r="BC183">
        <v>63223424.660000101</v>
      </c>
      <c r="BD183" s="37">
        <v>14758418.09</v>
      </c>
      <c r="BE183">
        <v>2649638.46</v>
      </c>
      <c r="BF183" s="37">
        <v>6141741.0800000001</v>
      </c>
      <c r="BG183" s="37">
        <v>61344961.729999997</v>
      </c>
      <c r="BH183" s="37">
        <v>2464959.96</v>
      </c>
      <c r="BI183" s="37">
        <v>77702600.690000102</v>
      </c>
      <c r="BJ183" s="37">
        <v>45754821.529999897</v>
      </c>
      <c r="BK183">
        <v>779895.57</v>
      </c>
      <c r="BL183">
        <v>938698.27</v>
      </c>
      <c r="BM183" s="37">
        <v>40951576.600000001</v>
      </c>
      <c r="BN183">
        <v>0</v>
      </c>
      <c r="BO183">
        <v>0</v>
      </c>
      <c r="BP183">
        <v>0</v>
      </c>
      <c r="BQ183">
        <v>0</v>
      </c>
      <c r="BR183">
        <v>117789164.39</v>
      </c>
      <c r="BS183" s="41"/>
    </row>
    <row r="184" spans="1:71" x14ac:dyDescent="0.2">
      <c r="A184" s="40" t="str">
        <f t="shared" si="6"/>
        <v>2023–24VIRG</v>
      </c>
      <c r="B184" s="40" t="s">
        <v>645</v>
      </c>
      <c r="C184" s="40" t="s">
        <v>311</v>
      </c>
      <c r="D184" s="40">
        <v>0</v>
      </c>
      <c r="E184" s="40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 s="37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33626.18</v>
      </c>
      <c r="BI184">
        <v>0</v>
      </c>
      <c r="BJ184">
        <v>0</v>
      </c>
      <c r="BK184">
        <v>0</v>
      </c>
      <c r="BL184">
        <v>0</v>
      </c>
      <c r="BM184">
        <v>3957.87</v>
      </c>
      <c r="BN184">
        <v>0</v>
      </c>
      <c r="BO184">
        <v>0</v>
      </c>
      <c r="BP184">
        <v>0</v>
      </c>
      <c r="BQ184">
        <v>0</v>
      </c>
      <c r="BR184">
        <v>0</v>
      </c>
      <c r="BS184" s="41"/>
    </row>
    <row r="185" spans="1:71" x14ac:dyDescent="0.2">
      <c r="A185" s="40" t="str">
        <f t="shared" si="6"/>
        <v>2023–24WSAM</v>
      </c>
      <c r="B185" s="40" t="s">
        <v>645</v>
      </c>
      <c r="C185" s="40" t="s">
        <v>289</v>
      </c>
      <c r="D185" s="40">
        <v>0</v>
      </c>
      <c r="E185" s="40">
        <v>0</v>
      </c>
      <c r="F185">
        <v>0</v>
      </c>
      <c r="G185">
        <v>0</v>
      </c>
      <c r="H185">
        <v>0</v>
      </c>
      <c r="I185">
        <v>17265.5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566608.18000000005</v>
      </c>
      <c r="X185">
        <v>0</v>
      </c>
      <c r="Y185">
        <v>0</v>
      </c>
      <c r="Z185" s="37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s="37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28822.78</v>
      </c>
      <c r="BB185">
        <v>0</v>
      </c>
      <c r="BC185">
        <v>899572.58</v>
      </c>
      <c r="BD185">
        <v>0</v>
      </c>
      <c r="BE185">
        <v>0</v>
      </c>
      <c r="BF185">
        <v>14277.09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 s="41"/>
    </row>
    <row r="186" spans="1:71" x14ac:dyDescent="0.2">
      <c r="A186" s="40" t="str">
        <f t="shared" si="6"/>
        <v>2023–24ZIMB</v>
      </c>
      <c r="B186" s="40" t="s">
        <v>645</v>
      </c>
      <c r="C186" s="40" t="s">
        <v>292</v>
      </c>
      <c r="D186" s="40">
        <v>0</v>
      </c>
      <c r="E186" s="40">
        <v>0</v>
      </c>
      <c r="F186">
        <v>0</v>
      </c>
      <c r="G186">
        <v>0</v>
      </c>
      <c r="H186">
        <v>13846.38</v>
      </c>
      <c r="I186" s="37">
        <v>0</v>
      </c>
      <c r="J186">
        <v>0</v>
      </c>
      <c r="K186" s="37">
        <v>0</v>
      </c>
      <c r="L186">
        <v>0</v>
      </c>
      <c r="M186">
        <v>6018.98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 s="37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 s="37">
        <v>0</v>
      </c>
      <c r="AF186">
        <v>0</v>
      </c>
      <c r="AG186">
        <v>0</v>
      </c>
      <c r="AH186" s="37">
        <v>0</v>
      </c>
      <c r="AI186">
        <v>0</v>
      </c>
      <c r="AJ186" s="37">
        <v>0</v>
      </c>
      <c r="AK186">
        <v>0</v>
      </c>
      <c r="AL186">
        <v>0</v>
      </c>
      <c r="AM186" s="37">
        <v>0</v>
      </c>
      <c r="AN186" s="37">
        <v>0</v>
      </c>
      <c r="AO186">
        <v>0</v>
      </c>
      <c r="AP186">
        <v>0</v>
      </c>
      <c r="AQ186">
        <v>0</v>
      </c>
      <c r="AR186">
        <v>0</v>
      </c>
      <c r="AS186" s="37">
        <v>0</v>
      </c>
      <c r="AT186">
        <v>0</v>
      </c>
      <c r="AU186">
        <v>0</v>
      </c>
      <c r="AV186" s="37">
        <v>5062.6499999999996</v>
      </c>
      <c r="AW186">
        <v>0</v>
      </c>
      <c r="AX186" s="37">
        <v>0</v>
      </c>
      <c r="AY186">
        <v>0</v>
      </c>
      <c r="AZ186" s="37">
        <v>0</v>
      </c>
      <c r="BA186">
        <v>0</v>
      </c>
      <c r="BB186" s="37">
        <v>0</v>
      </c>
      <c r="BC186" s="37">
        <v>10523.29</v>
      </c>
      <c r="BD186" s="37">
        <v>0</v>
      </c>
      <c r="BE186" s="37">
        <v>0</v>
      </c>
      <c r="BF186">
        <v>0</v>
      </c>
      <c r="BG186" s="37">
        <v>0</v>
      </c>
      <c r="BH186">
        <v>0</v>
      </c>
      <c r="BI186" s="37">
        <v>0</v>
      </c>
      <c r="BJ186" s="37">
        <v>0</v>
      </c>
      <c r="BK186">
        <v>0</v>
      </c>
      <c r="BL186">
        <v>0</v>
      </c>
      <c r="BM186" s="37">
        <v>13631.86</v>
      </c>
      <c r="BN186">
        <v>0</v>
      </c>
      <c r="BO186">
        <v>0</v>
      </c>
      <c r="BP186">
        <v>0</v>
      </c>
      <c r="BQ186">
        <v>0</v>
      </c>
      <c r="BR186">
        <v>0</v>
      </c>
      <c r="BS186" s="41"/>
    </row>
    <row r="187" spans="1:71" x14ac:dyDescent="0.2">
      <c r="A187" s="40" t="str">
        <f t="shared" si="6"/>
        <v>2023–24ZMBA</v>
      </c>
      <c r="B187" s="40" t="s">
        <v>645</v>
      </c>
      <c r="C187" s="40" t="s">
        <v>293</v>
      </c>
      <c r="D187" s="40">
        <v>0</v>
      </c>
      <c r="E187" s="40">
        <v>0</v>
      </c>
      <c r="F187">
        <v>0</v>
      </c>
      <c r="G187" s="37">
        <v>0</v>
      </c>
      <c r="H187">
        <v>7722.93</v>
      </c>
      <c r="I187" s="37">
        <v>7135.28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2000.89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1380.21</v>
      </c>
      <c r="BN187">
        <v>0</v>
      </c>
      <c r="BO187">
        <v>0</v>
      </c>
      <c r="BP187">
        <v>0</v>
      </c>
      <c r="BQ187">
        <v>0</v>
      </c>
      <c r="BR187">
        <v>0</v>
      </c>
      <c r="BS187" s="41"/>
    </row>
    <row r="188" spans="1:71" x14ac:dyDescent="0.2">
      <c r="A188" s="40" t="str">
        <f t="shared" si="6"/>
        <v/>
      </c>
      <c r="B188" s="40"/>
      <c r="C188" s="40"/>
      <c r="D188" s="40"/>
      <c r="E188" s="40"/>
      <c r="F188"/>
      <c r="G188"/>
      <c r="H188"/>
      <c r="I188" s="37"/>
      <c r="J188"/>
      <c r="K188" s="37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 s="37"/>
      <c r="AP188"/>
      <c r="AQ188"/>
      <c r="AR188"/>
      <c r="AS188"/>
      <c r="AT188"/>
      <c r="AU188"/>
      <c r="AV188"/>
      <c r="AW188" s="37"/>
      <c r="AX188"/>
      <c r="AY188"/>
      <c r="AZ188" s="37"/>
      <c r="BA188" s="37"/>
      <c r="BB188"/>
      <c r="BC188" s="37"/>
      <c r="BD188" s="37"/>
      <c r="BE188" s="37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 s="41"/>
    </row>
    <row r="189" spans="1:71" x14ac:dyDescent="0.2">
      <c r="A189" s="40" t="str">
        <f t="shared" si="6"/>
        <v/>
      </c>
      <c r="B189" s="40"/>
      <c r="C189" s="40"/>
      <c r="D189" s="40"/>
      <c r="E189" s="54"/>
      <c r="F189"/>
      <c r="G189"/>
      <c r="H189" s="37"/>
      <c r="I189" s="37"/>
      <c r="J189"/>
      <c r="K189" s="37"/>
      <c r="L189"/>
      <c r="M189" s="37"/>
      <c r="N189"/>
      <c r="O189"/>
      <c r="P189"/>
      <c r="Q189"/>
      <c r="R189"/>
      <c r="S189" s="37"/>
      <c r="T189"/>
      <c r="U189"/>
      <c r="V189"/>
      <c r="W189"/>
      <c r="X189" s="37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 s="37"/>
      <c r="AM189"/>
      <c r="AN189"/>
      <c r="AO189" s="37"/>
      <c r="AP189"/>
      <c r="AQ189" s="37"/>
      <c r="AR189"/>
      <c r="AS189" s="37"/>
      <c r="AT189" s="37"/>
      <c r="AU189"/>
      <c r="AV189" s="37"/>
      <c r="AW189" s="37"/>
      <c r="AX189" s="37"/>
      <c r="AY189"/>
      <c r="AZ189" s="37"/>
      <c r="BA189"/>
      <c r="BB189" s="37"/>
      <c r="BC189" s="37"/>
      <c r="BD189"/>
      <c r="BE189"/>
      <c r="BF189" s="37"/>
      <c r="BG189" s="37"/>
      <c r="BH189"/>
      <c r="BI189"/>
      <c r="BJ189" s="37"/>
      <c r="BK189" s="37"/>
      <c r="BL189"/>
      <c r="BM189"/>
      <c r="BN189"/>
      <c r="BO189"/>
      <c r="BP189"/>
      <c r="BQ189"/>
      <c r="BR189" s="37"/>
      <c r="BS189" s="41"/>
    </row>
    <row r="190" spans="1:71" x14ac:dyDescent="0.2">
      <c r="A190" s="40" t="str">
        <f t="shared" si="6"/>
        <v/>
      </c>
      <c r="B190" s="40"/>
      <c r="C190" s="40"/>
      <c r="D190" s="40"/>
      <c r="E190" s="40"/>
      <c r="F190"/>
      <c r="G190"/>
      <c r="H190"/>
      <c r="I190" s="37"/>
      <c r="J190"/>
      <c r="K190" s="37"/>
      <c r="L190"/>
      <c r="M190"/>
      <c r="N190"/>
      <c r="O190" s="37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 s="37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 s="37"/>
      <c r="BL190"/>
      <c r="BM190"/>
      <c r="BN190"/>
      <c r="BO190"/>
      <c r="BP190"/>
      <c r="BQ190"/>
      <c r="BR190"/>
      <c r="BS190" s="41"/>
    </row>
    <row r="191" spans="1:71" x14ac:dyDescent="0.2">
      <c r="A191" s="40" t="str">
        <f t="shared" si="6"/>
        <v/>
      </c>
      <c r="B191" s="40"/>
      <c r="C191" s="40"/>
      <c r="D191" s="40"/>
      <c r="E191" s="40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37"/>
      <c r="AR191"/>
      <c r="AS191"/>
      <c r="AT191"/>
      <c r="AU191"/>
      <c r="AV191"/>
      <c r="AW191" s="37"/>
      <c r="AX191"/>
      <c r="AY191"/>
      <c r="AZ191"/>
      <c r="BA191" s="37"/>
      <c r="BB191"/>
      <c r="BC191"/>
      <c r="BD191"/>
      <c r="BE191" s="37"/>
      <c r="BF191"/>
      <c r="BG191" s="37"/>
      <c r="BH191"/>
      <c r="BI191"/>
      <c r="BJ191"/>
      <c r="BK191" s="37"/>
      <c r="BL191"/>
      <c r="BM191" s="37"/>
      <c r="BN191" s="37"/>
      <c r="BO191"/>
      <c r="BP191"/>
      <c r="BQ191"/>
      <c r="BR191"/>
      <c r="BS191" s="41"/>
    </row>
    <row r="192" spans="1:71" x14ac:dyDescent="0.2">
      <c r="A192" s="40" t="str">
        <f t="shared" si="6"/>
        <v/>
      </c>
      <c r="B192" s="40"/>
      <c r="C192" s="40"/>
      <c r="D192" s="40"/>
      <c r="E192" s="40"/>
      <c r="F192"/>
      <c r="G192"/>
      <c r="H192"/>
      <c r="I192"/>
      <c r="J192" s="37"/>
      <c r="K192"/>
      <c r="L192" s="37"/>
      <c r="M192" s="37"/>
      <c r="N192" s="37"/>
      <c r="O192"/>
      <c r="P192"/>
      <c r="Q192"/>
      <c r="R192"/>
      <c r="S192" s="37"/>
      <c r="T192"/>
      <c r="U192" s="37"/>
      <c r="V192"/>
      <c r="W192"/>
      <c r="X192"/>
      <c r="Y192"/>
      <c r="Z192" s="37"/>
      <c r="AA192"/>
      <c r="AB192"/>
      <c r="AC192"/>
      <c r="AD192"/>
      <c r="AE192" s="37"/>
      <c r="AF192" s="37"/>
      <c r="AG192" s="37"/>
      <c r="AH192"/>
      <c r="AI192" s="37"/>
      <c r="AJ192"/>
      <c r="AK192" s="37"/>
      <c r="AL192" s="37"/>
      <c r="AM192" s="37"/>
      <c r="AN192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/>
      <c r="BO192"/>
      <c r="BP192"/>
      <c r="BQ192"/>
      <c r="BR192" s="37"/>
      <c r="BS192" s="41"/>
    </row>
    <row r="193" spans="1:71" x14ac:dyDescent="0.2">
      <c r="A193" s="40" t="str">
        <f t="shared" si="6"/>
        <v/>
      </c>
      <c r="B193" s="40"/>
      <c r="C193" s="40"/>
      <c r="D193" s="40"/>
      <c r="E193" s="54"/>
      <c r="F193" s="37"/>
      <c r="G193" s="37"/>
      <c r="H193" s="37"/>
      <c r="I193"/>
      <c r="J193"/>
      <c r="K193" s="37"/>
      <c r="L193" s="37"/>
      <c r="M193" s="37"/>
      <c r="N193" s="37"/>
      <c r="O193"/>
      <c r="P193"/>
      <c r="Q193"/>
      <c r="R193"/>
      <c r="S193"/>
      <c r="T193"/>
      <c r="U193"/>
      <c r="V193"/>
      <c r="W193"/>
      <c r="X193" s="37"/>
      <c r="Y193"/>
      <c r="Z193" s="37"/>
      <c r="AA193"/>
      <c r="AB193" s="37"/>
      <c r="AC193"/>
      <c r="AD193" s="37"/>
      <c r="AE193" s="37"/>
      <c r="AF193" s="37"/>
      <c r="AG193" s="37"/>
      <c r="AH193" s="37"/>
      <c r="AI193" s="37"/>
      <c r="AJ193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/>
      <c r="BO193"/>
      <c r="BP193"/>
      <c r="BQ193"/>
      <c r="BR193" s="37"/>
      <c r="BS193" s="41"/>
    </row>
    <row r="194" spans="1:71" x14ac:dyDescent="0.2">
      <c r="A194" s="40" t="str">
        <f t="shared" si="6"/>
        <v/>
      </c>
      <c r="B194" s="40"/>
      <c r="C194" s="40"/>
      <c r="D194" s="40"/>
      <c r="E194" s="40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 s="37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 s="41"/>
    </row>
    <row r="195" spans="1:71" x14ac:dyDescent="0.2">
      <c r="A195" s="40" t="str">
        <f t="shared" si="6"/>
        <v/>
      </c>
      <c r="B195" s="40"/>
      <c r="C195" s="40"/>
      <c r="D195" s="40"/>
      <c r="E195" s="40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 s="37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 s="41"/>
    </row>
    <row r="196" spans="1:71" x14ac:dyDescent="0.2">
      <c r="A196" s="40" t="str">
        <f t="shared" si="6"/>
        <v/>
      </c>
      <c r="B196" s="40"/>
      <c r="C196" s="40"/>
      <c r="D196" s="40"/>
      <c r="E196" s="40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 s="37"/>
      <c r="BA196"/>
      <c r="BB196"/>
      <c r="BC196" s="37"/>
      <c r="BD196"/>
      <c r="BE196"/>
      <c r="BF196"/>
      <c r="BG196"/>
      <c r="BH196"/>
      <c r="BI196" s="37"/>
      <c r="BJ196"/>
      <c r="BK196" s="37"/>
      <c r="BL196"/>
      <c r="BM196" s="37"/>
      <c r="BN196"/>
      <c r="BO196"/>
      <c r="BP196"/>
      <c r="BQ196"/>
      <c r="BR196"/>
      <c r="BS196" s="41"/>
    </row>
    <row r="197" spans="1:71" x14ac:dyDescent="0.2">
      <c r="A197" s="40" t="str">
        <f t="shared" si="6"/>
        <v/>
      </c>
      <c r="B197" s="40"/>
      <c r="C197" s="40"/>
      <c r="D197" s="40"/>
      <c r="E197" s="40"/>
      <c r="F197"/>
      <c r="G197"/>
      <c r="H197"/>
      <c r="I197" s="37"/>
      <c r="J197"/>
      <c r="K197"/>
      <c r="L197" s="37"/>
      <c r="M197"/>
      <c r="N197"/>
      <c r="O197" s="37"/>
      <c r="P197"/>
      <c r="Q197"/>
      <c r="R197"/>
      <c r="S197" s="37"/>
      <c r="T197"/>
      <c r="U197"/>
      <c r="V197"/>
      <c r="W197"/>
      <c r="X197" s="37"/>
      <c r="Y197"/>
      <c r="Z197"/>
      <c r="AA197"/>
      <c r="AB197" s="3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37"/>
      <c r="AR197" s="37"/>
      <c r="AS197"/>
      <c r="AT197"/>
      <c r="AU197"/>
      <c r="AV197"/>
      <c r="AW197" s="37"/>
      <c r="AX197" s="37"/>
      <c r="AY197" s="37"/>
      <c r="AZ197" s="37"/>
      <c r="BA197"/>
      <c r="BB197" s="37"/>
      <c r="BC197"/>
      <c r="BD197"/>
      <c r="BE197"/>
      <c r="BF197"/>
      <c r="BG197"/>
      <c r="BH197" s="37"/>
      <c r="BI197" s="37"/>
      <c r="BJ197"/>
      <c r="BK197"/>
      <c r="BL197"/>
      <c r="BM197"/>
      <c r="BN197"/>
      <c r="BO197"/>
      <c r="BP197"/>
      <c r="BQ197"/>
      <c r="BR197" s="37"/>
      <c r="BS197" s="41"/>
    </row>
    <row r="198" spans="1:71" x14ac:dyDescent="0.2">
      <c r="A198" s="40" t="str">
        <f t="shared" si="6"/>
        <v/>
      </c>
      <c r="B198" s="40"/>
      <c r="C198" s="40"/>
      <c r="D198" s="40"/>
      <c r="E198" s="40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 s="37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 s="41"/>
    </row>
    <row r="199" spans="1:71" x14ac:dyDescent="0.2">
      <c r="A199" s="40" t="str">
        <f t="shared" si="6"/>
        <v/>
      </c>
      <c r="B199" s="40"/>
      <c r="C199" s="40"/>
      <c r="D199" s="40"/>
      <c r="E199" s="40"/>
      <c r="F199"/>
      <c r="G199"/>
      <c r="H199" s="37"/>
      <c r="I199" s="37"/>
      <c r="J199"/>
      <c r="K199" s="37"/>
      <c r="L199"/>
      <c r="M199"/>
      <c r="N199"/>
      <c r="O199" s="37"/>
      <c r="P199"/>
      <c r="Q199"/>
      <c r="R199"/>
      <c r="S199" s="37"/>
      <c r="T199"/>
      <c r="U199"/>
      <c r="V199"/>
      <c r="W199"/>
      <c r="X199" s="37"/>
      <c r="Y199"/>
      <c r="Z199"/>
      <c r="AA199"/>
      <c r="AB199"/>
      <c r="AC199"/>
      <c r="AD199"/>
      <c r="AE199"/>
      <c r="AF199"/>
      <c r="AG199"/>
      <c r="AH199" s="37"/>
      <c r="AI199" s="37"/>
      <c r="AJ199"/>
      <c r="AK199"/>
      <c r="AL199"/>
      <c r="AM199"/>
      <c r="AN199"/>
      <c r="AO199"/>
      <c r="AP199"/>
      <c r="AQ199"/>
      <c r="AR199" s="37"/>
      <c r="AS199" s="37"/>
      <c r="AT199"/>
      <c r="AU199"/>
      <c r="AV199"/>
      <c r="AW199"/>
      <c r="AX199"/>
      <c r="AY199" s="37"/>
      <c r="AZ199"/>
      <c r="BA199"/>
      <c r="BB199"/>
      <c r="BC199" s="37"/>
      <c r="BD199" s="37"/>
      <c r="BE199"/>
      <c r="BF199"/>
      <c r="BG199"/>
      <c r="BH199"/>
      <c r="BI199" s="37"/>
      <c r="BJ199"/>
      <c r="BK199"/>
      <c r="BL199"/>
      <c r="BM199" s="37"/>
      <c r="BN199"/>
      <c r="BO199"/>
      <c r="BP199"/>
      <c r="BQ199"/>
      <c r="BR199"/>
      <c r="BS199" s="41"/>
    </row>
    <row r="200" spans="1:71" x14ac:dyDescent="0.2">
      <c r="A200" s="40" t="str">
        <f t="shared" si="6"/>
        <v/>
      </c>
      <c r="B200" s="40"/>
      <c r="C200" s="40"/>
      <c r="D200" s="40"/>
      <c r="E200" s="4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 s="37"/>
      <c r="T200"/>
      <c r="U200"/>
      <c r="V200"/>
      <c r="W200"/>
      <c r="X200"/>
      <c r="Y200" s="37"/>
      <c r="Z200"/>
      <c r="AA200"/>
      <c r="AB200"/>
      <c r="AC200"/>
      <c r="AD200"/>
      <c r="AE200"/>
      <c r="AF200" s="37"/>
      <c r="AG200" s="37"/>
      <c r="AH200"/>
      <c r="AI200"/>
      <c r="AJ200"/>
      <c r="AK200"/>
      <c r="AL200"/>
      <c r="AM200" s="37"/>
      <c r="AN200" s="37"/>
      <c r="AO200" s="37"/>
      <c r="AP200"/>
      <c r="AQ200" s="37"/>
      <c r="AR200"/>
      <c r="AS200" s="37"/>
      <c r="AT200"/>
      <c r="AU200"/>
      <c r="AV200" s="37"/>
      <c r="AW200" s="37"/>
      <c r="AX200" s="37"/>
      <c r="AY200"/>
      <c r="AZ200" s="37"/>
      <c r="BA200"/>
      <c r="BB200" s="37"/>
      <c r="BC200" s="37"/>
      <c r="BD200" s="37"/>
      <c r="BE200"/>
      <c r="BF200" s="37"/>
      <c r="BG200"/>
      <c r="BH200"/>
      <c r="BI200"/>
      <c r="BJ200"/>
      <c r="BK200" s="37"/>
      <c r="BL200"/>
      <c r="BM200" s="37"/>
      <c r="BN200"/>
      <c r="BO200"/>
      <c r="BP200"/>
      <c r="BQ200"/>
      <c r="BR200"/>
      <c r="BS200" s="41"/>
    </row>
    <row r="201" spans="1:71" x14ac:dyDescent="0.2">
      <c r="A201" s="40" t="str">
        <f t="shared" si="6"/>
        <v/>
      </c>
      <c r="B201" s="40"/>
      <c r="C201" s="40"/>
      <c r="D201" s="40"/>
      <c r="E201" s="40"/>
      <c r="F201"/>
      <c r="G201"/>
      <c r="H201"/>
      <c r="I201" s="37"/>
      <c r="J201"/>
      <c r="K201" s="37"/>
      <c r="L201"/>
      <c r="M201"/>
      <c r="N201"/>
      <c r="O201"/>
      <c r="P201"/>
      <c r="Q201"/>
      <c r="R201"/>
      <c r="S201"/>
      <c r="T201"/>
      <c r="U201"/>
      <c r="V201"/>
      <c r="W201"/>
      <c r="X201" s="37"/>
      <c r="Y201"/>
      <c r="Z201"/>
      <c r="AA201"/>
      <c r="AB201"/>
      <c r="AC201"/>
      <c r="AD201"/>
      <c r="AE201"/>
      <c r="AF201"/>
      <c r="AG201"/>
      <c r="AH201"/>
      <c r="AI201" s="37"/>
      <c r="AJ201"/>
      <c r="AK201"/>
      <c r="AL201"/>
      <c r="AM201"/>
      <c r="AN201"/>
      <c r="AO201"/>
      <c r="AP201"/>
      <c r="AQ201"/>
      <c r="AR201"/>
      <c r="AS201" s="37"/>
      <c r="AT201"/>
      <c r="AU201"/>
      <c r="AV201" s="37"/>
      <c r="AW201"/>
      <c r="AX201"/>
      <c r="AY201"/>
      <c r="AZ201"/>
      <c r="BA201"/>
      <c r="BB201"/>
      <c r="BC201"/>
      <c r="BD201"/>
      <c r="BE201"/>
      <c r="BF201"/>
      <c r="BG201"/>
      <c r="BH201"/>
      <c r="BI201" s="37"/>
      <c r="BJ201" s="37"/>
      <c r="BK201"/>
      <c r="BL201"/>
      <c r="BM201" s="37"/>
      <c r="BN201"/>
      <c r="BO201"/>
      <c r="BP201"/>
      <c r="BQ201"/>
      <c r="BR201"/>
      <c r="BS201" s="41"/>
    </row>
    <row r="202" spans="1:71" x14ac:dyDescent="0.2">
      <c r="A202" s="40" t="str">
        <f t="shared" si="6"/>
        <v/>
      </c>
      <c r="B202" s="40"/>
      <c r="C202" s="40"/>
      <c r="D202" s="40"/>
      <c r="E202" s="40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 s="37"/>
      <c r="AQ202"/>
      <c r="AR202"/>
      <c r="AS202"/>
      <c r="AT202"/>
      <c r="AU202"/>
      <c r="AV202"/>
      <c r="AW202"/>
      <c r="AX202"/>
      <c r="AY202"/>
      <c r="AZ202"/>
      <c r="BA202"/>
      <c r="BB202"/>
      <c r="BC202" s="37"/>
      <c r="BD202"/>
      <c r="BE202"/>
      <c r="BF202"/>
      <c r="BG202"/>
      <c r="BH202"/>
      <c r="BI202" s="37"/>
      <c r="BJ202"/>
      <c r="BK202"/>
      <c r="BL202"/>
      <c r="BM202"/>
      <c r="BN202"/>
      <c r="BO202"/>
      <c r="BP202"/>
      <c r="BQ202"/>
      <c r="BR202"/>
      <c r="BS202" s="41"/>
    </row>
    <row r="203" spans="1:71" x14ac:dyDescent="0.2">
      <c r="A203" s="40" t="str">
        <f t="shared" si="6"/>
        <v/>
      </c>
      <c r="B203" s="40"/>
      <c r="C203" s="40"/>
      <c r="D203" s="40"/>
      <c r="E203" s="54"/>
      <c r="F203" s="37"/>
      <c r="G203" s="37"/>
      <c r="H203" s="37"/>
      <c r="I203" s="37"/>
      <c r="J203" s="37"/>
      <c r="K203" s="37"/>
      <c r="L203" s="37"/>
      <c r="M203" s="37"/>
      <c r="N203" s="37"/>
      <c r="O203"/>
      <c r="P203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/>
      <c r="AB203"/>
      <c r="AC203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/>
      <c r="BP203"/>
      <c r="BQ203" s="37"/>
      <c r="BR203" s="37"/>
      <c r="BS203" s="41"/>
    </row>
    <row r="204" spans="1:71" x14ac:dyDescent="0.2">
      <c r="A204" s="40" t="str">
        <f t="shared" si="6"/>
        <v/>
      </c>
      <c r="B204" s="40"/>
      <c r="C204" s="40"/>
      <c r="D204" s="40"/>
      <c r="E204" s="54"/>
      <c r="F204" s="37"/>
      <c r="G204" s="37"/>
      <c r="H204" s="37"/>
      <c r="I204" s="37"/>
      <c r="J204" s="37"/>
      <c r="K204" s="37"/>
      <c r="L204"/>
      <c r="M204" s="37"/>
      <c r="N204" s="37"/>
      <c r="O204"/>
      <c r="P204"/>
      <c r="Q204"/>
      <c r="R204" s="37"/>
      <c r="S204" s="37"/>
      <c r="T204" s="37"/>
      <c r="U204"/>
      <c r="V204"/>
      <c r="W204" s="37"/>
      <c r="X204"/>
      <c r="Y204"/>
      <c r="Z204"/>
      <c r="AA204"/>
      <c r="AB204" s="37"/>
      <c r="AC204" s="37"/>
      <c r="AD204"/>
      <c r="AE204"/>
      <c r="AF204"/>
      <c r="AG204" s="37"/>
      <c r="AH204"/>
      <c r="AI204" s="37"/>
      <c r="AJ204"/>
      <c r="AK204"/>
      <c r="AL204"/>
      <c r="AM204"/>
      <c r="AN204" s="37"/>
      <c r="AO204"/>
      <c r="AP204" s="37"/>
      <c r="AQ204"/>
      <c r="AR204" s="37"/>
      <c r="AS204" s="37"/>
      <c r="AT204"/>
      <c r="AU204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/>
      <c r="BG204" s="37"/>
      <c r="BH204" s="37"/>
      <c r="BI204" s="37"/>
      <c r="BJ204" s="37"/>
      <c r="BK204" s="37"/>
      <c r="BL204"/>
      <c r="BM204" s="37"/>
      <c r="BN204"/>
      <c r="BO204" s="37"/>
      <c r="BP204"/>
      <c r="BQ204"/>
      <c r="BR204"/>
      <c r="BS204" s="41"/>
    </row>
    <row r="205" spans="1:71" x14ac:dyDescent="0.2">
      <c r="A205" s="40" t="str">
        <f t="shared" si="6"/>
        <v/>
      </c>
      <c r="B205" s="40"/>
      <c r="C205" s="40"/>
      <c r="D205" s="40"/>
      <c r="E205" s="54"/>
      <c r="F205" s="37"/>
      <c r="G205"/>
      <c r="H205" s="37"/>
      <c r="I205"/>
      <c r="J205" s="37"/>
      <c r="K205"/>
      <c r="L205" s="37"/>
      <c r="M205" s="37"/>
      <c r="N205"/>
      <c r="O205"/>
      <c r="P205"/>
      <c r="Q205"/>
      <c r="R205"/>
      <c r="S205" s="37"/>
      <c r="T205"/>
      <c r="U205"/>
      <c r="V205"/>
      <c r="W205"/>
      <c r="X205"/>
      <c r="Y205"/>
      <c r="Z205" s="37"/>
      <c r="AA205"/>
      <c r="AB205"/>
      <c r="AC205"/>
      <c r="AD205" s="37"/>
      <c r="AE205" s="37"/>
      <c r="AF205" s="37"/>
      <c r="AG205"/>
      <c r="AH205" s="37"/>
      <c r="AI205"/>
      <c r="AJ205"/>
      <c r="AK205" s="37"/>
      <c r="AL205" s="37"/>
      <c r="AM205" s="37"/>
      <c r="AN205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/>
      <c r="BF205" s="37"/>
      <c r="BG205" s="37"/>
      <c r="BH205" s="37"/>
      <c r="BI205" s="37"/>
      <c r="BJ205"/>
      <c r="BK205" s="37"/>
      <c r="BL205" s="37"/>
      <c r="BM205" s="37"/>
      <c r="BN205"/>
      <c r="BO205"/>
      <c r="BP205"/>
      <c r="BQ205"/>
      <c r="BR205" s="37"/>
      <c r="BS205" s="41"/>
    </row>
    <row r="206" spans="1:71" x14ac:dyDescent="0.2">
      <c r="A206" s="40" t="str">
        <f t="shared" si="6"/>
        <v/>
      </c>
      <c r="B206" s="40"/>
      <c r="C206" s="40"/>
      <c r="D206" s="54"/>
      <c r="E206" s="54"/>
      <c r="F206" s="37"/>
      <c r="G206" s="37"/>
      <c r="H206" s="37"/>
      <c r="I206" s="37"/>
      <c r="J206" s="37"/>
      <c r="K206" s="37"/>
      <c r="L206" s="37"/>
      <c r="M206" s="37"/>
      <c r="N206" s="37"/>
      <c r="O206"/>
      <c r="P206"/>
      <c r="Q206" s="37"/>
      <c r="R206" s="37"/>
      <c r="S206" s="37"/>
      <c r="T206"/>
      <c r="U206"/>
      <c r="V206" s="37"/>
      <c r="W206" s="37"/>
      <c r="X206" s="37"/>
      <c r="Y206"/>
      <c r="Z206" s="37"/>
      <c r="AA206"/>
      <c r="AB206" s="37"/>
      <c r="AC206" s="37"/>
      <c r="AD206" s="37"/>
      <c r="AE206" s="37"/>
      <c r="AF206" s="37"/>
      <c r="AG206" s="37"/>
      <c r="AH206" s="37"/>
      <c r="AI206" s="37"/>
      <c r="AJ206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/>
      <c r="BP206"/>
      <c r="BQ206"/>
      <c r="BR206" s="37"/>
      <c r="BS206" s="41"/>
    </row>
    <row r="207" spans="1:71" x14ac:dyDescent="0.2">
      <c r="A207" s="40" t="str">
        <f t="shared" si="6"/>
        <v/>
      </c>
      <c r="B207" s="40"/>
      <c r="C207" s="40"/>
      <c r="D207" s="40"/>
      <c r="E207" s="40"/>
      <c r="F207"/>
      <c r="G207"/>
      <c r="H207"/>
      <c r="I207" s="37"/>
      <c r="J207"/>
      <c r="K207"/>
      <c r="L207"/>
      <c r="M207"/>
      <c r="N207" s="3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 s="37"/>
      <c r="BA207"/>
      <c r="BB207"/>
      <c r="BC207"/>
      <c r="BD207"/>
      <c r="BE207"/>
      <c r="BF207"/>
      <c r="BG207"/>
      <c r="BH207"/>
      <c r="BI207"/>
      <c r="BJ207"/>
      <c r="BK207" s="37"/>
      <c r="BL207"/>
      <c r="BM207" s="37"/>
      <c r="BN207"/>
      <c r="BO207"/>
      <c r="BP207"/>
      <c r="BQ207"/>
      <c r="BR207"/>
      <c r="BS207" s="41"/>
    </row>
    <row r="208" spans="1:71" x14ac:dyDescent="0.2">
      <c r="A208" s="40" t="str">
        <f t="shared" si="6"/>
        <v/>
      </c>
      <c r="B208" s="40"/>
      <c r="C208" s="40"/>
      <c r="D208" s="40"/>
      <c r="E208" s="40"/>
      <c r="F208"/>
      <c r="G208"/>
      <c r="H208"/>
      <c r="I208" s="37"/>
      <c r="J208"/>
      <c r="K208"/>
      <c r="L208"/>
      <c r="M208" s="37"/>
      <c r="N208"/>
      <c r="O208"/>
      <c r="P208"/>
      <c r="Q208"/>
      <c r="R208"/>
      <c r="S208"/>
      <c r="T208"/>
      <c r="U208"/>
      <c r="V208"/>
      <c r="W208"/>
      <c r="X208" s="37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 s="37"/>
      <c r="AS208"/>
      <c r="AT208"/>
      <c r="AU208"/>
      <c r="AV208"/>
      <c r="AW208"/>
      <c r="AX208"/>
      <c r="AY208"/>
      <c r="AZ208" s="37"/>
      <c r="BA208"/>
      <c r="BB208"/>
      <c r="BC208" s="37"/>
      <c r="BD208" s="37"/>
      <c r="BE208"/>
      <c r="BF208"/>
      <c r="BG208" s="37"/>
      <c r="BH208"/>
      <c r="BI208" s="37"/>
      <c r="BJ208" s="37"/>
      <c r="BK208"/>
      <c r="BL208"/>
      <c r="BM208" s="37"/>
      <c r="BN208"/>
      <c r="BO208"/>
      <c r="BP208"/>
      <c r="BQ208"/>
      <c r="BR208"/>
      <c r="BS208" s="41"/>
    </row>
    <row r="209" spans="1:71" x14ac:dyDescent="0.2">
      <c r="A209" s="40" t="str">
        <f t="shared" si="6"/>
        <v/>
      </c>
      <c r="B209" s="40"/>
      <c r="C209" s="40"/>
      <c r="D209" s="40"/>
      <c r="E209" s="40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 s="37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 s="41"/>
    </row>
    <row r="210" spans="1:71" x14ac:dyDescent="0.2">
      <c r="A210" s="40" t="str">
        <f t="shared" si="6"/>
        <v/>
      </c>
      <c r="B210" s="40"/>
      <c r="C210" s="40"/>
      <c r="D210" s="40"/>
      <c r="E210" s="40"/>
      <c r="F210"/>
      <c r="G210"/>
      <c r="H210"/>
      <c r="I210" s="37"/>
      <c r="J210"/>
      <c r="K210"/>
      <c r="L210"/>
      <c r="M210"/>
      <c r="N210" s="37"/>
      <c r="O210"/>
      <c r="P210"/>
      <c r="Q210"/>
      <c r="R210" s="37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 s="37"/>
      <c r="AW210"/>
      <c r="AX210" s="37"/>
      <c r="AY210"/>
      <c r="AZ210"/>
      <c r="BA210"/>
      <c r="BB210"/>
      <c r="BC210" s="37"/>
      <c r="BD210"/>
      <c r="BE210"/>
      <c r="BF210"/>
      <c r="BG210"/>
      <c r="BH210"/>
      <c r="BI210" s="37"/>
      <c r="BJ210"/>
      <c r="BK210" s="37"/>
      <c r="BL210"/>
      <c r="BM210"/>
      <c r="BN210"/>
      <c r="BO210"/>
      <c r="BP210"/>
      <c r="BQ210"/>
      <c r="BR210"/>
      <c r="BS210" s="41"/>
    </row>
    <row r="211" spans="1:71" x14ac:dyDescent="0.2">
      <c r="A211" s="40" t="str">
        <f t="shared" si="6"/>
        <v/>
      </c>
      <c r="B211" s="40"/>
      <c r="C211" s="40"/>
      <c r="D211" s="40"/>
      <c r="E211" s="40"/>
      <c r="F211"/>
      <c r="G211"/>
      <c r="H211"/>
      <c r="I211" s="37"/>
      <c r="J211"/>
      <c r="K211"/>
      <c r="L211"/>
      <c r="M211" s="37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37"/>
      <c r="AD211"/>
      <c r="AE211"/>
      <c r="AF211"/>
      <c r="AG211"/>
      <c r="AH211"/>
      <c r="AI211" s="37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 s="37"/>
      <c r="BJ211"/>
      <c r="BK211" s="37"/>
      <c r="BL211"/>
      <c r="BM211" s="37"/>
      <c r="BN211"/>
      <c r="BO211"/>
      <c r="BP211"/>
      <c r="BQ211"/>
      <c r="BR211"/>
      <c r="BS211" s="41"/>
    </row>
    <row r="212" spans="1:71" x14ac:dyDescent="0.2">
      <c r="A212" s="40" t="str">
        <f t="shared" si="6"/>
        <v/>
      </c>
      <c r="B212" s="40"/>
      <c r="C212" s="40"/>
      <c r="D212" s="40"/>
      <c r="E212" s="40"/>
      <c r="F212"/>
      <c r="G212"/>
      <c r="H212"/>
      <c r="I212"/>
      <c r="J212"/>
      <c r="K212" s="37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37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 s="37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 s="37"/>
      <c r="BI212" s="37"/>
      <c r="BJ212"/>
      <c r="BK212" s="37"/>
      <c r="BL212"/>
      <c r="BM212" s="37"/>
      <c r="BN212"/>
      <c r="BO212"/>
      <c r="BP212"/>
      <c r="BQ212"/>
      <c r="BR212"/>
      <c r="BS212" s="41"/>
    </row>
    <row r="213" spans="1:71" x14ac:dyDescent="0.2">
      <c r="A213" s="40" t="str">
        <f t="shared" si="6"/>
        <v/>
      </c>
      <c r="B213" s="40"/>
      <c r="C213" s="40"/>
      <c r="D213" s="40"/>
      <c r="E213" s="40"/>
      <c r="F213"/>
      <c r="G213"/>
      <c r="H213" s="37"/>
      <c r="I213" s="37"/>
      <c r="J213" s="37"/>
      <c r="K213" s="37"/>
      <c r="L213"/>
      <c r="M213"/>
      <c r="N213"/>
      <c r="O213"/>
      <c r="P213"/>
      <c r="Q213"/>
      <c r="R213"/>
      <c r="S213"/>
      <c r="T213"/>
      <c r="U213"/>
      <c r="V213" s="37"/>
      <c r="W213"/>
      <c r="X213"/>
      <c r="Y213"/>
      <c r="Z213"/>
      <c r="AA213"/>
      <c r="AB213"/>
      <c r="AC213" s="37"/>
      <c r="AD213"/>
      <c r="AE213"/>
      <c r="AF213"/>
      <c r="AG213" s="37"/>
      <c r="AH213" s="37"/>
      <c r="AI213"/>
      <c r="AJ213" s="37"/>
      <c r="AK213" s="37"/>
      <c r="AL213" s="37"/>
      <c r="AM213" s="37"/>
      <c r="AN213"/>
      <c r="AO213" s="37"/>
      <c r="AP213" s="37"/>
      <c r="AQ213" s="37"/>
      <c r="AR213" s="37"/>
      <c r="AS213" s="37"/>
      <c r="AT213" s="37"/>
      <c r="AU213" s="37"/>
      <c r="AV213" s="37"/>
      <c r="AW213"/>
      <c r="AX213" s="37"/>
      <c r="AY213"/>
      <c r="AZ213" s="37"/>
      <c r="BA213" s="37"/>
      <c r="BB213"/>
      <c r="BC213" s="37"/>
      <c r="BD213"/>
      <c r="BE213"/>
      <c r="BF213" s="37"/>
      <c r="BG213" s="37"/>
      <c r="BH213"/>
      <c r="BI213" s="37"/>
      <c r="BJ213" s="37"/>
      <c r="BK213" s="37"/>
      <c r="BL213" s="37"/>
      <c r="BM213" s="37"/>
      <c r="BN213"/>
      <c r="BO213"/>
      <c r="BP213"/>
      <c r="BQ213"/>
      <c r="BR213" s="37"/>
      <c r="BS213" s="41"/>
    </row>
    <row r="214" spans="1:71" x14ac:dyDescent="0.2">
      <c r="A214" s="40" t="str">
        <f t="shared" si="6"/>
        <v/>
      </c>
      <c r="B214" s="40"/>
      <c r="C214" s="40"/>
      <c r="D214" s="40"/>
      <c r="E214" s="40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37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 s="37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 s="41"/>
    </row>
    <row r="215" spans="1:71" x14ac:dyDescent="0.2">
      <c r="A215" s="40" t="str">
        <f t="shared" si="6"/>
        <v/>
      </c>
      <c r="B215" s="40"/>
      <c r="C215" s="40"/>
      <c r="D215" s="40"/>
      <c r="E215" s="40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 s="37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 s="41"/>
    </row>
    <row r="216" spans="1:71" x14ac:dyDescent="0.2">
      <c r="A216" s="40" t="str">
        <f t="shared" si="6"/>
        <v/>
      </c>
      <c r="B216" s="40"/>
      <c r="C216" s="40"/>
      <c r="D216" s="40"/>
      <c r="E216" s="40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 s="37"/>
      <c r="BJ216"/>
      <c r="BK216"/>
      <c r="BL216"/>
      <c r="BM216"/>
      <c r="BN216"/>
      <c r="BO216"/>
      <c r="BP216"/>
      <c r="BQ216"/>
      <c r="BR216"/>
      <c r="BS216" s="41"/>
    </row>
    <row r="217" spans="1:71" x14ac:dyDescent="0.2">
      <c r="A217" s="40" t="str">
        <f t="shared" si="6"/>
        <v/>
      </c>
      <c r="B217" s="40"/>
      <c r="C217" s="40"/>
      <c r="D217" s="40"/>
      <c r="E217" s="40"/>
      <c r="F217"/>
      <c r="G217"/>
      <c r="H217"/>
      <c r="I217"/>
      <c r="J217"/>
      <c r="K217" s="37"/>
      <c r="L217"/>
      <c r="M217"/>
      <c r="N217"/>
      <c r="O217"/>
      <c r="P217"/>
      <c r="Q217"/>
      <c r="R217"/>
      <c r="S217"/>
      <c r="T217"/>
      <c r="U217"/>
      <c r="V217"/>
      <c r="W217"/>
      <c r="X217" s="3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 s="37"/>
      <c r="BA217"/>
      <c r="BB217"/>
      <c r="BC217"/>
      <c r="BD217"/>
      <c r="BE217"/>
      <c r="BF217"/>
      <c r="BG217"/>
      <c r="BH217"/>
      <c r="BI217" s="37"/>
      <c r="BJ217"/>
      <c r="BK217"/>
      <c r="BL217"/>
      <c r="BM217"/>
      <c r="BN217"/>
      <c r="BO217"/>
      <c r="BP217"/>
      <c r="BQ217"/>
      <c r="BR217"/>
      <c r="BS217" s="41"/>
    </row>
    <row r="218" spans="1:71" x14ac:dyDescent="0.2">
      <c r="A218" s="40" t="str">
        <f t="shared" si="6"/>
        <v/>
      </c>
      <c r="B218" s="40"/>
      <c r="C218" s="40"/>
      <c r="D218" s="40"/>
      <c r="E218" s="40"/>
      <c r="F218"/>
      <c r="G218"/>
      <c r="H218"/>
      <c r="I218" s="37"/>
      <c r="J218"/>
      <c r="K218" s="37"/>
      <c r="L218"/>
      <c r="M218" s="37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 s="37"/>
      <c r="AG218"/>
      <c r="AH218" s="37"/>
      <c r="AI218"/>
      <c r="AJ218"/>
      <c r="AK218"/>
      <c r="AL218" s="37"/>
      <c r="AM218" s="37"/>
      <c r="AN218"/>
      <c r="AO218" s="37"/>
      <c r="AP218"/>
      <c r="AQ218"/>
      <c r="AR218" s="37"/>
      <c r="AS218" s="37"/>
      <c r="AT218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/>
      <c r="BO218"/>
      <c r="BP218"/>
      <c r="BQ218"/>
      <c r="BR218" s="37"/>
      <c r="BS218" s="41"/>
    </row>
    <row r="219" spans="1:71" x14ac:dyDescent="0.2">
      <c r="A219" s="40" t="str">
        <f t="shared" si="6"/>
        <v/>
      </c>
      <c r="B219" s="40"/>
      <c r="C219" s="40"/>
      <c r="D219" s="40"/>
      <c r="E219" s="40"/>
      <c r="F219"/>
      <c r="G219" s="37"/>
      <c r="H219" s="37"/>
      <c r="I219" s="37"/>
      <c r="J219" s="37"/>
      <c r="K219" s="37"/>
      <c r="L219" s="37"/>
      <c r="M219" s="37"/>
      <c r="N219" s="37"/>
      <c r="O219" s="37"/>
      <c r="P219"/>
      <c r="Q219"/>
      <c r="R219"/>
      <c r="S219" s="37"/>
      <c r="T219"/>
      <c r="U219"/>
      <c r="V219" s="37"/>
      <c r="W219" s="37"/>
      <c r="X219" s="37"/>
      <c r="Y219"/>
      <c r="Z219" s="37"/>
      <c r="AA219"/>
      <c r="AB219"/>
      <c r="AC219" s="37"/>
      <c r="AD219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/>
      <c r="BO219" s="37"/>
      <c r="BP219"/>
      <c r="BQ219" s="37"/>
      <c r="BR219" s="37"/>
      <c r="BS219" s="41"/>
    </row>
    <row r="220" spans="1:71" x14ac:dyDescent="0.2">
      <c r="A220" s="40" t="str">
        <f t="shared" si="6"/>
        <v/>
      </c>
      <c r="B220" s="40"/>
      <c r="C220" s="40"/>
      <c r="D220" s="40"/>
      <c r="E220" s="4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 s="37"/>
      <c r="AY220"/>
      <c r="AZ220" s="37"/>
      <c r="BA220" s="37"/>
      <c r="BB220"/>
      <c r="BC220" s="37"/>
      <c r="BD220" s="37"/>
      <c r="BE220"/>
      <c r="BF220"/>
      <c r="BG220"/>
      <c r="BH220"/>
      <c r="BI220"/>
      <c r="BJ220"/>
      <c r="BK220"/>
      <c r="BL220"/>
      <c r="BM220" s="37"/>
      <c r="BN220"/>
      <c r="BO220"/>
      <c r="BP220"/>
      <c r="BQ220"/>
      <c r="BR220"/>
      <c r="BS220" s="41"/>
    </row>
    <row r="221" spans="1:71" x14ac:dyDescent="0.2">
      <c r="A221" s="40" t="str">
        <f t="shared" si="6"/>
        <v/>
      </c>
      <c r="B221" s="40"/>
      <c r="C221" s="40"/>
      <c r="D221" s="40"/>
      <c r="E221" s="40"/>
      <c r="F221"/>
      <c r="G221" s="37"/>
      <c r="H221" s="37"/>
      <c r="I221" s="37"/>
      <c r="J221" s="37"/>
      <c r="K221" s="37"/>
      <c r="L221" s="37"/>
      <c r="M221" s="37"/>
      <c r="N221" s="37"/>
      <c r="O221" s="37"/>
      <c r="P221"/>
      <c r="Q221" s="37"/>
      <c r="R221" s="37"/>
      <c r="S221" s="37"/>
      <c r="T221"/>
      <c r="U221" s="37"/>
      <c r="V221" s="37"/>
      <c r="W221" s="37"/>
      <c r="X221" s="37"/>
      <c r="Y221"/>
      <c r="Z221" s="37"/>
      <c r="AA221"/>
      <c r="AB221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/>
      <c r="BO221" s="37"/>
      <c r="BP221"/>
      <c r="BQ221"/>
      <c r="BR221" s="37"/>
      <c r="BS221" s="41"/>
    </row>
    <row r="222" spans="1:71" x14ac:dyDescent="0.2">
      <c r="A222" s="40" t="str">
        <f t="shared" si="6"/>
        <v/>
      </c>
      <c r="B222" s="40"/>
      <c r="C222" s="40"/>
      <c r="D222" s="40"/>
      <c r="E222" s="40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/>
      <c r="Q222" s="37"/>
      <c r="R222" s="37"/>
      <c r="S222"/>
      <c r="T222"/>
      <c r="U222" s="37"/>
      <c r="V222" s="37"/>
      <c r="W222" s="37"/>
      <c r="X222" s="37"/>
      <c r="Y222" s="37"/>
      <c r="Z222" s="37"/>
      <c r="AA222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/>
      <c r="BQ222"/>
      <c r="BR222" s="37"/>
      <c r="BS222" s="41"/>
    </row>
    <row r="223" spans="1:71" x14ac:dyDescent="0.2">
      <c r="A223" s="40" t="str">
        <f t="shared" si="6"/>
        <v/>
      </c>
      <c r="B223" s="40"/>
      <c r="C223" s="40"/>
      <c r="D223" s="40"/>
      <c r="E223" s="40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 s="37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 s="41"/>
    </row>
    <row r="224" spans="1:71" x14ac:dyDescent="0.2">
      <c r="A224" s="40" t="str">
        <f t="shared" si="6"/>
        <v/>
      </c>
      <c r="B224" s="40"/>
      <c r="C224" s="40"/>
      <c r="D224" s="54"/>
      <c r="E224" s="54"/>
      <c r="F224" s="37"/>
      <c r="G224"/>
      <c r="H224" s="37"/>
      <c r="I224" s="37"/>
      <c r="J224"/>
      <c r="K224" s="37"/>
      <c r="L224" s="37"/>
      <c r="M224" s="37"/>
      <c r="N224" s="37"/>
      <c r="O224"/>
      <c r="P224"/>
      <c r="Q224"/>
      <c r="R224"/>
      <c r="S224"/>
      <c r="T224"/>
      <c r="U224"/>
      <c r="V224" s="37"/>
      <c r="W224"/>
      <c r="X224" s="37"/>
      <c r="Y224" s="37"/>
      <c r="Z224" s="37"/>
      <c r="AA224"/>
      <c r="AB224"/>
      <c r="AC224"/>
      <c r="AD224"/>
      <c r="AE224" s="37"/>
      <c r="AF224"/>
      <c r="AG224" s="37"/>
      <c r="AH224" s="37"/>
      <c r="AI224" s="37"/>
      <c r="AJ224"/>
      <c r="AK224"/>
      <c r="AL224" s="37"/>
      <c r="AM224" s="37"/>
      <c r="AN224"/>
      <c r="AO224" s="37"/>
      <c r="AP224" s="37"/>
      <c r="AQ224" s="37"/>
      <c r="AR224" s="37"/>
      <c r="AS224" s="37"/>
      <c r="AT224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/>
      <c r="BF224" s="37"/>
      <c r="BG224" s="37"/>
      <c r="BH224"/>
      <c r="BI224" s="37"/>
      <c r="BJ224"/>
      <c r="BK224" s="37"/>
      <c r="BL224" s="37"/>
      <c r="BM224" s="37"/>
      <c r="BN224" s="37"/>
      <c r="BO224"/>
      <c r="BP224"/>
      <c r="BQ224"/>
      <c r="BR224" s="37"/>
      <c r="BS224" s="41"/>
    </row>
    <row r="225" spans="1:71" x14ac:dyDescent="0.2">
      <c r="A225" s="40" t="str">
        <f t="shared" si="6"/>
        <v/>
      </c>
      <c r="B225" s="40"/>
      <c r="C225" s="40"/>
      <c r="D225" s="40"/>
      <c r="E225" s="40"/>
      <c r="F225"/>
      <c r="G225"/>
      <c r="H225" s="37"/>
      <c r="I225" s="37"/>
      <c r="J225" s="37"/>
      <c r="K225" s="37"/>
      <c r="L225"/>
      <c r="M225" s="37"/>
      <c r="N225" s="37"/>
      <c r="O225"/>
      <c r="P225"/>
      <c r="Q225"/>
      <c r="R225"/>
      <c r="S225"/>
      <c r="T225"/>
      <c r="U225"/>
      <c r="V225" s="37"/>
      <c r="W225"/>
      <c r="X225" s="37"/>
      <c r="Y225"/>
      <c r="Z225" s="37"/>
      <c r="AA225"/>
      <c r="AB225"/>
      <c r="AC225" s="37"/>
      <c r="AD225"/>
      <c r="AE225" s="37"/>
      <c r="AF225" s="37"/>
      <c r="AG225" s="37"/>
      <c r="AH225" s="37"/>
      <c r="AI225" s="37"/>
      <c r="AJ225" s="37"/>
      <c r="AK225" s="37"/>
      <c r="AL225" s="37"/>
      <c r="AM225" s="37"/>
      <c r="AN225"/>
      <c r="AO225" s="37"/>
      <c r="AP225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/>
      <c r="BF225" s="37"/>
      <c r="BG225" s="37"/>
      <c r="BH225" s="37"/>
      <c r="BI225" s="37"/>
      <c r="BJ225"/>
      <c r="BK225" s="37"/>
      <c r="BL225" s="37"/>
      <c r="BM225" s="37"/>
      <c r="BN225"/>
      <c r="BO225"/>
      <c r="BP225"/>
      <c r="BQ225"/>
      <c r="BR225" s="37"/>
      <c r="BS225" s="41"/>
    </row>
    <row r="226" spans="1:71" x14ac:dyDescent="0.2">
      <c r="A226" s="40" t="str">
        <f t="shared" si="6"/>
        <v/>
      </c>
      <c r="B226" s="40"/>
      <c r="C226" s="40"/>
      <c r="D226" s="40"/>
      <c r="E226" s="54"/>
      <c r="F226" s="37"/>
      <c r="G226" s="37"/>
      <c r="H226" s="37"/>
      <c r="I226" s="37"/>
      <c r="J226" s="37"/>
      <c r="K226" s="37"/>
      <c r="L226" s="37"/>
      <c r="M226" s="37"/>
      <c r="N226" s="37"/>
      <c r="O226"/>
      <c r="P226"/>
      <c r="Q226"/>
      <c r="R226" s="37"/>
      <c r="S226" s="37"/>
      <c r="T226" s="37"/>
      <c r="U226"/>
      <c r="V226" s="37"/>
      <c r="W226"/>
      <c r="X226" s="37"/>
      <c r="Y226"/>
      <c r="Z226" s="37"/>
      <c r="AA226"/>
      <c r="AB226"/>
      <c r="AC226" s="37"/>
      <c r="AD226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/>
      <c r="BP226"/>
      <c r="BQ226"/>
      <c r="BR226" s="37"/>
      <c r="BS226" s="41"/>
    </row>
    <row r="227" spans="1:71" x14ac:dyDescent="0.2">
      <c r="A227" s="40" t="str">
        <f t="shared" si="6"/>
        <v/>
      </c>
      <c r="B227" s="40"/>
      <c r="C227" s="40"/>
      <c r="D227" s="40"/>
      <c r="E227" s="40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 s="37"/>
      <c r="T227" s="3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 s="37"/>
      <c r="AJ227"/>
      <c r="AK227"/>
      <c r="AL227"/>
      <c r="AM227"/>
      <c r="AN227"/>
      <c r="AO227"/>
      <c r="AP227" s="37"/>
      <c r="AQ227"/>
      <c r="AR227"/>
      <c r="AS227" s="37"/>
      <c r="AT227"/>
      <c r="AU227"/>
      <c r="AV227"/>
      <c r="AW227"/>
      <c r="AX227"/>
      <c r="AY227"/>
      <c r="AZ227" s="3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 s="41"/>
    </row>
    <row r="228" spans="1:71" x14ac:dyDescent="0.2">
      <c r="A228" s="40" t="str">
        <f t="shared" si="6"/>
        <v/>
      </c>
      <c r="B228" s="40"/>
      <c r="C228" s="40"/>
      <c r="D228" s="40"/>
      <c r="E228" s="40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 s="37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 s="41"/>
    </row>
    <row r="229" spans="1:71" x14ac:dyDescent="0.2">
      <c r="A229" s="40" t="str">
        <f t="shared" si="6"/>
        <v/>
      </c>
      <c r="B229" s="40"/>
      <c r="C229" s="40"/>
      <c r="D229" s="40"/>
      <c r="E229" s="40"/>
      <c r="F229" s="37"/>
      <c r="G229" s="37"/>
      <c r="H229" s="37"/>
      <c r="I229" s="37"/>
      <c r="J229" s="37"/>
      <c r="K229" s="37"/>
      <c r="L229"/>
      <c r="M229" s="37"/>
      <c r="N229" s="37"/>
      <c r="O229"/>
      <c r="P229"/>
      <c r="Q229" s="37"/>
      <c r="R229" s="37"/>
      <c r="S229"/>
      <c r="T229"/>
      <c r="U229"/>
      <c r="V229" s="37"/>
      <c r="W229" s="37"/>
      <c r="X229" s="37"/>
      <c r="Y229"/>
      <c r="Z229" s="37"/>
      <c r="AA229"/>
      <c r="AB229"/>
      <c r="AC229" s="37"/>
      <c r="AD229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/>
      <c r="BP229"/>
      <c r="BQ229"/>
      <c r="BR229" s="37"/>
      <c r="BS229" s="41"/>
    </row>
    <row r="230" spans="1:71" x14ac:dyDescent="0.2">
      <c r="A230" s="40" t="str">
        <f t="shared" si="6"/>
        <v/>
      </c>
      <c r="B230" s="40"/>
      <c r="C230" s="40"/>
      <c r="D230" s="40"/>
      <c r="E230" s="40"/>
      <c r="F230"/>
      <c r="G230"/>
      <c r="H230"/>
      <c r="I230"/>
      <c r="J230"/>
      <c r="K230"/>
      <c r="L230"/>
      <c r="M230" s="37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 s="41"/>
    </row>
    <row r="231" spans="1:71" x14ac:dyDescent="0.2">
      <c r="A231" s="40" t="str">
        <f t="shared" si="6"/>
        <v/>
      </c>
      <c r="B231" s="40"/>
      <c r="C231" s="40"/>
      <c r="D231" s="40"/>
      <c r="E231" s="40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 s="37"/>
      <c r="AG231"/>
      <c r="AH231"/>
      <c r="AI231"/>
      <c r="AJ231" s="37"/>
      <c r="AK231"/>
      <c r="AL231"/>
      <c r="AM231"/>
      <c r="AN231"/>
      <c r="AO231"/>
      <c r="AP231"/>
      <c r="AQ231"/>
      <c r="AR231" s="37"/>
      <c r="AS231" s="37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 s="37"/>
      <c r="BH231"/>
      <c r="BI231" s="37"/>
      <c r="BJ231"/>
      <c r="BK231"/>
      <c r="BL231"/>
      <c r="BM231" s="37"/>
      <c r="BN231"/>
      <c r="BO231"/>
      <c r="BP231"/>
      <c r="BQ231"/>
      <c r="BR231" s="37"/>
      <c r="BS231" s="41"/>
    </row>
    <row r="232" spans="1:71" x14ac:dyDescent="0.2">
      <c r="A232" s="40" t="str">
        <f t="shared" si="6"/>
        <v/>
      </c>
      <c r="B232" s="40"/>
      <c r="C232" s="40"/>
      <c r="D232" s="40"/>
      <c r="E232" s="40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 s="37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 s="41"/>
    </row>
    <row r="233" spans="1:71" x14ac:dyDescent="0.2">
      <c r="A233" s="40" t="str">
        <f t="shared" si="6"/>
        <v/>
      </c>
      <c r="B233" s="40"/>
      <c r="C233" s="40"/>
      <c r="D233" s="40"/>
      <c r="E233" s="40"/>
      <c r="F233"/>
      <c r="G233" s="37"/>
      <c r="H233"/>
      <c r="I233"/>
      <c r="J233"/>
      <c r="K233" s="37"/>
      <c r="L233"/>
      <c r="M233"/>
      <c r="N233"/>
      <c r="O233"/>
      <c r="P233"/>
      <c r="Q233"/>
      <c r="R233"/>
      <c r="S233"/>
      <c r="T233"/>
      <c r="U233"/>
      <c r="V233"/>
      <c r="W233"/>
      <c r="X233" s="37"/>
      <c r="Y233"/>
      <c r="Z233"/>
      <c r="AA233"/>
      <c r="AB233"/>
      <c r="AC233" s="37"/>
      <c r="AD233"/>
      <c r="AE233"/>
      <c r="AF233"/>
      <c r="AG233"/>
      <c r="AH233"/>
      <c r="AI233" s="37"/>
      <c r="AJ233"/>
      <c r="AK233"/>
      <c r="AL233" s="37"/>
      <c r="AM233"/>
      <c r="AN233"/>
      <c r="AO233"/>
      <c r="AP233" s="37"/>
      <c r="AQ233"/>
      <c r="AR233"/>
      <c r="AS233" s="37"/>
      <c r="AT233"/>
      <c r="AU233"/>
      <c r="AV233"/>
      <c r="AW233"/>
      <c r="AX233"/>
      <c r="AY233"/>
      <c r="AZ233"/>
      <c r="BA233"/>
      <c r="BB233"/>
      <c r="BC233"/>
      <c r="BD233" s="37"/>
      <c r="BE233"/>
      <c r="BF233"/>
      <c r="BG233"/>
      <c r="BH233"/>
      <c r="BI233" s="37"/>
      <c r="BJ233"/>
      <c r="BK233"/>
      <c r="BL233"/>
      <c r="BM233" s="37"/>
      <c r="BN233"/>
      <c r="BO233"/>
      <c r="BP233"/>
      <c r="BQ233"/>
      <c r="BR233"/>
      <c r="BS233" s="41"/>
    </row>
    <row r="234" spans="1:71" x14ac:dyDescent="0.2">
      <c r="A234" s="40" t="str">
        <f t="shared" si="6"/>
        <v/>
      </c>
      <c r="B234" s="40"/>
      <c r="C234" s="40"/>
      <c r="D234" s="40"/>
      <c r="E234" s="40"/>
      <c r="F234"/>
      <c r="G234"/>
      <c r="H234"/>
      <c r="I234"/>
      <c r="J234"/>
      <c r="K234"/>
      <c r="L234" s="37"/>
      <c r="M234"/>
      <c r="N234"/>
      <c r="O234"/>
      <c r="P234"/>
      <c r="Q234"/>
      <c r="R234"/>
      <c r="S234"/>
      <c r="T234"/>
      <c r="U234"/>
      <c r="V234"/>
      <c r="W234" s="37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 s="41"/>
    </row>
    <row r="235" spans="1:71" x14ac:dyDescent="0.2">
      <c r="A235" s="40" t="str">
        <f t="shared" si="6"/>
        <v/>
      </c>
      <c r="B235" s="40"/>
      <c r="C235" s="40"/>
      <c r="D235" s="40"/>
      <c r="E235" s="40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 s="37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 s="37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 s="41"/>
    </row>
    <row r="236" spans="1:71" x14ac:dyDescent="0.2">
      <c r="A236" s="40" t="str">
        <f t="shared" si="6"/>
        <v/>
      </c>
      <c r="B236" s="40"/>
      <c r="C236" s="40"/>
      <c r="D236" s="40"/>
      <c r="E236" s="40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 s="37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 s="41"/>
    </row>
    <row r="237" spans="1:71" x14ac:dyDescent="0.2">
      <c r="A237" s="40" t="str">
        <f t="shared" si="6"/>
        <v/>
      </c>
      <c r="B237" s="40"/>
      <c r="C237" s="40"/>
      <c r="D237" s="40"/>
      <c r="E237" s="40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 s="37"/>
      <c r="AQ237"/>
      <c r="AR237"/>
      <c r="AS237"/>
      <c r="AT237"/>
      <c r="AU237"/>
      <c r="AV237" s="37"/>
      <c r="AW237"/>
      <c r="AX237"/>
      <c r="AY237"/>
      <c r="AZ237"/>
      <c r="BA237"/>
      <c r="BB237"/>
      <c r="BC237"/>
      <c r="BD237" s="37"/>
      <c r="BE237"/>
      <c r="BF237"/>
      <c r="BG237"/>
      <c r="BH237"/>
      <c r="BI237" s="37"/>
      <c r="BJ237" s="37"/>
      <c r="BK237"/>
      <c r="BL237"/>
      <c r="BM237" s="37"/>
      <c r="BN237"/>
      <c r="BO237"/>
      <c r="BP237"/>
      <c r="BQ237"/>
      <c r="BR237"/>
      <c r="BS237" s="41"/>
    </row>
    <row r="238" spans="1:71" x14ac:dyDescent="0.2">
      <c r="A238" s="40" t="str">
        <f t="shared" ref="A238:A301" si="7">B238&amp;C238</f>
        <v/>
      </c>
      <c r="B238" s="40"/>
      <c r="C238" s="40"/>
      <c r="D238" s="40"/>
      <c r="E238" s="40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 s="37"/>
      <c r="Z238"/>
      <c r="AA238"/>
      <c r="AB238"/>
      <c r="AC238"/>
      <c r="AD238"/>
      <c r="AE238" s="37"/>
      <c r="AF238"/>
      <c r="AG238"/>
      <c r="AH238"/>
      <c r="AI238"/>
      <c r="AJ238" s="37"/>
      <c r="AK238"/>
      <c r="AL238"/>
      <c r="AM238"/>
      <c r="AN238"/>
      <c r="AO238" s="37"/>
      <c r="AP238" s="37"/>
      <c r="AQ238"/>
      <c r="AR238" s="37"/>
      <c r="AS238" s="37"/>
      <c r="AT238"/>
      <c r="AU238"/>
      <c r="AV238" s="37"/>
      <c r="AW238"/>
      <c r="AX238" s="37"/>
      <c r="AY238"/>
      <c r="AZ238" s="37"/>
      <c r="BA238" s="37"/>
      <c r="BB238"/>
      <c r="BC238" s="37"/>
      <c r="BD238" s="37"/>
      <c r="BE238"/>
      <c r="BF238"/>
      <c r="BG238" s="37"/>
      <c r="BH238"/>
      <c r="BI238" s="37"/>
      <c r="BJ238"/>
      <c r="BK238" s="37"/>
      <c r="BL238"/>
      <c r="BM238" s="37"/>
      <c r="BN238"/>
      <c r="BO238"/>
      <c r="BP238"/>
      <c r="BQ238"/>
      <c r="BR238" s="37"/>
      <c r="BS238" s="41"/>
    </row>
    <row r="239" spans="1:71" x14ac:dyDescent="0.2">
      <c r="A239" s="40" t="str">
        <f t="shared" si="7"/>
        <v/>
      </c>
      <c r="B239" s="40"/>
      <c r="C239" s="40"/>
      <c r="D239" s="40"/>
      <c r="E239" s="40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 s="37"/>
      <c r="BH239"/>
      <c r="BI239"/>
      <c r="BJ239"/>
      <c r="BK239"/>
      <c r="BL239"/>
      <c r="BM239"/>
      <c r="BN239"/>
      <c r="BO239"/>
      <c r="BP239"/>
      <c r="BQ239"/>
      <c r="BR239"/>
      <c r="BS239" s="41"/>
    </row>
    <row r="240" spans="1:71" x14ac:dyDescent="0.2">
      <c r="A240" s="40" t="str">
        <f t="shared" si="7"/>
        <v/>
      </c>
      <c r="B240" s="40"/>
      <c r="C240" s="40"/>
      <c r="D240" s="40"/>
      <c r="E240" s="40"/>
      <c r="F240"/>
      <c r="G240"/>
      <c r="H240"/>
      <c r="I240" s="37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37"/>
      <c r="AD240"/>
      <c r="AE240"/>
      <c r="AF240"/>
      <c r="AG240" s="37"/>
      <c r="AH240"/>
      <c r="AI240"/>
      <c r="AJ240"/>
      <c r="AK240"/>
      <c r="AL240"/>
      <c r="AM240" s="37"/>
      <c r="AN240"/>
      <c r="AO240"/>
      <c r="AP240" s="37"/>
      <c r="AQ240"/>
      <c r="AR240" s="37"/>
      <c r="AS240" s="37"/>
      <c r="AT240"/>
      <c r="AU240"/>
      <c r="AV240" s="37"/>
      <c r="AW240"/>
      <c r="AX240" s="37"/>
      <c r="AY240"/>
      <c r="AZ240" s="37"/>
      <c r="BA240"/>
      <c r="BB240"/>
      <c r="BC240"/>
      <c r="BD240"/>
      <c r="BE240"/>
      <c r="BF240" s="37"/>
      <c r="BG240"/>
      <c r="BH240"/>
      <c r="BI240" s="37"/>
      <c r="BJ240"/>
      <c r="BK240"/>
      <c r="BL240" s="37"/>
      <c r="BM240" s="37"/>
      <c r="BN240"/>
      <c r="BO240"/>
      <c r="BP240"/>
      <c r="BQ240"/>
      <c r="BR240"/>
      <c r="BS240" s="41"/>
    </row>
    <row r="241" spans="1:71" x14ac:dyDescent="0.2">
      <c r="A241" s="40" t="str">
        <f t="shared" si="7"/>
        <v/>
      </c>
      <c r="B241" s="40"/>
      <c r="C241" s="40"/>
      <c r="D241" s="40"/>
      <c r="E241" s="40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 s="37"/>
      <c r="BJ241"/>
      <c r="BK241"/>
      <c r="BL241"/>
      <c r="BM241"/>
      <c r="BN241"/>
      <c r="BO241"/>
      <c r="BP241"/>
      <c r="BQ241"/>
      <c r="BR241"/>
      <c r="BS241" s="41"/>
    </row>
    <row r="242" spans="1:71" x14ac:dyDescent="0.2">
      <c r="A242" s="40" t="str">
        <f t="shared" si="7"/>
        <v/>
      </c>
      <c r="B242" s="40"/>
      <c r="C242" s="40"/>
      <c r="D242" s="40"/>
      <c r="E242" s="40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37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 s="41"/>
    </row>
    <row r="243" spans="1:71" x14ac:dyDescent="0.2">
      <c r="A243" s="40" t="str">
        <f t="shared" si="7"/>
        <v/>
      </c>
      <c r="B243" s="40"/>
      <c r="C243" s="40"/>
      <c r="D243" s="40"/>
      <c r="E243" s="40"/>
      <c r="F243"/>
      <c r="G243"/>
      <c r="H243" s="37"/>
      <c r="I243" s="37"/>
      <c r="J243"/>
      <c r="K243"/>
      <c r="L243"/>
      <c r="M243"/>
      <c r="N243"/>
      <c r="O243"/>
      <c r="P243"/>
      <c r="Q243"/>
      <c r="R243"/>
      <c r="S243" s="37"/>
      <c r="T243"/>
      <c r="U243"/>
      <c r="V243"/>
      <c r="W243"/>
      <c r="X243"/>
      <c r="Y243" s="37"/>
      <c r="Z243"/>
      <c r="AA243"/>
      <c r="AB243"/>
      <c r="AC243"/>
      <c r="AD243"/>
      <c r="AE243"/>
      <c r="AF243" s="37"/>
      <c r="AG243"/>
      <c r="AH243"/>
      <c r="AI243"/>
      <c r="AJ243" s="37"/>
      <c r="AK243"/>
      <c r="AL243"/>
      <c r="AM243"/>
      <c r="AN243"/>
      <c r="AO243" s="37"/>
      <c r="AP243" s="37"/>
      <c r="AQ243" s="37"/>
      <c r="AR243" s="37"/>
      <c r="AS243"/>
      <c r="AT243"/>
      <c r="AU243"/>
      <c r="AV243"/>
      <c r="AW243"/>
      <c r="AX243" s="37"/>
      <c r="AY243"/>
      <c r="AZ243" s="37"/>
      <c r="BA243"/>
      <c r="BB243" s="37"/>
      <c r="BC243" s="37"/>
      <c r="BD243" s="37"/>
      <c r="BE243"/>
      <c r="BF243"/>
      <c r="BG243" s="37"/>
      <c r="BH243"/>
      <c r="BI243" s="37"/>
      <c r="BJ243" s="37"/>
      <c r="BK243" s="37"/>
      <c r="BL243"/>
      <c r="BM243" s="37"/>
      <c r="BN243"/>
      <c r="BO243"/>
      <c r="BP243"/>
      <c r="BQ243"/>
      <c r="BR243"/>
      <c r="BS243" s="41"/>
    </row>
    <row r="244" spans="1:71" x14ac:dyDescent="0.2">
      <c r="A244" s="40" t="str">
        <f t="shared" si="7"/>
        <v/>
      </c>
      <c r="B244" s="40"/>
      <c r="C244" s="40"/>
      <c r="D244" s="40"/>
      <c r="E244" s="40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 s="37"/>
      <c r="AP244"/>
      <c r="AQ244"/>
      <c r="AR244" s="37"/>
      <c r="AS244"/>
      <c r="AT244"/>
      <c r="AU244"/>
      <c r="AV244" s="37"/>
      <c r="AW244" s="37"/>
      <c r="AX244" s="37"/>
      <c r="AY244"/>
      <c r="AZ244" s="37"/>
      <c r="BA244"/>
      <c r="BB244"/>
      <c r="BC244" s="37"/>
      <c r="BD244"/>
      <c r="BE244"/>
      <c r="BF244" s="37"/>
      <c r="BG244"/>
      <c r="BH244"/>
      <c r="BI244"/>
      <c r="BJ244"/>
      <c r="BK244" s="37"/>
      <c r="BL244"/>
      <c r="BM244" s="37"/>
      <c r="BN244"/>
      <c r="BO244"/>
      <c r="BP244"/>
      <c r="BQ244"/>
      <c r="BR244" s="37"/>
      <c r="BS244" s="41"/>
    </row>
    <row r="245" spans="1:71" x14ac:dyDescent="0.2">
      <c r="A245" s="40" t="str">
        <f t="shared" si="7"/>
        <v/>
      </c>
      <c r="B245" s="40"/>
      <c r="C245" s="40"/>
      <c r="D245" s="40"/>
      <c r="E245" s="40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 s="37"/>
      <c r="AG245"/>
      <c r="AH245" s="37"/>
      <c r="AI245" s="37"/>
      <c r="AJ245"/>
      <c r="AK245"/>
      <c r="AL245"/>
      <c r="AM245"/>
      <c r="AN245"/>
      <c r="AO245" s="37"/>
      <c r="AP245"/>
      <c r="AQ245"/>
      <c r="AR245"/>
      <c r="AS245"/>
      <c r="AT245"/>
      <c r="AU245"/>
      <c r="AV245" s="37"/>
      <c r="AW245"/>
      <c r="AX245"/>
      <c r="AY245"/>
      <c r="AZ245"/>
      <c r="BA245" s="37"/>
      <c r="BB245"/>
      <c r="BC245"/>
      <c r="BD245"/>
      <c r="BE245"/>
      <c r="BF245"/>
      <c r="BG245" s="37"/>
      <c r="BH245" s="37"/>
      <c r="BI245" s="37"/>
      <c r="BJ245"/>
      <c r="BK245"/>
      <c r="BL245"/>
      <c r="BM245" s="37"/>
      <c r="BN245"/>
      <c r="BO245"/>
      <c r="BP245"/>
      <c r="BQ245"/>
      <c r="BR245"/>
      <c r="BS245" s="41"/>
    </row>
    <row r="246" spans="1:71" x14ac:dyDescent="0.2">
      <c r="A246" s="40" t="str">
        <f t="shared" si="7"/>
        <v/>
      </c>
      <c r="B246" s="40"/>
      <c r="C246" s="40"/>
      <c r="D246" s="40"/>
      <c r="E246" s="40"/>
      <c r="F246"/>
      <c r="G246"/>
      <c r="H246"/>
      <c r="I246"/>
      <c r="J246"/>
      <c r="K246" s="37"/>
      <c r="L246"/>
      <c r="M246"/>
      <c r="N246"/>
      <c r="O246"/>
      <c r="P246"/>
      <c r="Q246" s="37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37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 s="37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 s="41"/>
    </row>
    <row r="247" spans="1:71" x14ac:dyDescent="0.2">
      <c r="A247" s="40" t="str">
        <f t="shared" si="7"/>
        <v/>
      </c>
      <c r="B247" s="40"/>
      <c r="C247" s="40"/>
      <c r="D247" s="40"/>
      <c r="E247" s="40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3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 s="3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 s="41"/>
    </row>
    <row r="248" spans="1:71" x14ac:dyDescent="0.2">
      <c r="A248" s="40" t="str">
        <f t="shared" si="7"/>
        <v/>
      </c>
      <c r="B248" s="40"/>
      <c r="C248" s="40"/>
      <c r="D248" s="40"/>
      <c r="E248" s="40"/>
      <c r="F248"/>
      <c r="G248"/>
      <c r="H248"/>
      <c r="I248"/>
      <c r="J248"/>
      <c r="K248" s="37"/>
      <c r="L248"/>
      <c r="M248"/>
      <c r="N248"/>
      <c r="O248"/>
      <c r="P248"/>
      <c r="Q248"/>
      <c r="R248"/>
      <c r="S248"/>
      <c r="T248"/>
      <c r="U248"/>
      <c r="V248" s="37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 s="37"/>
      <c r="AS248" s="37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 s="37"/>
      <c r="BJ248" s="37"/>
      <c r="BK248"/>
      <c r="BL248"/>
      <c r="BM248" s="37"/>
      <c r="BN248"/>
      <c r="BO248"/>
      <c r="BP248"/>
      <c r="BQ248"/>
      <c r="BR248"/>
      <c r="BS248" s="41"/>
    </row>
    <row r="249" spans="1:71" x14ac:dyDescent="0.2">
      <c r="A249" s="40" t="str">
        <f t="shared" si="7"/>
        <v/>
      </c>
      <c r="B249" s="40"/>
      <c r="C249" s="40"/>
      <c r="D249" s="54"/>
      <c r="E249" s="40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 s="37"/>
      <c r="AG249"/>
      <c r="AH249"/>
      <c r="AI249"/>
      <c r="AJ249" s="37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 s="37"/>
      <c r="BB249"/>
      <c r="BC249" s="37"/>
      <c r="BD249"/>
      <c r="BE249" s="37"/>
      <c r="BF249"/>
      <c r="BG249"/>
      <c r="BH249"/>
      <c r="BI249" s="37"/>
      <c r="BJ249"/>
      <c r="BK249" s="37"/>
      <c r="BL249"/>
      <c r="BM249" s="37"/>
      <c r="BN249"/>
      <c r="BO249"/>
      <c r="BP249"/>
      <c r="BQ249"/>
      <c r="BR249"/>
      <c r="BS249" s="41"/>
    </row>
    <row r="250" spans="1:71" x14ac:dyDescent="0.2">
      <c r="A250" s="40" t="str">
        <f t="shared" si="7"/>
        <v/>
      </c>
      <c r="B250" s="40"/>
      <c r="C250" s="40"/>
      <c r="D250" s="40"/>
      <c r="E250" s="4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 s="37"/>
      <c r="AX250"/>
      <c r="AY250"/>
      <c r="AZ250"/>
      <c r="BA250"/>
      <c r="BB250"/>
      <c r="BC250" s="37"/>
      <c r="BD250"/>
      <c r="BE250"/>
      <c r="BF250"/>
      <c r="BG250"/>
      <c r="BH250" s="37"/>
      <c r="BI250" s="37"/>
      <c r="BJ250"/>
      <c r="BK250"/>
      <c r="BL250"/>
      <c r="BM250" s="37"/>
      <c r="BN250"/>
      <c r="BO250"/>
      <c r="BP250"/>
      <c r="BQ250"/>
      <c r="BR250"/>
      <c r="BS250" s="41"/>
    </row>
    <row r="251" spans="1:71" x14ac:dyDescent="0.2">
      <c r="A251" s="40" t="str">
        <f t="shared" si="7"/>
        <v/>
      </c>
      <c r="B251" s="40"/>
      <c r="C251" s="40"/>
      <c r="D251" s="40"/>
      <c r="E251" s="40"/>
      <c r="F251"/>
      <c r="G251"/>
      <c r="H251" s="37"/>
      <c r="I251" s="37"/>
      <c r="J251" s="37"/>
      <c r="K251" s="37"/>
      <c r="L251" s="37"/>
      <c r="M251" s="37"/>
      <c r="N251" s="37"/>
      <c r="O251"/>
      <c r="P251"/>
      <c r="Q251" s="37"/>
      <c r="R251"/>
      <c r="S251"/>
      <c r="T251"/>
      <c r="U251"/>
      <c r="V251" s="37"/>
      <c r="W251"/>
      <c r="X251" s="37"/>
      <c r="Y251"/>
      <c r="Z251"/>
      <c r="AA251"/>
      <c r="AB251"/>
      <c r="AC251" s="37"/>
      <c r="AD251"/>
      <c r="AE251" s="37"/>
      <c r="AF251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/>
      <c r="BO251"/>
      <c r="BP251"/>
      <c r="BQ251"/>
      <c r="BR251" s="37"/>
      <c r="BS251" s="41"/>
    </row>
    <row r="252" spans="1:71" x14ac:dyDescent="0.2">
      <c r="A252" s="40" t="str">
        <f t="shared" si="7"/>
        <v/>
      </c>
      <c r="B252" s="40"/>
      <c r="C252" s="40"/>
      <c r="D252" s="40"/>
      <c r="E252" s="40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/>
      <c r="Q252" s="37"/>
      <c r="R252" s="37"/>
      <c r="S252" s="37"/>
      <c r="T252" s="37"/>
      <c r="U252" s="37"/>
      <c r="V252" s="37"/>
      <c r="W252"/>
      <c r="X252" s="37"/>
      <c r="Y252"/>
      <c r="Z252" s="37"/>
      <c r="AA252"/>
      <c r="AB252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/>
      <c r="BQ252"/>
      <c r="BR252" s="37"/>
      <c r="BS252" s="41"/>
    </row>
    <row r="253" spans="1:71" x14ac:dyDescent="0.2">
      <c r="A253" s="40" t="str">
        <f t="shared" si="7"/>
        <v/>
      </c>
      <c r="B253" s="40"/>
      <c r="C253" s="40"/>
      <c r="D253" s="40"/>
      <c r="E253" s="40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 s="37"/>
      <c r="AX253"/>
      <c r="AY253"/>
      <c r="AZ253" s="37"/>
      <c r="BA253"/>
      <c r="BB253" s="37"/>
      <c r="BC253" s="37"/>
      <c r="BD253"/>
      <c r="BE253"/>
      <c r="BF253"/>
      <c r="BG253"/>
      <c r="BH253"/>
      <c r="BI253"/>
      <c r="BJ253"/>
      <c r="BK253" s="37"/>
      <c r="BL253"/>
      <c r="BM253"/>
      <c r="BN253"/>
      <c r="BO253"/>
      <c r="BP253"/>
      <c r="BQ253"/>
      <c r="BR253"/>
      <c r="BS253" s="41"/>
    </row>
    <row r="254" spans="1:71" x14ac:dyDescent="0.2">
      <c r="A254" s="40" t="str">
        <f t="shared" si="7"/>
        <v/>
      </c>
      <c r="B254" s="40"/>
      <c r="C254" s="40"/>
      <c r="D254" s="40"/>
      <c r="E254" s="40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 s="37"/>
      <c r="AI254" s="37"/>
      <c r="AJ254"/>
      <c r="AK254" s="37"/>
      <c r="AL254"/>
      <c r="AM254"/>
      <c r="AN254"/>
      <c r="AO254"/>
      <c r="AP254"/>
      <c r="AQ254"/>
      <c r="AR254" s="37"/>
      <c r="AS254"/>
      <c r="AT254"/>
      <c r="AU254"/>
      <c r="AV254" s="37"/>
      <c r="AW254"/>
      <c r="AX254" s="37"/>
      <c r="AY254"/>
      <c r="AZ254" s="37"/>
      <c r="BA254"/>
      <c r="BB254" s="37"/>
      <c r="BC254" s="37"/>
      <c r="BD254" s="37"/>
      <c r="BE254"/>
      <c r="BF254"/>
      <c r="BG254"/>
      <c r="BH254"/>
      <c r="BI254"/>
      <c r="BJ254"/>
      <c r="BK254" s="37"/>
      <c r="BL254" s="37"/>
      <c r="BM254" s="37"/>
      <c r="BN254"/>
      <c r="BO254"/>
      <c r="BP254"/>
      <c r="BQ254"/>
      <c r="BR254" s="37"/>
      <c r="BS254" s="41"/>
    </row>
    <row r="255" spans="1:71" x14ac:dyDescent="0.2">
      <c r="A255" s="40" t="str">
        <f t="shared" si="7"/>
        <v/>
      </c>
      <c r="B255" s="40"/>
      <c r="C255" s="40"/>
      <c r="D255" s="40"/>
      <c r="E255" s="40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 s="37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 s="37"/>
      <c r="BJ255"/>
      <c r="BK255"/>
      <c r="BL255"/>
      <c r="BM255"/>
      <c r="BN255"/>
      <c r="BO255"/>
      <c r="BP255"/>
      <c r="BQ255"/>
      <c r="BR255"/>
      <c r="BS255" s="41"/>
    </row>
    <row r="256" spans="1:71" x14ac:dyDescent="0.2">
      <c r="A256" s="40" t="str">
        <f t="shared" si="7"/>
        <v/>
      </c>
      <c r="B256" s="40"/>
      <c r="C256" s="40"/>
      <c r="D256" s="40"/>
      <c r="E256" s="40"/>
      <c r="F256"/>
      <c r="G256"/>
      <c r="H256"/>
      <c r="I256" s="37"/>
      <c r="J256"/>
      <c r="K256" s="37"/>
      <c r="L256"/>
      <c r="M256"/>
      <c r="N256"/>
      <c r="O256"/>
      <c r="P256"/>
      <c r="Q256"/>
      <c r="R256"/>
      <c r="S256"/>
      <c r="T256"/>
      <c r="U256"/>
      <c r="V256"/>
      <c r="W256"/>
      <c r="X256" s="37"/>
      <c r="Y256"/>
      <c r="Z256"/>
      <c r="AA256"/>
      <c r="AB256"/>
      <c r="AC256"/>
      <c r="AD256"/>
      <c r="AE256"/>
      <c r="AF256" s="37"/>
      <c r="AG256"/>
      <c r="AH256"/>
      <c r="AI256"/>
      <c r="AJ256"/>
      <c r="AK256"/>
      <c r="AL256"/>
      <c r="AM256"/>
      <c r="AN256"/>
      <c r="AO256"/>
      <c r="AP256" s="37"/>
      <c r="AQ256"/>
      <c r="AR256" s="37"/>
      <c r="AS256" s="37"/>
      <c r="AT256"/>
      <c r="AU256"/>
      <c r="AV256" s="37"/>
      <c r="AW256"/>
      <c r="AX256"/>
      <c r="AY256"/>
      <c r="AZ256"/>
      <c r="BA256"/>
      <c r="BB256"/>
      <c r="BC256" s="37"/>
      <c r="BD256"/>
      <c r="BE256"/>
      <c r="BF256" s="37"/>
      <c r="BG256" s="37"/>
      <c r="BH256" s="37"/>
      <c r="BI256" s="37"/>
      <c r="BJ256" s="37"/>
      <c r="BK256"/>
      <c r="BL256"/>
      <c r="BM256" s="37"/>
      <c r="BN256"/>
      <c r="BO256"/>
      <c r="BP256"/>
      <c r="BQ256"/>
      <c r="BR256"/>
      <c r="BS256" s="41"/>
    </row>
    <row r="257" spans="1:71" x14ac:dyDescent="0.2">
      <c r="A257" s="40" t="str">
        <f t="shared" si="7"/>
        <v/>
      </c>
      <c r="B257" s="40"/>
      <c r="C257" s="40"/>
      <c r="D257" s="40"/>
      <c r="E257" s="40"/>
      <c r="F257"/>
      <c r="G257"/>
      <c r="H257"/>
      <c r="I257"/>
      <c r="J257"/>
      <c r="K257"/>
      <c r="L257"/>
      <c r="M257" s="3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 s="37"/>
      <c r="BI257"/>
      <c r="BJ257"/>
      <c r="BK257"/>
      <c r="BL257"/>
      <c r="BM257"/>
      <c r="BN257"/>
      <c r="BO257"/>
      <c r="BP257"/>
      <c r="BQ257"/>
      <c r="BR257"/>
      <c r="BS257" s="41"/>
    </row>
    <row r="258" spans="1:71" x14ac:dyDescent="0.2">
      <c r="A258" s="40" t="str">
        <f t="shared" si="7"/>
        <v/>
      </c>
      <c r="B258" s="40"/>
      <c r="C258" s="40"/>
      <c r="D258" s="40"/>
      <c r="E258" s="40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 s="37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 s="41"/>
    </row>
    <row r="259" spans="1:71" x14ac:dyDescent="0.2">
      <c r="A259" s="40" t="str">
        <f t="shared" si="7"/>
        <v/>
      </c>
      <c r="B259" s="40"/>
      <c r="C259" s="40"/>
      <c r="D259" s="40"/>
      <c r="E259" s="40"/>
      <c r="F259"/>
      <c r="G259" s="3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 s="37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 s="37"/>
      <c r="BN259"/>
      <c r="BO259"/>
      <c r="BP259"/>
      <c r="BQ259"/>
      <c r="BR259"/>
      <c r="BS259" s="41"/>
    </row>
    <row r="260" spans="1:71" x14ac:dyDescent="0.2">
      <c r="A260" s="40" t="str">
        <f t="shared" si="7"/>
        <v/>
      </c>
      <c r="B260" s="40"/>
      <c r="C260" s="40"/>
      <c r="D260" s="40"/>
      <c r="E260" s="4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 s="37"/>
      <c r="AY260"/>
      <c r="AZ260" s="37"/>
      <c r="BA260" s="37"/>
      <c r="BB260"/>
      <c r="BC260"/>
      <c r="BD260"/>
      <c r="BE260"/>
      <c r="BF260"/>
      <c r="BG260"/>
      <c r="BH260"/>
      <c r="BI260" s="37"/>
      <c r="BJ260"/>
      <c r="BK260" s="37"/>
      <c r="BL260" s="37"/>
      <c r="BM260"/>
      <c r="BN260"/>
      <c r="BO260"/>
      <c r="BP260"/>
      <c r="BQ260"/>
      <c r="BR260"/>
      <c r="BS260" s="41"/>
    </row>
    <row r="261" spans="1:71" x14ac:dyDescent="0.2">
      <c r="A261" s="40" t="str">
        <f t="shared" si="7"/>
        <v/>
      </c>
      <c r="B261" s="40"/>
      <c r="C261" s="40"/>
      <c r="D261" s="40"/>
      <c r="E261" s="40"/>
      <c r="F261"/>
      <c r="G261" s="37"/>
      <c r="H261"/>
      <c r="I261" s="37"/>
      <c r="J261"/>
      <c r="K261" s="37"/>
      <c r="L261"/>
      <c r="M261"/>
      <c r="N261" s="37"/>
      <c r="O261"/>
      <c r="P261"/>
      <c r="Q261"/>
      <c r="R261"/>
      <c r="S261"/>
      <c r="T261" s="37"/>
      <c r="U261"/>
      <c r="V261" s="37"/>
      <c r="W261" s="37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 s="37"/>
      <c r="AL261"/>
      <c r="AM261"/>
      <c r="AN261"/>
      <c r="AO261" s="37"/>
      <c r="AP261"/>
      <c r="AQ261"/>
      <c r="AR261"/>
      <c r="AS261"/>
      <c r="AT261"/>
      <c r="AU261"/>
      <c r="AV261" s="37"/>
      <c r="AW261" s="37"/>
      <c r="AX261" s="37"/>
      <c r="AY261" s="37"/>
      <c r="AZ261" s="37"/>
      <c r="BA261"/>
      <c r="BB261" s="37"/>
      <c r="BC261" s="37"/>
      <c r="BD261" s="37"/>
      <c r="BE261" s="37"/>
      <c r="BF261" s="37"/>
      <c r="BG261"/>
      <c r="BH261"/>
      <c r="BI261" s="37"/>
      <c r="BJ261"/>
      <c r="BK261" s="37"/>
      <c r="BL261"/>
      <c r="BM261"/>
      <c r="BN261"/>
      <c r="BO261"/>
      <c r="BP261"/>
      <c r="BQ261" s="37"/>
      <c r="BR261"/>
      <c r="BS261" s="41"/>
    </row>
    <row r="262" spans="1:71" x14ac:dyDescent="0.2">
      <c r="A262" s="40" t="str">
        <f t="shared" si="7"/>
        <v/>
      </c>
      <c r="B262" s="40"/>
      <c r="C262" s="40"/>
      <c r="D262" s="40"/>
      <c r="E262" s="40"/>
      <c r="F262"/>
      <c r="G262"/>
      <c r="H262"/>
      <c r="I262" s="37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 s="37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 s="37"/>
      <c r="BD262"/>
      <c r="BE262"/>
      <c r="BF262"/>
      <c r="BG262"/>
      <c r="BH262"/>
      <c r="BI262"/>
      <c r="BJ262"/>
      <c r="BK262"/>
      <c r="BL262"/>
      <c r="BM262" s="37"/>
      <c r="BN262"/>
      <c r="BO262"/>
      <c r="BP262"/>
      <c r="BQ262"/>
      <c r="BR262" s="37"/>
      <c r="BS262" s="41"/>
    </row>
    <row r="263" spans="1:71" x14ac:dyDescent="0.2">
      <c r="A263" s="40" t="str">
        <f t="shared" si="7"/>
        <v/>
      </c>
      <c r="B263" s="40"/>
      <c r="C263" s="40"/>
      <c r="D263" s="40"/>
      <c r="E263" s="40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 s="37"/>
      <c r="AS263" s="37"/>
      <c r="AT263"/>
      <c r="AU263"/>
      <c r="AV263" s="37"/>
      <c r="AW263" s="37"/>
      <c r="AX263"/>
      <c r="AY263"/>
      <c r="AZ263"/>
      <c r="BA263"/>
      <c r="BB263"/>
      <c r="BC263"/>
      <c r="BD263"/>
      <c r="BE263"/>
      <c r="BF263"/>
      <c r="BG263"/>
      <c r="BH263" s="37"/>
      <c r="BI263" s="37"/>
      <c r="BJ263"/>
      <c r="BK263"/>
      <c r="BL263"/>
      <c r="BM263" s="37"/>
      <c r="BN263"/>
      <c r="BO263"/>
      <c r="BP263"/>
      <c r="BQ263"/>
      <c r="BR263"/>
      <c r="BS263" s="41"/>
    </row>
    <row r="264" spans="1:71" x14ac:dyDescent="0.2">
      <c r="A264" s="40" t="str">
        <f t="shared" si="7"/>
        <v/>
      </c>
      <c r="B264" s="40"/>
      <c r="C264" s="40"/>
      <c r="D264" s="40"/>
      <c r="E264" s="54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/>
      <c r="Q264"/>
      <c r="R264" s="37"/>
      <c r="S264" s="37"/>
      <c r="T264"/>
      <c r="U264" s="37"/>
      <c r="V264" s="37"/>
      <c r="W264"/>
      <c r="X264" s="37"/>
      <c r="Y264" s="37"/>
      <c r="Z264" s="37"/>
      <c r="AA264"/>
      <c r="AB264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/>
      <c r="BP264"/>
      <c r="BQ264"/>
      <c r="BR264" s="37"/>
      <c r="BS264" s="41"/>
    </row>
    <row r="265" spans="1:71" x14ac:dyDescent="0.2">
      <c r="A265" s="40" t="str">
        <f t="shared" si="7"/>
        <v/>
      </c>
      <c r="B265" s="40"/>
      <c r="C265" s="40"/>
      <c r="D265" s="40"/>
      <c r="E265" s="40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37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 s="37"/>
      <c r="BR265"/>
      <c r="BS265" s="41"/>
    </row>
    <row r="266" spans="1:71" x14ac:dyDescent="0.2">
      <c r="A266" s="40" t="str">
        <f t="shared" si="7"/>
        <v/>
      </c>
      <c r="B266" s="40"/>
      <c r="C266" s="40"/>
      <c r="D266" s="40"/>
      <c r="E266" s="40"/>
      <c r="F266"/>
      <c r="G266"/>
      <c r="H266"/>
      <c r="I266"/>
      <c r="J266"/>
      <c r="K266" s="37"/>
      <c r="L266"/>
      <c r="M266"/>
      <c r="N266"/>
      <c r="O266" s="37"/>
      <c r="P266"/>
      <c r="Q266" s="37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 s="37"/>
      <c r="BJ266"/>
      <c r="BK266"/>
      <c r="BL266"/>
      <c r="BM266"/>
      <c r="BN266"/>
      <c r="BO266"/>
      <c r="BP266"/>
      <c r="BQ266"/>
      <c r="BR266"/>
      <c r="BS266" s="41"/>
    </row>
    <row r="267" spans="1:71" x14ac:dyDescent="0.2">
      <c r="A267" s="40" t="str">
        <f t="shared" si="7"/>
        <v/>
      </c>
      <c r="B267" s="40"/>
      <c r="C267" s="40"/>
      <c r="D267" s="40"/>
      <c r="E267" s="40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 s="37"/>
      <c r="AS267"/>
      <c r="AT267"/>
      <c r="AU267"/>
      <c r="AV267" s="37"/>
      <c r="AW267"/>
      <c r="AX267"/>
      <c r="AY267"/>
      <c r="AZ267" s="37"/>
      <c r="BA267"/>
      <c r="BB267"/>
      <c r="BC267" s="37"/>
      <c r="BD267"/>
      <c r="BE267" s="3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 s="41"/>
    </row>
    <row r="268" spans="1:71" x14ac:dyDescent="0.2">
      <c r="A268" s="40" t="str">
        <f t="shared" si="7"/>
        <v/>
      </c>
      <c r="B268" s="40"/>
      <c r="C268" s="40"/>
      <c r="D268" s="40"/>
      <c r="E268" s="40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 s="37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 s="37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 s="41"/>
    </row>
    <row r="269" spans="1:71" x14ac:dyDescent="0.2">
      <c r="A269" s="40" t="str">
        <f t="shared" si="7"/>
        <v/>
      </c>
      <c r="B269" s="40"/>
      <c r="C269" s="40"/>
      <c r="D269" s="40"/>
      <c r="E269" s="40"/>
      <c r="F269" s="37"/>
      <c r="G269" s="37"/>
      <c r="H269"/>
      <c r="I269"/>
      <c r="J269"/>
      <c r="K269"/>
      <c r="L269" s="37"/>
      <c r="M269"/>
      <c r="N269" s="37"/>
      <c r="O269"/>
      <c r="P269"/>
      <c r="Q269"/>
      <c r="R269"/>
      <c r="S269"/>
      <c r="T269"/>
      <c r="U269"/>
      <c r="V269" s="37"/>
      <c r="W269"/>
      <c r="X269" s="37"/>
      <c r="Y269"/>
      <c r="Z269"/>
      <c r="AA269"/>
      <c r="AB269" s="37"/>
      <c r="AC269"/>
      <c r="AD269"/>
      <c r="AE269" s="37"/>
      <c r="AF269" s="37"/>
      <c r="AG269"/>
      <c r="AH269" s="37"/>
      <c r="AI269" s="37"/>
      <c r="AJ269" s="37"/>
      <c r="AK269" s="37"/>
      <c r="AL269" s="37"/>
      <c r="AM269" s="37"/>
      <c r="AN269"/>
      <c r="AO269" s="37"/>
      <c r="AP269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/>
      <c r="BK269" s="37"/>
      <c r="BL269"/>
      <c r="BM269" s="37"/>
      <c r="BN269" s="37"/>
      <c r="BO269"/>
      <c r="BP269"/>
      <c r="BQ269"/>
      <c r="BR269" s="37"/>
      <c r="BS269" s="41"/>
    </row>
    <row r="270" spans="1:71" x14ac:dyDescent="0.2">
      <c r="A270" s="40" t="str">
        <f t="shared" si="7"/>
        <v/>
      </c>
      <c r="B270" s="40"/>
      <c r="C270" s="40"/>
      <c r="D270" s="54"/>
      <c r="E270" s="54"/>
      <c r="F270" s="37"/>
      <c r="G270" s="37"/>
      <c r="H270" s="37"/>
      <c r="I270" s="37"/>
      <c r="J270" s="37"/>
      <c r="K270" s="37"/>
      <c r="L270" s="37"/>
      <c r="M270" s="37"/>
      <c r="N270" s="37"/>
      <c r="O270"/>
      <c r="P270"/>
      <c r="Q270" s="37"/>
      <c r="R270" s="37"/>
      <c r="S270" s="37"/>
      <c r="T270" s="37"/>
      <c r="U270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/>
      <c r="BQ270" s="37"/>
      <c r="BR270" s="37"/>
      <c r="BS270" s="41"/>
    </row>
    <row r="271" spans="1:71" x14ac:dyDescent="0.2">
      <c r="A271" s="40" t="str">
        <f t="shared" si="7"/>
        <v/>
      </c>
      <c r="B271" s="40"/>
      <c r="C271" s="40"/>
      <c r="D271" s="40"/>
      <c r="E271" s="40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 s="37"/>
      <c r="W271"/>
      <c r="X271"/>
      <c r="Y271"/>
      <c r="Z271"/>
      <c r="AA271"/>
      <c r="AB271"/>
      <c r="AC271"/>
      <c r="AD271"/>
      <c r="AE271"/>
      <c r="AF271" s="37"/>
      <c r="AG271"/>
      <c r="AH271"/>
      <c r="AI271" s="37"/>
      <c r="AJ271" s="37"/>
      <c r="AK271"/>
      <c r="AL271" s="37"/>
      <c r="AM271"/>
      <c r="AN271"/>
      <c r="AO271"/>
      <c r="AP271"/>
      <c r="AQ271"/>
      <c r="AR271"/>
      <c r="AS271" s="37"/>
      <c r="AT271"/>
      <c r="AU271"/>
      <c r="AV271"/>
      <c r="AW271"/>
      <c r="AX271" s="37"/>
      <c r="AY271"/>
      <c r="AZ271" s="37"/>
      <c r="BA271"/>
      <c r="BB271"/>
      <c r="BC271"/>
      <c r="BD271"/>
      <c r="BE271"/>
      <c r="BF271"/>
      <c r="BG271"/>
      <c r="BH271"/>
      <c r="BI271"/>
      <c r="BJ271"/>
      <c r="BK271" s="37"/>
      <c r="BL271"/>
      <c r="BM271"/>
      <c r="BN271"/>
      <c r="BO271"/>
      <c r="BP271"/>
      <c r="BQ271"/>
      <c r="BR271" s="37"/>
      <c r="BS271" s="41"/>
    </row>
    <row r="272" spans="1:71" x14ac:dyDescent="0.2">
      <c r="A272" s="40" t="str">
        <f t="shared" si="7"/>
        <v/>
      </c>
      <c r="B272" s="40"/>
      <c r="C272" s="40"/>
      <c r="D272" s="40"/>
      <c r="E272" s="40"/>
      <c r="F272"/>
      <c r="G272"/>
      <c r="H272" s="37"/>
      <c r="I272" s="37"/>
      <c r="J272" s="37"/>
      <c r="K272" s="37"/>
      <c r="L272"/>
      <c r="M272" s="37"/>
      <c r="N272"/>
      <c r="O272"/>
      <c r="P272"/>
      <c r="Q272"/>
      <c r="R272"/>
      <c r="S272"/>
      <c r="T272"/>
      <c r="U272" s="37"/>
      <c r="V272" s="37"/>
      <c r="W272"/>
      <c r="X272" s="37"/>
      <c r="Y272"/>
      <c r="Z272"/>
      <c r="AA272"/>
      <c r="AB272"/>
      <c r="AC272"/>
      <c r="AD272"/>
      <c r="AE272"/>
      <c r="AF272"/>
      <c r="AG272"/>
      <c r="AH272" s="37"/>
      <c r="AI272" s="37"/>
      <c r="AJ272"/>
      <c r="AK272"/>
      <c r="AL272" s="37"/>
      <c r="AM272"/>
      <c r="AN272" s="37"/>
      <c r="AO272" s="37"/>
      <c r="AP272" s="37"/>
      <c r="AQ272" s="37"/>
      <c r="AR272" s="37"/>
      <c r="AS272" s="37"/>
      <c r="AT272"/>
      <c r="AU272"/>
      <c r="AV272" s="37"/>
      <c r="AW272"/>
      <c r="AX272" s="37"/>
      <c r="AY272"/>
      <c r="AZ272"/>
      <c r="BA272" s="37"/>
      <c r="BB272"/>
      <c r="BC272" s="37"/>
      <c r="BD272"/>
      <c r="BE272"/>
      <c r="BF272" s="37"/>
      <c r="BG272" s="37"/>
      <c r="BH272" s="37"/>
      <c r="BI272" s="37"/>
      <c r="BJ272" s="37"/>
      <c r="BK272" s="37"/>
      <c r="BL272"/>
      <c r="BM272" s="37"/>
      <c r="BN272"/>
      <c r="BO272"/>
      <c r="BP272"/>
      <c r="BQ272"/>
      <c r="BR272" s="37"/>
      <c r="BS272" s="41"/>
    </row>
    <row r="273" spans="1:71" x14ac:dyDescent="0.2">
      <c r="A273" s="40" t="str">
        <f t="shared" si="7"/>
        <v/>
      </c>
      <c r="B273" s="40"/>
      <c r="C273" s="40"/>
      <c r="D273" s="40"/>
      <c r="E273" s="40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 s="37"/>
      <c r="BE273"/>
      <c r="BF273"/>
      <c r="BG273"/>
      <c r="BH273"/>
      <c r="BI273"/>
      <c r="BJ273"/>
      <c r="BK273" s="37"/>
      <c r="BL273"/>
      <c r="BM273"/>
      <c r="BN273" s="37"/>
      <c r="BO273"/>
      <c r="BP273"/>
      <c r="BQ273"/>
      <c r="BR273"/>
      <c r="BS273" s="41"/>
    </row>
    <row r="274" spans="1:71" x14ac:dyDescent="0.2">
      <c r="A274" s="40" t="str">
        <f t="shared" si="7"/>
        <v/>
      </c>
      <c r="B274" s="40"/>
      <c r="C274" s="40"/>
      <c r="D274" s="40"/>
      <c r="E274" s="40"/>
      <c r="F274"/>
      <c r="G274"/>
      <c r="H274" s="37"/>
      <c r="I274" s="37"/>
      <c r="J274"/>
      <c r="K274" s="37"/>
      <c r="L274" s="37"/>
      <c r="M274" s="37"/>
      <c r="N274"/>
      <c r="O274"/>
      <c r="P274"/>
      <c r="Q274" s="37"/>
      <c r="R274"/>
      <c r="S274" s="37"/>
      <c r="T274"/>
      <c r="U274"/>
      <c r="V274" s="37"/>
      <c r="W274"/>
      <c r="X274" s="37"/>
      <c r="Y274"/>
      <c r="Z274"/>
      <c r="AA274"/>
      <c r="AB274"/>
      <c r="AC274" s="37"/>
      <c r="AD274"/>
      <c r="AE274"/>
      <c r="AF274" s="37"/>
      <c r="AG274"/>
      <c r="AH274"/>
      <c r="AI274"/>
      <c r="AJ274"/>
      <c r="AK274"/>
      <c r="AL274"/>
      <c r="AM274" s="37"/>
      <c r="AN274"/>
      <c r="AO274"/>
      <c r="AP274" s="37"/>
      <c r="AQ274"/>
      <c r="AR274" s="37"/>
      <c r="AS274" s="37"/>
      <c r="AT274" s="37"/>
      <c r="AU274"/>
      <c r="AV274"/>
      <c r="AW274"/>
      <c r="AX274" s="37"/>
      <c r="AY274"/>
      <c r="AZ274"/>
      <c r="BA274"/>
      <c r="BB274"/>
      <c r="BC274"/>
      <c r="BD274"/>
      <c r="BE274"/>
      <c r="BF274"/>
      <c r="BG274"/>
      <c r="BH274" s="37"/>
      <c r="BI274" s="37"/>
      <c r="BJ274"/>
      <c r="BK274"/>
      <c r="BL274" s="37"/>
      <c r="BM274" s="37"/>
      <c r="BN274"/>
      <c r="BO274"/>
      <c r="BP274"/>
      <c r="BQ274"/>
      <c r="BR274"/>
      <c r="BS274" s="41"/>
    </row>
    <row r="275" spans="1:71" x14ac:dyDescent="0.2">
      <c r="A275" s="40" t="str">
        <f t="shared" si="7"/>
        <v/>
      </c>
      <c r="B275" s="40"/>
      <c r="C275" s="40"/>
      <c r="D275" s="40"/>
      <c r="E275" s="40"/>
      <c r="F275"/>
      <c r="G275" s="37"/>
      <c r="H275" s="37"/>
      <c r="I275" s="37"/>
      <c r="J275" s="37"/>
      <c r="K275" s="37"/>
      <c r="L275" s="37"/>
      <c r="M275" s="37"/>
      <c r="N275" s="37"/>
      <c r="O275"/>
      <c r="P275"/>
      <c r="Q275" s="37"/>
      <c r="R275"/>
      <c r="S275"/>
      <c r="T275"/>
      <c r="U275" s="37"/>
      <c r="V275" s="37"/>
      <c r="W275" s="37"/>
      <c r="X275" s="37"/>
      <c r="Y275"/>
      <c r="Z275" s="37"/>
      <c r="AA275" s="37"/>
      <c r="AB275"/>
      <c r="AC275" s="37"/>
      <c r="AD275"/>
      <c r="AE275"/>
      <c r="AF275"/>
      <c r="AG275" s="37"/>
      <c r="AH275"/>
      <c r="AI275" s="37"/>
      <c r="AJ275" s="37"/>
      <c r="AK275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/>
      <c r="AZ275" s="37"/>
      <c r="BA275" s="37"/>
      <c r="BB275" s="37"/>
      <c r="BC275" s="37"/>
      <c r="BD275" s="37"/>
      <c r="BE275"/>
      <c r="BF275" s="37"/>
      <c r="BG275" s="37"/>
      <c r="BH275" s="37"/>
      <c r="BI275" s="37"/>
      <c r="BJ275" s="37"/>
      <c r="BK275" s="37"/>
      <c r="BL275" s="37"/>
      <c r="BM275" s="37"/>
      <c r="BN275"/>
      <c r="BO275" s="37"/>
      <c r="BP275"/>
      <c r="BQ275"/>
      <c r="BR275" s="37"/>
      <c r="BS275" s="41"/>
    </row>
    <row r="276" spans="1:71" x14ac:dyDescent="0.2">
      <c r="A276" s="40" t="str">
        <f t="shared" si="7"/>
        <v/>
      </c>
      <c r="B276" s="40"/>
      <c r="C276" s="40"/>
      <c r="D276" s="40"/>
      <c r="E276" s="40"/>
      <c r="F276"/>
      <c r="G276"/>
      <c r="H276"/>
      <c r="I276"/>
      <c r="J276"/>
      <c r="K276"/>
      <c r="L276"/>
      <c r="M276"/>
      <c r="N276"/>
      <c r="O276"/>
      <c r="P276"/>
      <c r="Q276"/>
      <c r="R276" s="37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 s="37"/>
      <c r="AU276"/>
      <c r="AV276" s="37"/>
      <c r="AW276"/>
      <c r="AX276"/>
      <c r="AY276"/>
      <c r="AZ276"/>
      <c r="BA276" s="37"/>
      <c r="BB276"/>
      <c r="BC276"/>
      <c r="BD276"/>
      <c r="BE276"/>
      <c r="BF276"/>
      <c r="BG276"/>
      <c r="BH276"/>
      <c r="BI276"/>
      <c r="BJ276"/>
      <c r="BK276" s="37"/>
      <c r="BL276"/>
      <c r="BM276"/>
      <c r="BN276"/>
      <c r="BO276"/>
      <c r="BP276"/>
      <c r="BQ276"/>
      <c r="BR276"/>
      <c r="BS276" s="41"/>
    </row>
    <row r="277" spans="1:71" x14ac:dyDescent="0.2">
      <c r="A277" s="40" t="str">
        <f t="shared" si="7"/>
        <v/>
      </c>
      <c r="B277" s="40"/>
      <c r="C277" s="40"/>
      <c r="D277" s="40"/>
      <c r="E277" s="40"/>
      <c r="F277"/>
      <c r="G277"/>
      <c r="H277"/>
      <c r="I277" s="37"/>
      <c r="J277"/>
      <c r="K277" s="3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 s="37"/>
      <c r="AT277"/>
      <c r="AU277"/>
      <c r="AV277"/>
      <c r="AW277"/>
      <c r="AX277"/>
      <c r="AY277"/>
      <c r="AZ277"/>
      <c r="BA277" s="37"/>
      <c r="BB277" s="37"/>
      <c r="BC277"/>
      <c r="BD277"/>
      <c r="BE277" s="37"/>
      <c r="BF277"/>
      <c r="BG277"/>
      <c r="BH277"/>
      <c r="BI277" s="37"/>
      <c r="BJ277"/>
      <c r="BK277"/>
      <c r="BL277"/>
      <c r="BM277" s="37"/>
      <c r="BN277"/>
      <c r="BO277" s="37"/>
      <c r="BP277"/>
      <c r="BQ277"/>
      <c r="BR277"/>
      <c r="BS277" s="41"/>
    </row>
    <row r="278" spans="1:71" x14ac:dyDescent="0.2">
      <c r="A278" s="40" t="str">
        <f t="shared" si="7"/>
        <v/>
      </c>
      <c r="B278" s="40"/>
      <c r="C278" s="40"/>
      <c r="D278" s="40"/>
      <c r="E278" s="54"/>
      <c r="F278"/>
      <c r="G278" s="37"/>
      <c r="H278" s="37"/>
      <c r="I278"/>
      <c r="J278" s="37"/>
      <c r="K278" s="37"/>
      <c r="L278" s="37"/>
      <c r="M278" s="37"/>
      <c r="N278" s="37"/>
      <c r="O278"/>
      <c r="P278"/>
      <c r="Q278" s="37"/>
      <c r="R278" s="37"/>
      <c r="S278" s="37"/>
      <c r="T278"/>
      <c r="U278"/>
      <c r="V278" s="37"/>
      <c r="W278" s="37"/>
      <c r="X278" s="37"/>
      <c r="Y278"/>
      <c r="Z278" s="37"/>
      <c r="AA278" s="37"/>
      <c r="AB278"/>
      <c r="AC278" s="37"/>
      <c r="AD278"/>
      <c r="AE278" s="37"/>
      <c r="AF278" s="37"/>
      <c r="AG278" s="37"/>
      <c r="AH278" s="37"/>
      <c r="AI278" s="37"/>
      <c r="AJ278" s="37"/>
      <c r="AK278" s="37"/>
      <c r="AL278"/>
      <c r="AM278" s="37"/>
      <c r="AN278"/>
      <c r="AO278" s="37"/>
      <c r="AP278" s="37"/>
      <c r="AQ278" s="37"/>
      <c r="AR278" s="37"/>
      <c r="AS278" s="37"/>
      <c r="AT278" s="37"/>
      <c r="AU278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/>
      <c r="BK278" s="37"/>
      <c r="BL278" s="37"/>
      <c r="BM278" s="37"/>
      <c r="BN278" s="37"/>
      <c r="BO278"/>
      <c r="BP278"/>
      <c r="BQ278" s="37"/>
      <c r="BR278" s="37"/>
      <c r="BS278" s="41"/>
    </row>
    <row r="279" spans="1:71" x14ac:dyDescent="0.2">
      <c r="A279" s="40" t="str">
        <f t="shared" si="7"/>
        <v/>
      </c>
      <c r="B279" s="40"/>
      <c r="C279" s="40"/>
      <c r="D279" s="40"/>
      <c r="E279" s="40"/>
      <c r="F279"/>
      <c r="G279"/>
      <c r="H279"/>
      <c r="I279"/>
      <c r="J279"/>
      <c r="K279" s="37"/>
      <c r="L279"/>
      <c r="M279"/>
      <c r="N279"/>
      <c r="O279"/>
      <c r="P279"/>
      <c r="Q279"/>
      <c r="R279" s="37"/>
      <c r="S279"/>
      <c r="T279"/>
      <c r="U279"/>
      <c r="V279"/>
      <c r="W279"/>
      <c r="X279"/>
      <c r="Y279"/>
      <c r="Z279" s="37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 s="37"/>
      <c r="AY279"/>
      <c r="AZ279"/>
      <c r="BA279"/>
      <c r="BB279" s="37"/>
      <c r="BC279" s="37"/>
      <c r="BD279" s="37"/>
      <c r="BE279" s="37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 s="41"/>
    </row>
    <row r="280" spans="1:71" x14ac:dyDescent="0.2">
      <c r="A280" s="40" t="str">
        <f t="shared" si="7"/>
        <v/>
      </c>
      <c r="B280" s="40"/>
      <c r="C280" s="40"/>
      <c r="D280" s="40"/>
      <c r="E280" s="40"/>
      <c r="F280"/>
      <c r="G280" s="37"/>
      <c r="H280" s="37"/>
      <c r="I280" s="37"/>
      <c r="J280" s="37"/>
      <c r="K280" s="37"/>
      <c r="L280"/>
      <c r="M280"/>
      <c r="N280" s="37"/>
      <c r="O280"/>
      <c r="P280"/>
      <c r="Q280"/>
      <c r="R280"/>
      <c r="S280" s="37"/>
      <c r="T280"/>
      <c r="U280"/>
      <c r="V280"/>
      <c r="W280"/>
      <c r="X280" s="37"/>
      <c r="Y280"/>
      <c r="Z280"/>
      <c r="AA280"/>
      <c r="AB280"/>
      <c r="AC280"/>
      <c r="AD280"/>
      <c r="AE280" s="37"/>
      <c r="AF280"/>
      <c r="AG280" s="37"/>
      <c r="AH280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/>
      <c r="BK280" s="37"/>
      <c r="BL280" s="37"/>
      <c r="BM280" s="37"/>
      <c r="BN280"/>
      <c r="BO280"/>
      <c r="BP280"/>
      <c r="BQ280"/>
      <c r="BR280" s="37"/>
      <c r="BS280" s="41"/>
    </row>
    <row r="281" spans="1:71" x14ac:dyDescent="0.2">
      <c r="A281" s="40" t="str">
        <f t="shared" si="7"/>
        <v/>
      </c>
      <c r="B281" s="40"/>
      <c r="C281" s="40"/>
      <c r="D281" s="40"/>
      <c r="E281" s="40"/>
      <c r="F281"/>
      <c r="G281"/>
      <c r="H281"/>
      <c r="I281"/>
      <c r="J281"/>
      <c r="K281"/>
      <c r="L281"/>
      <c r="M281"/>
      <c r="N281" s="37"/>
      <c r="O281"/>
      <c r="P281"/>
      <c r="Q281"/>
      <c r="R281"/>
      <c r="S281"/>
      <c r="T281"/>
      <c r="U281" s="37"/>
      <c r="V281"/>
      <c r="W281"/>
      <c r="X281" s="37"/>
      <c r="Y281"/>
      <c r="Z281" s="37"/>
      <c r="AA281"/>
      <c r="AB281"/>
      <c r="AC281" s="37"/>
      <c r="AD281"/>
      <c r="AE281" s="37"/>
      <c r="AF281"/>
      <c r="AG281" s="37"/>
      <c r="AH281" s="37"/>
      <c r="AI281" s="37"/>
      <c r="AJ281" s="37"/>
      <c r="AK281"/>
      <c r="AL281" s="37"/>
      <c r="AM281" s="37"/>
      <c r="AN281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/>
      <c r="BM281" s="37"/>
      <c r="BN281"/>
      <c r="BO281"/>
      <c r="BP281"/>
      <c r="BQ281"/>
      <c r="BR281" s="37"/>
      <c r="BS281" s="41"/>
    </row>
    <row r="282" spans="1:71" x14ac:dyDescent="0.2">
      <c r="A282" s="40" t="str">
        <f t="shared" si="7"/>
        <v/>
      </c>
      <c r="B282" s="40"/>
      <c r="C282" s="40"/>
      <c r="D282" s="40"/>
      <c r="E282" s="40"/>
      <c r="F282"/>
      <c r="G282"/>
      <c r="H282"/>
      <c r="I282"/>
      <c r="J282"/>
      <c r="K282"/>
      <c r="L282"/>
      <c r="M282"/>
      <c r="N282"/>
      <c r="O282"/>
      <c r="P282"/>
      <c r="Q282" s="37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 s="37"/>
      <c r="BE282"/>
      <c r="BF282"/>
      <c r="BG282"/>
      <c r="BH282" s="37"/>
      <c r="BI282"/>
      <c r="BJ282"/>
      <c r="BK282"/>
      <c r="BL282"/>
      <c r="BM282"/>
      <c r="BN282"/>
      <c r="BO282"/>
      <c r="BP282"/>
      <c r="BQ282"/>
      <c r="BR282"/>
      <c r="BS282" s="41"/>
    </row>
    <row r="283" spans="1:71" x14ac:dyDescent="0.2">
      <c r="A283" s="40" t="str">
        <f t="shared" si="7"/>
        <v/>
      </c>
      <c r="B283" s="40"/>
      <c r="C283" s="40"/>
      <c r="D283" s="40"/>
      <c r="E283" s="40"/>
      <c r="F283"/>
      <c r="G283"/>
      <c r="H283"/>
      <c r="I283" s="37"/>
      <c r="J283"/>
      <c r="K283" s="37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37"/>
      <c r="AN283"/>
      <c r="AO283" s="37"/>
      <c r="AP283"/>
      <c r="AQ283"/>
      <c r="AR283" s="37"/>
      <c r="AS283" s="37"/>
      <c r="AT283"/>
      <c r="AU283"/>
      <c r="AV283" s="37"/>
      <c r="AW283"/>
      <c r="AX283"/>
      <c r="AY283"/>
      <c r="AZ283" s="37"/>
      <c r="BA283"/>
      <c r="BB283"/>
      <c r="BC283" s="37"/>
      <c r="BD283" s="37"/>
      <c r="BE283"/>
      <c r="BF283"/>
      <c r="BG283" s="37"/>
      <c r="BH283"/>
      <c r="BI283"/>
      <c r="BJ283"/>
      <c r="BK283"/>
      <c r="BL283" s="37"/>
      <c r="BM283" s="37"/>
      <c r="BN283" s="37"/>
      <c r="BO283"/>
      <c r="BP283"/>
      <c r="BQ283"/>
      <c r="BR283" s="37"/>
      <c r="BS283" s="41"/>
    </row>
    <row r="284" spans="1:71" x14ac:dyDescent="0.2">
      <c r="A284" s="40" t="str">
        <f t="shared" si="7"/>
        <v/>
      </c>
      <c r="B284" s="40"/>
      <c r="C284" s="40"/>
      <c r="D284" s="40"/>
      <c r="E284" s="40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 s="37"/>
      <c r="AB284"/>
      <c r="AC284"/>
      <c r="AD284"/>
      <c r="AE284"/>
      <c r="AF284"/>
      <c r="AG284"/>
      <c r="AH284"/>
      <c r="AI284"/>
      <c r="AJ284" s="37"/>
      <c r="AK284"/>
      <c r="AL284"/>
      <c r="AM284"/>
      <c r="AN284"/>
      <c r="AO284"/>
      <c r="AP284"/>
      <c r="AQ284"/>
      <c r="AR284"/>
      <c r="AS284"/>
      <c r="AT284"/>
      <c r="AU284" s="37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 s="37"/>
      <c r="BN284"/>
      <c r="BO284"/>
      <c r="BP284"/>
      <c r="BQ284"/>
      <c r="BR284" s="37"/>
      <c r="BS284" s="41"/>
    </row>
    <row r="285" spans="1:71" x14ac:dyDescent="0.2">
      <c r="A285" s="40" t="str">
        <f t="shared" si="7"/>
        <v/>
      </c>
      <c r="B285" s="40"/>
      <c r="C285" s="40"/>
      <c r="D285" s="40"/>
      <c r="E285" s="40"/>
      <c r="F285"/>
      <c r="G285"/>
      <c r="H285"/>
      <c r="I285"/>
      <c r="J285"/>
      <c r="K285"/>
      <c r="L285"/>
      <c r="M285"/>
      <c r="N285" s="37"/>
      <c r="O285"/>
      <c r="P285"/>
      <c r="Q285"/>
      <c r="R285"/>
      <c r="S285"/>
      <c r="T285"/>
      <c r="U285"/>
      <c r="V285"/>
      <c r="W285"/>
      <c r="X285" s="37"/>
      <c r="Y285"/>
      <c r="Z285"/>
      <c r="AA285"/>
      <c r="AB285"/>
      <c r="AC285"/>
      <c r="AD285"/>
      <c r="AE285"/>
      <c r="AF285"/>
      <c r="AG285"/>
      <c r="AH285" s="37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 s="37"/>
      <c r="BA285" s="37"/>
      <c r="BB285" s="37"/>
      <c r="BC285" s="37"/>
      <c r="BD285"/>
      <c r="BE285"/>
      <c r="BF285"/>
      <c r="BG285"/>
      <c r="BH285"/>
      <c r="BI285" s="37"/>
      <c r="BJ285"/>
      <c r="BK285" s="37"/>
      <c r="BL285"/>
      <c r="BM285"/>
      <c r="BN285"/>
      <c r="BO285"/>
      <c r="BP285"/>
      <c r="BQ285"/>
      <c r="BR285"/>
      <c r="BS285" s="41"/>
    </row>
    <row r="286" spans="1:71" x14ac:dyDescent="0.2">
      <c r="A286" s="40" t="str">
        <f t="shared" si="7"/>
        <v/>
      </c>
      <c r="B286" s="40"/>
      <c r="C286" s="40"/>
      <c r="D286" s="40"/>
      <c r="E286" s="54"/>
      <c r="F286"/>
      <c r="G286" s="37"/>
      <c r="H286" s="37"/>
      <c r="I286" s="37"/>
      <c r="J286" s="37"/>
      <c r="K286" s="37"/>
      <c r="L286" s="37"/>
      <c r="M286" s="37"/>
      <c r="N286" s="37"/>
      <c r="O286"/>
      <c r="P286"/>
      <c r="Q286" s="37"/>
      <c r="R286" s="37"/>
      <c r="S286" s="37"/>
      <c r="T286"/>
      <c r="U286" s="37"/>
      <c r="V286" s="37"/>
      <c r="W286"/>
      <c r="X286" s="37"/>
      <c r="Y286" s="37"/>
      <c r="Z286" s="37"/>
      <c r="AA286" s="37"/>
      <c r="AB286"/>
      <c r="AC286" s="37"/>
      <c r="AD286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/>
      <c r="BO286"/>
      <c r="BP286"/>
      <c r="BQ286"/>
      <c r="BR286" s="37"/>
      <c r="BS286" s="41"/>
    </row>
    <row r="287" spans="1:71" x14ac:dyDescent="0.2">
      <c r="A287" s="40" t="str">
        <f t="shared" si="7"/>
        <v/>
      </c>
      <c r="B287" s="40"/>
      <c r="C287" s="40"/>
      <c r="D287" s="40"/>
      <c r="E287" s="40"/>
      <c r="F287"/>
      <c r="G287"/>
      <c r="H287" s="37"/>
      <c r="I287"/>
      <c r="J287"/>
      <c r="K287"/>
      <c r="L287"/>
      <c r="M287"/>
      <c r="N287"/>
      <c r="O287"/>
      <c r="P287"/>
      <c r="Q287"/>
      <c r="R287"/>
      <c r="S287" s="37"/>
      <c r="T287"/>
      <c r="U287"/>
      <c r="V287"/>
      <c r="W287"/>
      <c r="X287" s="37"/>
      <c r="Y287"/>
      <c r="Z287"/>
      <c r="AA287"/>
      <c r="AB287"/>
      <c r="AC287"/>
      <c r="AD287"/>
      <c r="AE287"/>
      <c r="AF287"/>
      <c r="AG287"/>
      <c r="AH287"/>
      <c r="AI287"/>
      <c r="AJ287"/>
      <c r="AK287" s="37"/>
      <c r="AL287"/>
      <c r="AM287"/>
      <c r="AN287"/>
      <c r="AO287" s="37"/>
      <c r="AP287" s="37"/>
      <c r="AQ287"/>
      <c r="AR287"/>
      <c r="AS287" s="37"/>
      <c r="AT287" s="37"/>
      <c r="AU287"/>
      <c r="AV287" s="37"/>
      <c r="AW287" s="37"/>
      <c r="AX287" s="37"/>
      <c r="AY287"/>
      <c r="AZ287" s="37"/>
      <c r="BA287"/>
      <c r="BB287" s="37"/>
      <c r="BC287" s="37"/>
      <c r="BD287" s="37"/>
      <c r="BE287"/>
      <c r="BF287" s="37"/>
      <c r="BG287" s="37"/>
      <c r="BH287" s="37"/>
      <c r="BI287" s="37"/>
      <c r="BJ287" s="37"/>
      <c r="BK287" s="37"/>
      <c r="BL287"/>
      <c r="BM287" s="37"/>
      <c r="BN287" s="37"/>
      <c r="BO287"/>
      <c r="BP287"/>
      <c r="BQ287"/>
      <c r="BR287" s="37"/>
      <c r="BS287" s="41"/>
    </row>
    <row r="288" spans="1:71" x14ac:dyDescent="0.2">
      <c r="A288" s="40" t="str">
        <f t="shared" si="7"/>
        <v/>
      </c>
      <c r="B288" s="40"/>
      <c r="C288" s="40"/>
      <c r="D288" s="40"/>
      <c r="E288" s="40"/>
      <c r="F288"/>
      <c r="G288"/>
      <c r="H288"/>
      <c r="I288"/>
      <c r="J288"/>
      <c r="K288"/>
      <c r="L288"/>
      <c r="M288"/>
      <c r="N288" s="37"/>
      <c r="O288"/>
      <c r="P288"/>
      <c r="Q288"/>
      <c r="R288"/>
      <c r="S288" s="37"/>
      <c r="T288"/>
      <c r="U288"/>
      <c r="V288" s="37"/>
      <c r="W288"/>
      <c r="X288"/>
      <c r="Y288"/>
      <c r="Z288" s="37"/>
      <c r="AA288"/>
      <c r="AB288"/>
      <c r="AC288"/>
      <c r="AD288"/>
      <c r="AE288" s="37"/>
      <c r="AF288" s="37"/>
      <c r="AG288"/>
      <c r="AH288"/>
      <c r="AI288"/>
      <c r="AJ288" s="37"/>
      <c r="AK288"/>
      <c r="AL288"/>
      <c r="AM288" s="37"/>
      <c r="AN288"/>
      <c r="AO288"/>
      <c r="AP288" s="37"/>
      <c r="AQ288"/>
      <c r="AR288" s="37"/>
      <c r="AS288"/>
      <c r="AT288" s="37"/>
      <c r="AU288" s="37"/>
      <c r="AV288" s="37"/>
      <c r="AW288"/>
      <c r="AX288"/>
      <c r="AY288" s="37"/>
      <c r="AZ288" s="37"/>
      <c r="BA288" s="37"/>
      <c r="BB288" s="37"/>
      <c r="BC288" s="37"/>
      <c r="BD288" s="37"/>
      <c r="BE288"/>
      <c r="BF288" s="37"/>
      <c r="BG288" s="37"/>
      <c r="BH288"/>
      <c r="BI288" s="37"/>
      <c r="BJ288"/>
      <c r="BK288" s="37"/>
      <c r="BL288"/>
      <c r="BM288" s="37"/>
      <c r="BN288"/>
      <c r="BO288"/>
      <c r="BP288"/>
      <c r="BQ288"/>
      <c r="BR288" s="37"/>
      <c r="BS288" s="41"/>
    </row>
    <row r="289" spans="1:71" x14ac:dyDescent="0.2">
      <c r="A289" s="40" t="str">
        <f t="shared" si="7"/>
        <v/>
      </c>
      <c r="B289" s="40"/>
      <c r="C289" s="40"/>
      <c r="D289" s="40"/>
      <c r="E289" s="40"/>
      <c r="F289" s="37"/>
      <c r="G289" s="37"/>
      <c r="H289" s="37"/>
      <c r="I289" s="37"/>
      <c r="J289" s="37"/>
      <c r="K289" s="37"/>
      <c r="L289" s="37"/>
      <c r="M289" s="37"/>
      <c r="N289" s="37"/>
      <c r="O289"/>
      <c r="P289"/>
      <c r="Q289"/>
      <c r="R289"/>
      <c r="S289" s="37"/>
      <c r="T289"/>
      <c r="U289"/>
      <c r="V289" s="37"/>
      <c r="W289" s="37"/>
      <c r="X289" s="37"/>
      <c r="Y289" s="37"/>
      <c r="Z289" s="37"/>
      <c r="AA289"/>
      <c r="AB289"/>
      <c r="AC289" s="37"/>
      <c r="AD289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/>
      <c r="BP289"/>
      <c r="BQ289"/>
      <c r="BR289" s="37"/>
      <c r="BS289" s="41"/>
    </row>
    <row r="290" spans="1:71" x14ac:dyDescent="0.2">
      <c r="A290" s="40" t="str">
        <f t="shared" si="7"/>
        <v/>
      </c>
      <c r="B290" s="40"/>
      <c r="C290" s="40"/>
      <c r="D290" s="40"/>
      <c r="E290" s="40"/>
      <c r="F290"/>
      <c r="G290"/>
      <c r="H290"/>
      <c r="I290"/>
      <c r="J290"/>
      <c r="K290"/>
      <c r="L290"/>
      <c r="M290"/>
      <c r="N290" s="37"/>
      <c r="O290"/>
      <c r="P290"/>
      <c r="Q290"/>
      <c r="R290"/>
      <c r="S290"/>
      <c r="T290"/>
      <c r="U290"/>
      <c r="V290"/>
      <c r="W290"/>
      <c r="X290" s="37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 s="37"/>
      <c r="AQ290"/>
      <c r="AR290"/>
      <c r="AS290"/>
      <c r="AT290"/>
      <c r="AU290"/>
      <c r="AV290"/>
      <c r="AW290"/>
      <c r="AX290"/>
      <c r="AY290"/>
      <c r="AZ290"/>
      <c r="BA290"/>
      <c r="BB290" s="37"/>
      <c r="BC290"/>
      <c r="BD290"/>
      <c r="BE290"/>
      <c r="BF290"/>
      <c r="BG290"/>
      <c r="BH290"/>
      <c r="BI290" s="37"/>
      <c r="BJ290"/>
      <c r="BK290"/>
      <c r="BL290"/>
      <c r="BM290" s="37"/>
      <c r="BN290"/>
      <c r="BO290"/>
      <c r="BP290"/>
      <c r="BQ290"/>
      <c r="BR290"/>
      <c r="BS290" s="41"/>
    </row>
    <row r="291" spans="1:71" x14ac:dyDescent="0.2">
      <c r="A291" s="40" t="str">
        <f t="shared" si="7"/>
        <v/>
      </c>
      <c r="B291" s="40"/>
      <c r="C291" s="40"/>
      <c r="D291" s="40"/>
      <c r="E291" s="40"/>
      <c r="F291"/>
      <c r="G291"/>
      <c r="H291"/>
      <c r="I291"/>
      <c r="J291"/>
      <c r="K291"/>
      <c r="L291" s="37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 s="37"/>
      <c r="AW291"/>
      <c r="AX291"/>
      <c r="AY291"/>
      <c r="AZ291"/>
      <c r="BA291"/>
      <c r="BB291"/>
      <c r="BC291"/>
      <c r="BD291"/>
      <c r="BE291"/>
      <c r="BF291"/>
      <c r="BG291"/>
      <c r="BH291"/>
      <c r="BI291" s="37"/>
      <c r="BJ291"/>
      <c r="BK291"/>
      <c r="BL291"/>
      <c r="BM291" s="37"/>
      <c r="BN291"/>
      <c r="BO291"/>
      <c r="BP291"/>
      <c r="BQ291"/>
      <c r="BR291"/>
      <c r="BS291" s="41"/>
    </row>
    <row r="292" spans="1:71" x14ac:dyDescent="0.2">
      <c r="A292" s="40" t="str">
        <f t="shared" si="7"/>
        <v/>
      </c>
      <c r="B292" s="40"/>
      <c r="C292" s="40"/>
      <c r="D292" s="40"/>
      <c r="E292" s="40"/>
      <c r="F292"/>
      <c r="G292"/>
      <c r="H292"/>
      <c r="I292" s="37"/>
      <c r="J292"/>
      <c r="K292"/>
      <c r="L292"/>
      <c r="M292"/>
      <c r="N292" s="37"/>
      <c r="O292"/>
      <c r="P292"/>
      <c r="Q292"/>
      <c r="R292"/>
      <c r="S292"/>
      <c r="T292"/>
      <c r="U292"/>
      <c r="V292" s="37"/>
      <c r="W292"/>
      <c r="X292"/>
      <c r="Y292"/>
      <c r="Z292"/>
      <c r="AA292" s="37"/>
      <c r="AB292"/>
      <c r="AC292"/>
      <c r="AD292"/>
      <c r="AE292" s="37"/>
      <c r="AF292" s="37"/>
      <c r="AG292"/>
      <c r="AH292"/>
      <c r="AI292" s="37"/>
      <c r="AJ292" s="37"/>
      <c r="AK292" s="37"/>
      <c r="AL292" s="37"/>
      <c r="AM292" s="37"/>
      <c r="AN292" s="37"/>
      <c r="AO292"/>
      <c r="AP292"/>
      <c r="AQ292" s="37"/>
      <c r="AR292" s="37"/>
      <c r="AS292" s="37"/>
      <c r="AT292"/>
      <c r="AU292"/>
      <c r="AV292" s="37"/>
      <c r="AW292"/>
      <c r="AX292" s="37"/>
      <c r="AY292"/>
      <c r="AZ292"/>
      <c r="BA292"/>
      <c r="BB292"/>
      <c r="BC292"/>
      <c r="BD292" s="37"/>
      <c r="BE292"/>
      <c r="BF292"/>
      <c r="BG292"/>
      <c r="BH292"/>
      <c r="BI292" s="37"/>
      <c r="BJ292"/>
      <c r="BK292"/>
      <c r="BL292"/>
      <c r="BM292" s="37"/>
      <c r="BN292"/>
      <c r="BO292"/>
      <c r="BP292"/>
      <c r="BQ292"/>
      <c r="BR292" s="37"/>
      <c r="BS292" s="41"/>
    </row>
    <row r="293" spans="1:71" x14ac:dyDescent="0.2">
      <c r="A293" s="40" t="str">
        <f t="shared" si="7"/>
        <v/>
      </c>
      <c r="B293" s="40"/>
      <c r="C293" s="40"/>
      <c r="D293" s="40"/>
      <c r="E293" s="40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 s="37"/>
      <c r="BL293"/>
      <c r="BM293"/>
      <c r="BN293"/>
      <c r="BO293"/>
      <c r="BP293"/>
      <c r="BQ293"/>
      <c r="BR293"/>
      <c r="BS293" s="41"/>
    </row>
    <row r="294" spans="1:71" x14ac:dyDescent="0.2">
      <c r="A294" s="40" t="str">
        <f t="shared" si="7"/>
        <v/>
      </c>
      <c r="B294" s="40"/>
      <c r="C294" s="40"/>
      <c r="D294" s="40"/>
      <c r="E294" s="40"/>
      <c r="F294"/>
      <c r="G294"/>
      <c r="H294"/>
      <c r="I294" s="37"/>
      <c r="J294" s="37"/>
      <c r="K294"/>
      <c r="L294"/>
      <c r="M294"/>
      <c r="N294"/>
      <c r="O294"/>
      <c r="P294"/>
      <c r="Q294"/>
      <c r="R294"/>
      <c r="S294" s="37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 s="37"/>
      <c r="BJ294"/>
      <c r="BK294" s="37"/>
      <c r="BL294"/>
      <c r="BM294"/>
      <c r="BN294"/>
      <c r="BO294"/>
      <c r="BP294"/>
      <c r="BQ294"/>
      <c r="BR294"/>
      <c r="BS294" s="41"/>
    </row>
    <row r="295" spans="1:71" x14ac:dyDescent="0.2">
      <c r="A295" s="40" t="str">
        <f t="shared" si="7"/>
        <v/>
      </c>
      <c r="B295" s="40"/>
      <c r="C295" s="40"/>
      <c r="D295" s="40"/>
      <c r="E295" s="40"/>
      <c r="F295"/>
      <c r="G295"/>
      <c r="H295" s="37"/>
      <c r="I295"/>
      <c r="J295"/>
      <c r="K295"/>
      <c r="L295" s="37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 s="37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 s="41"/>
    </row>
    <row r="296" spans="1:71" x14ac:dyDescent="0.2">
      <c r="A296" s="40" t="str">
        <f t="shared" si="7"/>
        <v/>
      </c>
      <c r="B296" s="40"/>
      <c r="C296" s="40"/>
      <c r="D296" s="40"/>
      <c r="E296" s="40"/>
      <c r="F296" s="37"/>
      <c r="G296" s="37"/>
      <c r="H296" s="37"/>
      <c r="I296" s="37"/>
      <c r="J296" s="37"/>
      <c r="K296" s="37"/>
      <c r="L296" s="37"/>
      <c r="M296" s="37"/>
      <c r="N296" s="37"/>
      <c r="O296"/>
      <c r="P296"/>
      <c r="Q296"/>
      <c r="R296" s="37"/>
      <c r="S296" s="37"/>
      <c r="T296" s="37"/>
      <c r="U296"/>
      <c r="V296" s="37"/>
      <c r="W296" s="37"/>
      <c r="X296" s="37"/>
      <c r="Y296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/>
      <c r="BR296" s="37"/>
      <c r="BS296" s="41"/>
    </row>
    <row r="297" spans="1:71" x14ac:dyDescent="0.2">
      <c r="A297" s="40" t="str">
        <f t="shared" si="7"/>
        <v/>
      </c>
      <c r="B297" s="40"/>
      <c r="C297" s="40"/>
      <c r="D297" s="40"/>
      <c r="E297" s="40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 s="37"/>
      <c r="AN297"/>
      <c r="AO297" s="37"/>
      <c r="AP297"/>
      <c r="AQ297"/>
      <c r="AR297"/>
      <c r="AS297" s="37"/>
      <c r="AT297"/>
      <c r="AU297"/>
      <c r="AV297" s="37"/>
      <c r="AW297"/>
      <c r="AX297"/>
      <c r="AY297"/>
      <c r="AZ297" s="37"/>
      <c r="BA297" s="37"/>
      <c r="BB297"/>
      <c r="BC297" s="37"/>
      <c r="BD297"/>
      <c r="BE297"/>
      <c r="BF297"/>
      <c r="BG297"/>
      <c r="BH297"/>
      <c r="BI297" s="37"/>
      <c r="BJ297"/>
      <c r="BK297"/>
      <c r="BL297"/>
      <c r="BM297" s="37"/>
      <c r="BN297"/>
      <c r="BO297"/>
      <c r="BP297"/>
      <c r="BQ297"/>
      <c r="BR297"/>
      <c r="BS297" s="41"/>
    </row>
    <row r="298" spans="1:71" x14ac:dyDescent="0.2">
      <c r="A298" s="40" t="str">
        <f t="shared" si="7"/>
        <v/>
      </c>
      <c r="B298" s="40"/>
      <c r="C298" s="40"/>
      <c r="D298" s="40"/>
      <c r="E298" s="40"/>
      <c r="F298"/>
      <c r="G298"/>
      <c r="H298"/>
      <c r="I298"/>
      <c r="J298"/>
      <c r="K298"/>
      <c r="L298"/>
      <c r="M298" s="37"/>
      <c r="N298" s="37"/>
      <c r="O298"/>
      <c r="P298"/>
      <c r="Q298"/>
      <c r="R298"/>
      <c r="S298" s="37"/>
      <c r="T298"/>
      <c r="U298"/>
      <c r="V298" s="37"/>
      <c r="W298"/>
      <c r="X298"/>
      <c r="Y298"/>
      <c r="Z298"/>
      <c r="AA298"/>
      <c r="AB298"/>
      <c r="AC298" s="37"/>
      <c r="AD298"/>
      <c r="AE298" s="37"/>
      <c r="AF298"/>
      <c r="AG298"/>
      <c r="AH298"/>
      <c r="AI298" s="37"/>
      <c r="AJ298"/>
      <c r="AK298"/>
      <c r="AL298" s="37"/>
      <c r="AM298"/>
      <c r="AN298"/>
      <c r="AO298" s="37"/>
      <c r="AP298" s="37"/>
      <c r="AQ298"/>
      <c r="AR298"/>
      <c r="AS298" s="37"/>
      <c r="AT298"/>
      <c r="AU298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/>
      <c r="BI298" s="37"/>
      <c r="BJ298"/>
      <c r="BK298" s="37"/>
      <c r="BL298"/>
      <c r="BM298" s="37"/>
      <c r="BN298"/>
      <c r="BO298"/>
      <c r="BP298"/>
      <c r="BQ298" s="37"/>
      <c r="BR298" s="37"/>
      <c r="BS298" s="41"/>
    </row>
    <row r="299" spans="1:71" x14ac:dyDescent="0.2">
      <c r="A299" s="40" t="str">
        <f t="shared" si="7"/>
        <v/>
      </c>
      <c r="B299" s="40"/>
      <c r="C299" s="40"/>
      <c r="D299" s="40"/>
      <c r="E299" s="40"/>
      <c r="F299"/>
      <c r="G299" s="37"/>
      <c r="H299"/>
      <c r="I299"/>
      <c r="J299"/>
      <c r="K299"/>
      <c r="L299" s="37"/>
      <c r="M299"/>
      <c r="N299"/>
      <c r="O299"/>
      <c r="P299"/>
      <c r="Q299" s="37"/>
      <c r="R299"/>
      <c r="S299" s="37"/>
      <c r="T299"/>
      <c r="U299"/>
      <c r="V299" s="37"/>
      <c r="W299" s="37"/>
      <c r="X299" s="37"/>
      <c r="Y299"/>
      <c r="Z299" s="37"/>
      <c r="AA299"/>
      <c r="AB299"/>
      <c r="AC299" s="37"/>
      <c r="AD299" s="37"/>
      <c r="AE299"/>
      <c r="AF299" s="37"/>
      <c r="AG299"/>
      <c r="AH299"/>
      <c r="AI299" s="37"/>
      <c r="AJ299" s="37"/>
      <c r="AK299" s="37"/>
      <c r="AL299"/>
      <c r="AM299" s="37"/>
      <c r="AN299"/>
      <c r="AO299" s="37"/>
      <c r="AP299"/>
      <c r="AQ299"/>
      <c r="AR299"/>
      <c r="AS299"/>
      <c r="AT299"/>
      <c r="AU299"/>
      <c r="AV299" s="37"/>
      <c r="AW299" s="37"/>
      <c r="AX299"/>
      <c r="AY299"/>
      <c r="AZ299" s="37"/>
      <c r="BA299" s="37"/>
      <c r="BB299" s="37"/>
      <c r="BC299" s="37"/>
      <c r="BD299" s="37"/>
      <c r="BE299" s="37"/>
      <c r="BF299"/>
      <c r="BG299" s="37"/>
      <c r="BH299"/>
      <c r="BI299"/>
      <c r="BJ299"/>
      <c r="BK299" s="37"/>
      <c r="BL299"/>
      <c r="BM299" s="37"/>
      <c r="BN299"/>
      <c r="BO299"/>
      <c r="BP299"/>
      <c r="BQ299" s="37"/>
      <c r="BR299"/>
      <c r="BS299" s="41"/>
    </row>
    <row r="300" spans="1:71" x14ac:dyDescent="0.2">
      <c r="A300" s="40" t="str">
        <f t="shared" si="7"/>
        <v/>
      </c>
      <c r="B300" s="40"/>
      <c r="C300" s="40"/>
      <c r="D300" s="40"/>
      <c r="E300" s="54"/>
      <c r="F300" s="37"/>
      <c r="G300" s="37"/>
      <c r="H300" s="37"/>
      <c r="I300" s="37"/>
      <c r="J300" s="37"/>
      <c r="K300" s="37"/>
      <c r="L300" s="37"/>
      <c r="M300" s="37"/>
      <c r="N300" s="37"/>
      <c r="O300"/>
      <c r="P300"/>
      <c r="Q300"/>
      <c r="R300"/>
      <c r="S300" s="37"/>
      <c r="T300"/>
      <c r="U300" s="37"/>
      <c r="V300" s="37"/>
      <c r="W300"/>
      <c r="X300" s="37"/>
      <c r="Y300"/>
      <c r="Z300" s="37"/>
      <c r="AA300"/>
      <c r="AB300"/>
      <c r="AC300" s="37"/>
      <c r="AD300"/>
      <c r="AE300" s="37"/>
      <c r="AF300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/>
      <c r="BP300"/>
      <c r="BQ300"/>
      <c r="BR300" s="37"/>
      <c r="BS300" s="41"/>
    </row>
    <row r="301" spans="1:71" x14ac:dyDescent="0.2">
      <c r="A301" s="40" t="str">
        <f t="shared" si="7"/>
        <v/>
      </c>
      <c r="B301" s="40"/>
      <c r="C301" s="40"/>
      <c r="D301" s="40"/>
      <c r="E301" s="40"/>
      <c r="F301"/>
      <c r="G301" s="37"/>
      <c r="H301"/>
      <c r="I301" s="37"/>
      <c r="J301" s="37"/>
      <c r="K301" s="37"/>
      <c r="L301"/>
      <c r="M301" s="37"/>
      <c r="N301" s="37"/>
      <c r="O301"/>
      <c r="P301"/>
      <c r="Q301"/>
      <c r="R301"/>
      <c r="S301"/>
      <c r="T301"/>
      <c r="U301" s="37"/>
      <c r="V301" s="37"/>
      <c r="W301"/>
      <c r="X301" s="37"/>
      <c r="Y301" s="37"/>
      <c r="Z301"/>
      <c r="AA301"/>
      <c r="AB301"/>
      <c r="AC301" s="37"/>
      <c r="AD301" s="37"/>
      <c r="AE301"/>
      <c r="AF301"/>
      <c r="AG301"/>
      <c r="AH301"/>
      <c r="AI301"/>
      <c r="AJ301"/>
      <c r="AK301" s="37"/>
      <c r="AL301" s="37"/>
      <c r="AM301" s="37"/>
      <c r="AN301"/>
      <c r="AO301" s="37"/>
      <c r="AP301" s="37"/>
      <c r="AQ301" s="37"/>
      <c r="AR301" s="37"/>
      <c r="AS301" s="37"/>
      <c r="AT301" s="37"/>
      <c r="AU301"/>
      <c r="AV301" s="37"/>
      <c r="AW301"/>
      <c r="AX301"/>
      <c r="AY301"/>
      <c r="AZ301" s="37"/>
      <c r="BA301" s="37"/>
      <c r="BB301"/>
      <c r="BC301" s="37"/>
      <c r="BD301"/>
      <c r="BE301"/>
      <c r="BF301"/>
      <c r="BG301" s="37"/>
      <c r="BH301" s="37"/>
      <c r="BI301" s="37"/>
      <c r="BJ301" s="37"/>
      <c r="BK301"/>
      <c r="BL301"/>
      <c r="BM301" s="37"/>
      <c r="BN301"/>
      <c r="BO301"/>
      <c r="BP301"/>
      <c r="BQ301"/>
      <c r="BR301" s="37"/>
      <c r="BS301" s="41"/>
    </row>
    <row r="302" spans="1:71" x14ac:dyDescent="0.2">
      <c r="A302" s="40" t="str">
        <f t="shared" ref="A302:A365" si="8">B302&amp;C302</f>
        <v/>
      </c>
      <c r="B302" s="40"/>
      <c r="C302" s="40"/>
      <c r="D302" s="40"/>
      <c r="E302" s="40"/>
      <c r="F302"/>
      <c r="G302"/>
      <c r="H302"/>
      <c r="I302"/>
      <c r="J302"/>
      <c r="K302"/>
      <c r="L302"/>
      <c r="M302"/>
      <c r="N302" s="37"/>
      <c r="O302"/>
      <c r="P302"/>
      <c r="Q302"/>
      <c r="R302"/>
      <c r="S302"/>
      <c r="T302"/>
      <c r="U302"/>
      <c r="V302"/>
      <c r="W302"/>
      <c r="X302" s="37"/>
      <c r="Y302"/>
      <c r="Z302" s="37"/>
      <c r="AA302"/>
      <c r="AB302"/>
      <c r="AC302"/>
      <c r="AD302"/>
      <c r="AE302" s="37"/>
      <c r="AF302"/>
      <c r="AG302"/>
      <c r="AH302" s="37"/>
      <c r="AI302" s="37"/>
      <c r="AJ302" s="37"/>
      <c r="AK302"/>
      <c r="AL302"/>
      <c r="AM302" s="37"/>
      <c r="AN302"/>
      <c r="AO302" s="37"/>
      <c r="AP302"/>
      <c r="AQ302"/>
      <c r="AR302" s="37"/>
      <c r="AS302" s="37"/>
      <c r="AT302"/>
      <c r="AU302" s="37"/>
      <c r="AV302" s="37"/>
      <c r="AW302" s="37"/>
      <c r="AX302" s="37"/>
      <c r="AY302"/>
      <c r="AZ302" s="37"/>
      <c r="BA302" s="37"/>
      <c r="BB302" s="37"/>
      <c r="BC302" s="37"/>
      <c r="BD302" s="37"/>
      <c r="BE302" s="37"/>
      <c r="BF302" s="37"/>
      <c r="BG302" s="37"/>
      <c r="BH302"/>
      <c r="BI302" s="37"/>
      <c r="BJ302" s="37"/>
      <c r="BK302" s="37"/>
      <c r="BL302"/>
      <c r="BM302" s="37"/>
      <c r="BN302"/>
      <c r="BO302"/>
      <c r="BP302"/>
      <c r="BQ302"/>
      <c r="BR302" s="37"/>
      <c r="BS302" s="41"/>
    </row>
    <row r="303" spans="1:71" x14ac:dyDescent="0.2">
      <c r="A303" s="40" t="str">
        <f t="shared" si="8"/>
        <v/>
      </c>
      <c r="B303" s="40"/>
      <c r="C303" s="40"/>
      <c r="D303" s="40"/>
      <c r="E303" s="54"/>
      <c r="F303" s="37"/>
      <c r="G303" s="37"/>
      <c r="H303" s="37"/>
      <c r="I303" s="37"/>
      <c r="J303" s="37"/>
      <c r="K303" s="37"/>
      <c r="L303" s="37"/>
      <c r="M303" s="37"/>
      <c r="N303" s="37"/>
      <c r="O303"/>
      <c r="P303"/>
      <c r="Q303"/>
      <c r="R303"/>
      <c r="S303" s="37"/>
      <c r="T303"/>
      <c r="U303"/>
      <c r="V303" s="37"/>
      <c r="W303"/>
      <c r="X303"/>
      <c r="Y303"/>
      <c r="Z303" s="37"/>
      <c r="AA303"/>
      <c r="AB303"/>
      <c r="AC303" s="37"/>
      <c r="AD303"/>
      <c r="AE303" s="37"/>
      <c r="AF303" s="37"/>
      <c r="AG303" s="37"/>
      <c r="AH303" s="37"/>
      <c r="AI303" s="37"/>
      <c r="AJ303" s="37"/>
      <c r="AK303" s="37"/>
      <c r="AL303" s="37"/>
      <c r="AM303" s="37"/>
      <c r="AN303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/>
      <c r="BK303" s="37"/>
      <c r="BL303" s="37"/>
      <c r="BM303" s="37"/>
      <c r="BN303" s="37"/>
      <c r="BO303"/>
      <c r="BP303"/>
      <c r="BQ303"/>
      <c r="BR303" s="37"/>
      <c r="BS303" s="41"/>
    </row>
    <row r="304" spans="1:71" x14ac:dyDescent="0.2">
      <c r="A304" s="40" t="str">
        <f t="shared" si="8"/>
        <v/>
      </c>
      <c r="B304" s="40"/>
      <c r="C304" s="40"/>
      <c r="D304" s="40"/>
      <c r="E304" s="40"/>
      <c r="F304" s="37"/>
      <c r="G304"/>
      <c r="H304" s="37"/>
      <c r="I304" s="37"/>
      <c r="J304"/>
      <c r="K304" s="37"/>
      <c r="L304" s="37"/>
      <c r="M304" s="37"/>
      <c r="N304" s="37"/>
      <c r="O304"/>
      <c r="P304"/>
      <c r="Q304"/>
      <c r="R304"/>
      <c r="S304"/>
      <c r="T304"/>
      <c r="U304"/>
      <c r="V304" s="37"/>
      <c r="W304"/>
      <c r="X304" s="37"/>
      <c r="Y304"/>
      <c r="Z304" s="37"/>
      <c r="AA304"/>
      <c r="AB304"/>
      <c r="AC304"/>
      <c r="AD304"/>
      <c r="AE304" s="37"/>
      <c r="AF304" s="37"/>
      <c r="AG304" s="37"/>
      <c r="AH304" s="37"/>
      <c r="AI304" s="37"/>
      <c r="AJ304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/>
      <c r="BO304"/>
      <c r="BP304"/>
      <c r="BQ304" s="37"/>
      <c r="BR304" s="37"/>
      <c r="BS304" s="41"/>
    </row>
    <row r="305" spans="1:71" x14ac:dyDescent="0.2">
      <c r="A305" s="40" t="str">
        <f t="shared" si="8"/>
        <v/>
      </c>
      <c r="B305" s="40"/>
      <c r="C305" s="40"/>
      <c r="D305" s="40"/>
      <c r="E305" s="40"/>
      <c r="F305"/>
      <c r="G305"/>
      <c r="H305"/>
      <c r="I305" s="37"/>
      <c r="J305"/>
      <c r="K305"/>
      <c r="L305"/>
      <c r="M305" s="37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 s="37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 s="37"/>
      <c r="BM305"/>
      <c r="BN305"/>
      <c r="BO305"/>
      <c r="BP305"/>
      <c r="BQ305"/>
      <c r="BR305" s="37"/>
      <c r="BS305" s="41"/>
    </row>
    <row r="306" spans="1:71" x14ac:dyDescent="0.2">
      <c r="A306" s="40" t="str">
        <f t="shared" si="8"/>
        <v/>
      </c>
      <c r="B306" s="40"/>
      <c r="C306" s="40"/>
      <c r="D306" s="40"/>
      <c r="E306" s="40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 s="37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 s="41"/>
    </row>
    <row r="307" spans="1:71" x14ac:dyDescent="0.2">
      <c r="A307" s="40" t="str">
        <f t="shared" si="8"/>
        <v/>
      </c>
      <c r="B307" s="40"/>
      <c r="C307" s="40"/>
      <c r="D307" s="40"/>
      <c r="E307" s="54"/>
      <c r="F307" s="37"/>
      <c r="G307" s="37"/>
      <c r="H307" s="37"/>
      <c r="I307" s="37"/>
      <c r="J307" s="37"/>
      <c r="K307" s="37"/>
      <c r="L307" s="37"/>
      <c r="M307" s="37"/>
      <c r="N307" s="37"/>
      <c r="O307"/>
      <c r="P307"/>
      <c r="Q307" s="37"/>
      <c r="R307" s="37"/>
      <c r="S307" s="37"/>
      <c r="T307"/>
      <c r="U307" s="37"/>
      <c r="V307" s="37"/>
      <c r="W307" s="37"/>
      <c r="X307" s="37"/>
      <c r="Y307"/>
      <c r="Z307" s="37"/>
      <c r="AA307"/>
      <c r="AB30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/>
      <c r="BO307"/>
      <c r="BP307"/>
      <c r="BQ307"/>
      <c r="BR307" s="37"/>
      <c r="BS307" s="41"/>
    </row>
    <row r="308" spans="1:71" x14ac:dyDescent="0.2">
      <c r="A308" s="40" t="str">
        <f t="shared" si="8"/>
        <v/>
      </c>
      <c r="B308" s="40"/>
      <c r="C308" s="40"/>
      <c r="D308" s="40"/>
      <c r="E308" s="40"/>
      <c r="F308"/>
      <c r="G308" s="37"/>
      <c r="H308"/>
      <c r="I308" s="37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 s="37"/>
      <c r="AP308"/>
      <c r="AQ308"/>
      <c r="AR308"/>
      <c r="AS308" s="37"/>
      <c r="AT308"/>
      <c r="AU308"/>
      <c r="AV308" s="37"/>
      <c r="AW308" s="37"/>
      <c r="AX308" s="37"/>
      <c r="AY308"/>
      <c r="AZ308" s="37"/>
      <c r="BA308"/>
      <c r="BB308"/>
      <c r="BC308" s="37"/>
      <c r="BD308"/>
      <c r="BE308"/>
      <c r="BF308"/>
      <c r="BG308"/>
      <c r="BH308"/>
      <c r="BI308"/>
      <c r="BJ308"/>
      <c r="BK308" s="37"/>
      <c r="BL308"/>
      <c r="BM308" s="37"/>
      <c r="BN308"/>
      <c r="BO308"/>
      <c r="BP308"/>
      <c r="BQ308" s="37"/>
      <c r="BR308" s="37"/>
      <c r="BS308" s="41"/>
    </row>
    <row r="309" spans="1:71" x14ac:dyDescent="0.2">
      <c r="A309" s="40" t="str">
        <f t="shared" si="8"/>
        <v/>
      </c>
      <c r="B309" s="40"/>
      <c r="C309" s="40"/>
      <c r="D309" s="40"/>
      <c r="E309" s="54"/>
      <c r="F309" s="37"/>
      <c r="G309" s="37"/>
      <c r="H309" s="37"/>
      <c r="I309" s="37"/>
      <c r="J309" s="37"/>
      <c r="K309" s="37"/>
      <c r="L309" s="37"/>
      <c r="M309" s="37"/>
      <c r="N309" s="37"/>
      <c r="O309"/>
      <c r="P309" s="37"/>
      <c r="Q309" s="37"/>
      <c r="R309" s="37"/>
      <c r="S309" s="37"/>
      <c r="T309"/>
      <c r="U309" s="37"/>
      <c r="V309" s="37"/>
      <c r="W309"/>
      <c r="X309" s="37"/>
      <c r="Y309"/>
      <c r="Z309" s="37"/>
      <c r="AA309"/>
      <c r="AB309"/>
      <c r="AC309" s="37"/>
      <c r="AD309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/>
      <c r="BO309"/>
      <c r="BP309"/>
      <c r="BQ309" s="37"/>
      <c r="BR309" s="37"/>
      <c r="BS309" s="41"/>
    </row>
    <row r="310" spans="1:71" x14ac:dyDescent="0.2">
      <c r="A310" s="40" t="str">
        <f t="shared" si="8"/>
        <v/>
      </c>
      <c r="B310" s="40"/>
      <c r="C310" s="40"/>
      <c r="D310" s="40"/>
      <c r="E310" s="40"/>
      <c r="F310"/>
      <c r="G310"/>
      <c r="H310"/>
      <c r="I310" s="37"/>
      <c r="J310"/>
      <c r="K310" s="37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 s="37"/>
      <c r="BA310"/>
      <c r="BB310"/>
      <c r="BC310"/>
      <c r="BD310" s="37"/>
      <c r="BE310" s="37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 s="41"/>
    </row>
    <row r="311" spans="1:71" x14ac:dyDescent="0.2">
      <c r="A311" s="40" t="str">
        <f t="shared" si="8"/>
        <v/>
      </c>
      <c r="B311" s="40"/>
      <c r="C311" s="40"/>
      <c r="D311" s="40"/>
      <c r="E311" s="40"/>
      <c r="F311"/>
      <c r="G311"/>
      <c r="H311"/>
      <c r="I311"/>
      <c r="J311"/>
      <c r="K311"/>
      <c r="L311"/>
      <c r="M311" s="37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 s="37"/>
      <c r="AJ311"/>
      <c r="AK311"/>
      <c r="AL311"/>
      <c r="AM311"/>
      <c r="AN311"/>
      <c r="AO311" s="37"/>
      <c r="AP311"/>
      <c r="AQ311"/>
      <c r="AR311"/>
      <c r="AS311" s="37"/>
      <c r="AT311"/>
      <c r="AU311"/>
      <c r="AV311" s="37"/>
      <c r="AW311"/>
      <c r="AX311"/>
      <c r="AY311"/>
      <c r="AZ311" s="37"/>
      <c r="BA311"/>
      <c r="BB311" s="37"/>
      <c r="BC311" s="37"/>
      <c r="BD311"/>
      <c r="BE311"/>
      <c r="BF311"/>
      <c r="BG311"/>
      <c r="BH311" s="37"/>
      <c r="BI311" s="37"/>
      <c r="BJ311" s="37"/>
      <c r="BK311" s="37"/>
      <c r="BL311"/>
      <c r="BM311" s="37"/>
      <c r="BN311"/>
      <c r="BO311"/>
      <c r="BP311"/>
      <c r="BQ311"/>
      <c r="BR311"/>
      <c r="BS311" s="41"/>
    </row>
    <row r="312" spans="1:71" x14ac:dyDescent="0.2">
      <c r="A312" s="40" t="str">
        <f t="shared" si="8"/>
        <v/>
      </c>
      <c r="B312" s="40"/>
      <c r="C312" s="40"/>
      <c r="D312" s="40"/>
      <c r="E312" s="40"/>
      <c r="F312"/>
      <c r="G312"/>
      <c r="H312" s="37"/>
      <c r="I312" s="37"/>
      <c r="J312" s="37"/>
      <c r="K312" s="37"/>
      <c r="L312"/>
      <c r="M312"/>
      <c r="N312"/>
      <c r="O312"/>
      <c r="P312"/>
      <c r="Q312"/>
      <c r="R312" s="37"/>
      <c r="S312"/>
      <c r="T312"/>
      <c r="U312"/>
      <c r="V312" s="37"/>
      <c r="W312" s="37"/>
      <c r="X312"/>
      <c r="Y312"/>
      <c r="Z312" s="37"/>
      <c r="AA312"/>
      <c r="AB312"/>
      <c r="AC312" s="37"/>
      <c r="AD312"/>
      <c r="AE312"/>
      <c r="AF312" s="37"/>
      <c r="AG312"/>
      <c r="AH312"/>
      <c r="AI312" s="37"/>
      <c r="AJ312"/>
      <c r="AK312" s="37"/>
      <c r="AL312" s="37"/>
      <c r="AM312" s="37"/>
      <c r="AN312"/>
      <c r="AO312" s="37"/>
      <c r="AP312"/>
      <c r="AQ312" s="37"/>
      <c r="AR312" s="37"/>
      <c r="AS312" s="37"/>
      <c r="AT312" s="37"/>
      <c r="AU312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/>
      <c r="BO312"/>
      <c r="BP312"/>
      <c r="BQ312"/>
      <c r="BR312" s="37"/>
      <c r="BS312" s="41"/>
    </row>
    <row r="313" spans="1:71" x14ac:dyDescent="0.2">
      <c r="A313" s="40" t="str">
        <f t="shared" si="8"/>
        <v/>
      </c>
      <c r="B313" s="40"/>
      <c r="C313" s="40"/>
      <c r="D313" s="40"/>
      <c r="E313" s="40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 s="37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 s="41"/>
    </row>
    <row r="314" spans="1:71" x14ac:dyDescent="0.2">
      <c r="A314" s="40" t="str">
        <f t="shared" si="8"/>
        <v/>
      </c>
      <c r="B314" s="40"/>
      <c r="C314" s="40"/>
      <c r="D314" s="40"/>
      <c r="E314" s="40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 s="37"/>
      <c r="AP314"/>
      <c r="AQ314" s="37"/>
      <c r="AR314"/>
      <c r="AS314" s="37"/>
      <c r="AT314"/>
      <c r="AU314"/>
      <c r="AV314" s="37"/>
      <c r="AW314"/>
      <c r="AX314"/>
      <c r="AY314"/>
      <c r="AZ314"/>
      <c r="BA314"/>
      <c r="BB314"/>
      <c r="BC314"/>
      <c r="BD314" s="37"/>
      <c r="BE314"/>
      <c r="BF314"/>
      <c r="BG314"/>
      <c r="BH314"/>
      <c r="BI314"/>
      <c r="BJ314"/>
      <c r="BK314"/>
      <c r="BL314"/>
      <c r="BM314" s="37"/>
      <c r="BN314"/>
      <c r="BO314"/>
      <c r="BP314"/>
      <c r="BQ314"/>
      <c r="BR314"/>
      <c r="BS314" s="41"/>
    </row>
    <row r="315" spans="1:71" x14ac:dyDescent="0.2">
      <c r="A315" s="40" t="str">
        <f t="shared" si="8"/>
        <v/>
      </c>
      <c r="B315" s="40"/>
      <c r="C315" s="40"/>
      <c r="D315" s="40"/>
      <c r="E315" s="40"/>
      <c r="F315"/>
      <c r="G315"/>
      <c r="H315" s="37"/>
      <c r="I315" s="37"/>
      <c r="J315" s="37"/>
      <c r="K315"/>
      <c r="L315"/>
      <c r="M315" s="37"/>
      <c r="N315" s="37"/>
      <c r="O315"/>
      <c r="P315"/>
      <c r="Q315"/>
      <c r="R315"/>
      <c r="S315"/>
      <c r="T315"/>
      <c r="U315" s="37"/>
      <c r="V315" s="37"/>
      <c r="W315"/>
      <c r="X315"/>
      <c r="Y315"/>
      <c r="Z315" s="37"/>
      <c r="AA315"/>
      <c r="AB315"/>
      <c r="AC315" s="37"/>
      <c r="AD315"/>
      <c r="AE315" s="37"/>
      <c r="AF315"/>
      <c r="AG315" s="37"/>
      <c r="AH315"/>
      <c r="AI315" s="37"/>
      <c r="AJ315" s="37"/>
      <c r="AK315" s="37"/>
      <c r="AL315" s="37"/>
      <c r="AM315" s="37"/>
      <c r="AN315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/>
      <c r="BO315"/>
      <c r="BP315"/>
      <c r="BQ315"/>
      <c r="BR315" s="37"/>
      <c r="BS315" s="41"/>
    </row>
    <row r="316" spans="1:71" x14ac:dyDescent="0.2">
      <c r="A316" s="40" t="str">
        <f t="shared" si="8"/>
        <v/>
      </c>
      <c r="B316" s="40"/>
      <c r="C316" s="40"/>
      <c r="D316" s="40"/>
      <c r="E316" s="40"/>
      <c r="F316"/>
      <c r="G316" s="37"/>
      <c r="H316"/>
      <c r="I316"/>
      <c r="J316"/>
      <c r="K316" s="37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 s="37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 s="37"/>
      <c r="BN316"/>
      <c r="BO316"/>
      <c r="BP316"/>
      <c r="BQ316"/>
      <c r="BR316"/>
      <c r="BS316" s="41"/>
    </row>
    <row r="317" spans="1:71" x14ac:dyDescent="0.2">
      <c r="A317" s="40" t="str">
        <f t="shared" si="8"/>
        <v/>
      </c>
      <c r="B317" s="40"/>
      <c r="C317" s="40"/>
      <c r="D317" s="54"/>
      <c r="E317" s="54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/>
      <c r="Q317"/>
      <c r="R317" s="37"/>
      <c r="S317" s="37"/>
      <c r="T317"/>
      <c r="U317" s="37"/>
      <c r="V317" s="37"/>
      <c r="W317" s="37"/>
      <c r="X317" s="37"/>
      <c r="Y317"/>
      <c r="Z317" s="37"/>
      <c r="AA317"/>
      <c r="AB317"/>
      <c r="AC317" s="37"/>
      <c r="AD31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41"/>
    </row>
    <row r="318" spans="1:71" x14ac:dyDescent="0.2">
      <c r="A318" s="40" t="str">
        <f t="shared" si="8"/>
        <v/>
      </c>
      <c r="B318" s="40"/>
      <c r="C318" s="40"/>
      <c r="D318" s="40"/>
      <c r="E318" s="40"/>
      <c r="F318"/>
      <c r="G318"/>
      <c r="H318" s="37"/>
      <c r="I318"/>
      <c r="J318"/>
      <c r="K318" s="37"/>
      <c r="L318"/>
      <c r="M318"/>
      <c r="N318"/>
      <c r="O318"/>
      <c r="P318"/>
      <c r="Q318"/>
      <c r="R318"/>
      <c r="S318"/>
      <c r="T318"/>
      <c r="U318"/>
      <c r="V318"/>
      <c r="W318"/>
      <c r="X318" s="37"/>
      <c r="Y318"/>
      <c r="Z318"/>
      <c r="AA318"/>
      <c r="AB318"/>
      <c r="AC318"/>
      <c r="AD318"/>
      <c r="AE318"/>
      <c r="AF318"/>
      <c r="AG318"/>
      <c r="AH318"/>
      <c r="AI318"/>
      <c r="AJ318" s="37"/>
      <c r="AK318"/>
      <c r="AL318"/>
      <c r="AM318"/>
      <c r="AN318"/>
      <c r="AO318"/>
      <c r="AP318"/>
      <c r="AQ318"/>
      <c r="AR318"/>
      <c r="AS318"/>
      <c r="AT318" s="37"/>
      <c r="AU318"/>
      <c r="AV318" s="37"/>
      <c r="AW318" s="37"/>
      <c r="AX318" s="37"/>
      <c r="AY318" s="37"/>
      <c r="AZ318" s="37"/>
      <c r="BA318"/>
      <c r="BB318" s="37"/>
      <c r="BC318" s="37"/>
      <c r="BD318" s="37"/>
      <c r="BE318" s="37"/>
      <c r="BF318"/>
      <c r="BG318" s="37"/>
      <c r="BH318"/>
      <c r="BI318" s="37"/>
      <c r="BJ318" s="37"/>
      <c r="BK318" s="37"/>
      <c r="BL318"/>
      <c r="BM318" s="37"/>
      <c r="BN318"/>
      <c r="BO318"/>
      <c r="BP318"/>
      <c r="BQ318"/>
      <c r="BR318"/>
      <c r="BS318" s="41"/>
    </row>
    <row r="319" spans="1:71" x14ac:dyDescent="0.2">
      <c r="A319" s="40" t="str">
        <f t="shared" si="8"/>
        <v/>
      </c>
      <c r="B319" s="40"/>
      <c r="C319" s="40"/>
      <c r="D319" s="40"/>
      <c r="E319" s="40"/>
      <c r="F319"/>
      <c r="G319"/>
      <c r="H319" s="37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 s="37"/>
      <c r="AM319"/>
      <c r="AN319"/>
      <c r="AO319"/>
      <c r="AP319" s="37"/>
      <c r="AQ319"/>
      <c r="AR319"/>
      <c r="AS319" s="37"/>
      <c r="AT319"/>
      <c r="AU319"/>
      <c r="AV319"/>
      <c r="AW319"/>
      <c r="AX319"/>
      <c r="AY319"/>
      <c r="AZ319"/>
      <c r="BA319"/>
      <c r="BB319"/>
      <c r="BC319" s="37"/>
      <c r="BD319"/>
      <c r="BE319"/>
      <c r="BF319"/>
      <c r="BG319"/>
      <c r="BH319"/>
      <c r="BI319"/>
      <c r="BJ319"/>
      <c r="BK319"/>
      <c r="BL319"/>
      <c r="BM319" s="37"/>
      <c r="BN319"/>
      <c r="BO319"/>
      <c r="BP319"/>
      <c r="BQ319"/>
      <c r="BR319"/>
      <c r="BS319" s="41"/>
    </row>
    <row r="320" spans="1:71" x14ac:dyDescent="0.2">
      <c r="A320" s="40" t="str">
        <f t="shared" si="8"/>
        <v/>
      </c>
      <c r="B320" s="40"/>
      <c r="C320" s="40"/>
      <c r="D320" s="54"/>
      <c r="E320" s="54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41"/>
    </row>
    <row r="321" spans="1:71" x14ac:dyDescent="0.2">
      <c r="A321" s="40" t="str">
        <f t="shared" si="8"/>
        <v/>
      </c>
      <c r="B321" s="40"/>
      <c r="C321" s="40"/>
      <c r="D321" s="40"/>
      <c r="E321" s="40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 s="37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 s="41"/>
    </row>
    <row r="322" spans="1:71" x14ac:dyDescent="0.2">
      <c r="A322" s="40" t="str">
        <f t="shared" si="8"/>
        <v/>
      </c>
      <c r="B322" s="40"/>
      <c r="C322" s="40"/>
      <c r="D322" s="40"/>
      <c r="E322" s="40"/>
      <c r="F322"/>
      <c r="G322" s="37"/>
      <c r="H322"/>
      <c r="I322"/>
      <c r="J322"/>
      <c r="K322" s="37"/>
      <c r="L322" s="37"/>
      <c r="M322"/>
      <c r="N322"/>
      <c r="O322"/>
      <c r="P322"/>
      <c r="Q322" s="37"/>
      <c r="R322"/>
      <c r="S322"/>
      <c r="T322"/>
      <c r="U322"/>
      <c r="V322"/>
      <c r="W322" s="37"/>
      <c r="X322"/>
      <c r="Y322"/>
      <c r="Z322"/>
      <c r="AA322"/>
      <c r="AB322"/>
      <c r="AC322" s="37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 s="37"/>
      <c r="AX322"/>
      <c r="AY322"/>
      <c r="AZ322"/>
      <c r="BA322" s="37"/>
      <c r="BB322"/>
      <c r="BC322" s="37"/>
      <c r="BD322"/>
      <c r="BE322" s="37"/>
      <c r="BF322"/>
      <c r="BG322"/>
      <c r="BH322"/>
      <c r="BI322"/>
      <c r="BJ322"/>
      <c r="BK322" s="37"/>
      <c r="BL322"/>
      <c r="BM322"/>
      <c r="BN322" s="37"/>
      <c r="BO322"/>
      <c r="BP322"/>
      <c r="BQ322"/>
      <c r="BR322"/>
      <c r="BS322" s="41"/>
    </row>
    <row r="323" spans="1:71" x14ac:dyDescent="0.2">
      <c r="A323" s="40" t="str">
        <f t="shared" si="8"/>
        <v/>
      </c>
      <c r="B323" s="40"/>
      <c r="C323" s="40"/>
      <c r="D323" s="40"/>
      <c r="E323" s="40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 s="37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 s="37"/>
      <c r="BJ323"/>
      <c r="BK323"/>
      <c r="BL323"/>
      <c r="BM323"/>
      <c r="BN323"/>
      <c r="BO323"/>
      <c r="BP323"/>
      <c r="BQ323"/>
      <c r="BR323"/>
      <c r="BS323" s="41"/>
    </row>
    <row r="324" spans="1:71" x14ac:dyDescent="0.2">
      <c r="A324" s="40" t="str">
        <f t="shared" si="8"/>
        <v/>
      </c>
      <c r="B324" s="40"/>
      <c r="C324" s="40"/>
      <c r="D324" s="40"/>
      <c r="E324" s="40"/>
      <c r="F324"/>
      <c r="G324" s="37"/>
      <c r="H324" s="37"/>
      <c r="I324" s="37"/>
      <c r="J324" s="37"/>
      <c r="K324" s="37"/>
      <c r="L324" s="37"/>
      <c r="M324" s="37"/>
      <c r="N324" s="37"/>
      <c r="O324"/>
      <c r="P324"/>
      <c r="Q324"/>
      <c r="R324"/>
      <c r="S324" s="37"/>
      <c r="T324"/>
      <c r="U324" s="37"/>
      <c r="V324" s="37"/>
      <c r="W324"/>
      <c r="X324" s="37"/>
      <c r="Y324"/>
      <c r="Z324" s="37"/>
      <c r="AA324"/>
      <c r="AB324"/>
      <c r="AC324"/>
      <c r="AD324"/>
      <c r="AE324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/>
      <c r="BO324"/>
      <c r="BP324"/>
      <c r="BQ324"/>
      <c r="BR324" s="37"/>
      <c r="BS324" s="41"/>
    </row>
    <row r="325" spans="1:71" x14ac:dyDescent="0.2">
      <c r="A325" s="40" t="str">
        <f t="shared" si="8"/>
        <v/>
      </c>
      <c r="B325" s="40"/>
      <c r="C325" s="40"/>
      <c r="D325" s="40"/>
      <c r="E325" s="40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 s="37"/>
      <c r="BJ325"/>
      <c r="BK325"/>
      <c r="BL325"/>
      <c r="BM325"/>
      <c r="BN325"/>
      <c r="BO325"/>
      <c r="BP325"/>
      <c r="BQ325"/>
      <c r="BR325"/>
      <c r="BS325" s="41"/>
    </row>
    <row r="326" spans="1:71" x14ac:dyDescent="0.2">
      <c r="A326" s="40" t="str">
        <f t="shared" si="8"/>
        <v/>
      </c>
      <c r="B326" s="40"/>
      <c r="C326" s="40"/>
      <c r="D326" s="40"/>
      <c r="E326" s="40"/>
      <c r="F326"/>
      <c r="G326" s="37"/>
      <c r="H326"/>
      <c r="I326"/>
      <c r="J326"/>
      <c r="K326"/>
      <c r="L326" s="37"/>
      <c r="M326"/>
      <c r="N326"/>
      <c r="O326"/>
      <c r="P326"/>
      <c r="Q326"/>
      <c r="R326"/>
      <c r="S326"/>
      <c r="T326"/>
      <c r="U326"/>
      <c r="V326"/>
      <c r="W326" s="37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 s="37"/>
      <c r="AW326"/>
      <c r="AX326"/>
      <c r="AY326"/>
      <c r="AZ326" s="37"/>
      <c r="BA326"/>
      <c r="BB326"/>
      <c r="BC326" s="37"/>
      <c r="BD326"/>
      <c r="BE326"/>
      <c r="BF326"/>
      <c r="BG326"/>
      <c r="BH326"/>
      <c r="BI326"/>
      <c r="BJ326"/>
      <c r="BK326"/>
      <c r="BL326"/>
      <c r="BM326" s="37"/>
      <c r="BN326"/>
      <c r="BO326"/>
      <c r="BP326"/>
      <c r="BQ326"/>
      <c r="BR326"/>
      <c r="BS326" s="41"/>
    </row>
    <row r="327" spans="1:71" x14ac:dyDescent="0.2">
      <c r="A327" s="40" t="str">
        <f t="shared" si="8"/>
        <v/>
      </c>
      <c r="B327" s="40"/>
      <c r="C327" s="40"/>
      <c r="D327" s="40"/>
      <c r="E327" s="40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 s="3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 s="37"/>
      <c r="BN327"/>
      <c r="BO327"/>
      <c r="BP327"/>
      <c r="BQ327"/>
      <c r="BR327"/>
      <c r="BS327" s="41"/>
    </row>
    <row r="328" spans="1:71" x14ac:dyDescent="0.2">
      <c r="A328" s="40" t="str">
        <f t="shared" si="8"/>
        <v/>
      </c>
      <c r="B328" s="40"/>
      <c r="C328" s="40"/>
      <c r="D328" s="40"/>
      <c r="E328" s="40"/>
      <c r="F328"/>
      <c r="G328" s="37"/>
      <c r="H328"/>
      <c r="I328" s="37"/>
      <c r="J328"/>
      <c r="K328"/>
      <c r="L328"/>
      <c r="M328"/>
      <c r="N328"/>
      <c r="O328"/>
      <c r="P328"/>
      <c r="Q328"/>
      <c r="R328"/>
      <c r="S328"/>
      <c r="T328"/>
      <c r="U328"/>
      <c r="V328" s="37"/>
      <c r="W328"/>
      <c r="X328" s="37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 s="37"/>
      <c r="AQ328"/>
      <c r="AR328"/>
      <c r="AS328" s="37"/>
      <c r="AT328"/>
      <c r="AU328"/>
      <c r="AV328" s="37"/>
      <c r="AW328"/>
      <c r="AX328" s="37"/>
      <c r="AY328"/>
      <c r="AZ328"/>
      <c r="BA328"/>
      <c r="BB328"/>
      <c r="BC328"/>
      <c r="BD328" s="37"/>
      <c r="BE328"/>
      <c r="BF328"/>
      <c r="BG328"/>
      <c r="BH328"/>
      <c r="BI328" s="37"/>
      <c r="BJ328"/>
      <c r="BK328"/>
      <c r="BL328"/>
      <c r="BM328" s="37"/>
      <c r="BN328"/>
      <c r="BO328"/>
      <c r="BP328"/>
      <c r="BQ328"/>
      <c r="BR328"/>
      <c r="BS328" s="41"/>
    </row>
    <row r="329" spans="1:71" x14ac:dyDescent="0.2">
      <c r="A329" s="40" t="str">
        <f t="shared" si="8"/>
        <v/>
      </c>
      <c r="B329" s="40"/>
      <c r="C329" s="40"/>
      <c r="D329" s="40"/>
      <c r="E329" s="40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 s="37"/>
      <c r="AJ329"/>
      <c r="AK329"/>
      <c r="AL329"/>
      <c r="AM329"/>
      <c r="AN329"/>
      <c r="AO329"/>
      <c r="AP329"/>
      <c r="AQ329"/>
      <c r="AR329" s="37"/>
      <c r="AS329" s="37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 s="41"/>
    </row>
    <row r="330" spans="1:71" x14ac:dyDescent="0.2">
      <c r="A330" s="40" t="str">
        <f t="shared" si="8"/>
        <v/>
      </c>
      <c r="B330" s="40"/>
      <c r="C330" s="40"/>
      <c r="D330" s="54"/>
      <c r="E330" s="54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41"/>
    </row>
    <row r="331" spans="1:71" x14ac:dyDescent="0.2">
      <c r="A331" s="40" t="str">
        <f t="shared" si="8"/>
        <v/>
      </c>
      <c r="B331" s="40"/>
      <c r="C331" s="40"/>
      <c r="D331" s="40"/>
      <c r="E331" s="40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 s="37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 s="41"/>
    </row>
    <row r="332" spans="1:71" x14ac:dyDescent="0.2">
      <c r="A332" s="40" t="str">
        <f t="shared" si="8"/>
        <v/>
      </c>
      <c r="B332" s="40"/>
      <c r="C332" s="40"/>
      <c r="D332" s="40"/>
      <c r="E332" s="40"/>
      <c r="F332"/>
      <c r="G332"/>
      <c r="H332"/>
      <c r="I332"/>
      <c r="J332"/>
      <c r="K332"/>
      <c r="L332" s="37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 s="41"/>
    </row>
    <row r="333" spans="1:71" x14ac:dyDescent="0.2">
      <c r="A333" s="40" t="str">
        <f t="shared" si="8"/>
        <v/>
      </c>
      <c r="B333" s="40"/>
      <c r="C333" s="40"/>
      <c r="D333" s="40"/>
      <c r="E333" s="40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 s="37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 s="37"/>
      <c r="BA333"/>
      <c r="BB333"/>
      <c r="BC333"/>
      <c r="BD333"/>
      <c r="BE333"/>
      <c r="BF333"/>
      <c r="BG333"/>
      <c r="BH333"/>
      <c r="BI333" s="37"/>
      <c r="BJ333"/>
      <c r="BK333"/>
      <c r="BL333"/>
      <c r="BM333"/>
      <c r="BN333"/>
      <c r="BO333"/>
      <c r="BP333"/>
      <c r="BQ333"/>
      <c r="BR333" s="37"/>
      <c r="BS333" s="41"/>
    </row>
    <row r="334" spans="1:71" x14ac:dyDescent="0.2">
      <c r="A334" s="40" t="str">
        <f t="shared" si="8"/>
        <v/>
      </c>
      <c r="B334" s="40"/>
      <c r="C334" s="40"/>
      <c r="D334" s="40"/>
      <c r="E334" s="40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 s="37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 s="37"/>
      <c r="BN334"/>
      <c r="BO334"/>
      <c r="BP334"/>
      <c r="BQ334"/>
      <c r="BR334" s="37"/>
      <c r="BS334" s="41"/>
    </row>
    <row r="335" spans="1:71" x14ac:dyDescent="0.2">
      <c r="A335" s="40" t="str">
        <f t="shared" si="8"/>
        <v/>
      </c>
      <c r="B335" s="40"/>
      <c r="C335" s="40"/>
      <c r="D335" s="40"/>
      <c r="E335" s="40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 s="37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 s="41"/>
    </row>
    <row r="336" spans="1:71" x14ac:dyDescent="0.2">
      <c r="A336" s="40" t="str">
        <f t="shared" si="8"/>
        <v/>
      </c>
      <c r="B336" s="40"/>
      <c r="C336" s="40"/>
      <c r="D336" s="40"/>
      <c r="E336" s="40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 s="37"/>
      <c r="AW336"/>
      <c r="AX336" s="37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 s="41"/>
    </row>
    <row r="337" spans="1:71" x14ac:dyDescent="0.2">
      <c r="A337" s="40" t="str">
        <f t="shared" si="8"/>
        <v/>
      </c>
      <c r="B337" s="40"/>
      <c r="C337" s="40"/>
      <c r="D337" s="40"/>
      <c r="E337" s="40"/>
      <c r="F337"/>
      <c r="G337" s="37"/>
      <c r="H337" s="37"/>
      <c r="I337" s="37"/>
      <c r="J337" s="37"/>
      <c r="K337" s="37"/>
      <c r="L337" s="37"/>
      <c r="M337"/>
      <c r="N337" s="37"/>
      <c r="O337"/>
      <c r="P337"/>
      <c r="Q337" s="37"/>
      <c r="R337"/>
      <c r="S337"/>
      <c r="T337"/>
      <c r="U337"/>
      <c r="V337" s="37"/>
      <c r="W337" s="37"/>
      <c r="X337" s="37"/>
      <c r="Y337"/>
      <c r="Z337"/>
      <c r="AA337"/>
      <c r="AB337"/>
      <c r="AC337" s="37"/>
      <c r="AD337" s="37"/>
      <c r="AE337" s="37"/>
      <c r="AF337" s="37"/>
      <c r="AG337"/>
      <c r="AH337"/>
      <c r="AI337" s="37"/>
      <c r="AJ337" s="37"/>
      <c r="AK337"/>
      <c r="AL337"/>
      <c r="AM337" s="37"/>
      <c r="AN337" s="37"/>
      <c r="AO337" s="37"/>
      <c r="AP337"/>
      <c r="AQ337"/>
      <c r="AR337"/>
      <c r="AS337"/>
      <c r="AT337" s="37"/>
      <c r="AU337"/>
      <c r="AV337" s="37"/>
      <c r="AW337" s="37"/>
      <c r="AX337" s="37"/>
      <c r="AY337"/>
      <c r="AZ337" s="37"/>
      <c r="BA337"/>
      <c r="BB337" s="37"/>
      <c r="BC337" s="37"/>
      <c r="BD337" s="37"/>
      <c r="BE337"/>
      <c r="BF337" s="37"/>
      <c r="BG337"/>
      <c r="BH337"/>
      <c r="BI337" s="37"/>
      <c r="BJ337" s="37"/>
      <c r="BK337" s="37"/>
      <c r="BL337"/>
      <c r="BM337" s="37"/>
      <c r="BN337"/>
      <c r="BO337"/>
      <c r="BP337"/>
      <c r="BQ337"/>
      <c r="BR337" s="37"/>
      <c r="BS337" s="41"/>
    </row>
    <row r="338" spans="1:71" x14ac:dyDescent="0.2">
      <c r="A338" s="40" t="str">
        <f t="shared" si="8"/>
        <v/>
      </c>
      <c r="B338" s="40"/>
      <c r="C338" s="40"/>
      <c r="D338" s="40"/>
      <c r="E338" s="40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 s="37"/>
      <c r="BL338"/>
      <c r="BM338"/>
      <c r="BN338"/>
      <c r="BO338"/>
      <c r="BP338"/>
      <c r="BQ338"/>
      <c r="BR338"/>
      <c r="BS338" s="41"/>
    </row>
    <row r="339" spans="1:71" x14ac:dyDescent="0.2">
      <c r="A339" s="40" t="str">
        <f t="shared" si="8"/>
        <v/>
      </c>
      <c r="B339" s="40"/>
      <c r="C339" s="40"/>
      <c r="D339" s="40"/>
      <c r="E339" s="40"/>
      <c r="F339"/>
      <c r="G339"/>
      <c r="H339" s="37"/>
      <c r="I339" s="37"/>
      <c r="J339" s="37"/>
      <c r="K339"/>
      <c r="L339"/>
      <c r="M339" s="37"/>
      <c r="N339" s="37"/>
      <c r="O339"/>
      <c r="P339"/>
      <c r="Q339"/>
      <c r="R339"/>
      <c r="S339" s="37"/>
      <c r="T339"/>
      <c r="U339"/>
      <c r="V339"/>
      <c r="W339"/>
      <c r="X339" s="37"/>
      <c r="Y339"/>
      <c r="Z339" s="37"/>
      <c r="AA339"/>
      <c r="AB339"/>
      <c r="AC339"/>
      <c r="AD339"/>
      <c r="AE339" s="37"/>
      <c r="AF339" s="37"/>
      <c r="AG339" s="37"/>
      <c r="AH339" s="37"/>
      <c r="AI339" s="37"/>
      <c r="AJ339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/>
      <c r="BP339"/>
      <c r="BQ339"/>
      <c r="BR339" s="37"/>
      <c r="BS339" s="41"/>
    </row>
    <row r="340" spans="1:71" x14ac:dyDescent="0.2">
      <c r="A340" s="40" t="str">
        <f t="shared" si="8"/>
        <v/>
      </c>
      <c r="B340" s="40"/>
      <c r="C340" s="40"/>
      <c r="D340" s="54"/>
      <c r="E340" s="54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/>
      <c r="Q340" s="37"/>
      <c r="R340"/>
      <c r="S340"/>
      <c r="T340"/>
      <c r="U340" s="37"/>
      <c r="V340" s="37"/>
      <c r="W340" s="37"/>
      <c r="X340" s="37"/>
      <c r="Y340"/>
      <c r="Z340" s="37"/>
      <c r="AA340" s="37"/>
      <c r="AB340"/>
      <c r="AC340" s="37"/>
      <c r="AD340"/>
      <c r="AE340"/>
      <c r="AF340" s="37"/>
      <c r="AG340" s="37"/>
      <c r="AH340" s="37"/>
      <c r="AI340" s="37"/>
      <c r="AJ340" s="37"/>
      <c r="AK340" s="37"/>
      <c r="AL340" s="37"/>
      <c r="AM340" s="37"/>
      <c r="AN340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/>
      <c r="BR340" s="37"/>
      <c r="BS340" s="41"/>
    </row>
    <row r="341" spans="1:71" x14ac:dyDescent="0.2">
      <c r="A341" s="40" t="str">
        <f t="shared" si="8"/>
        <v/>
      </c>
      <c r="B341" s="40"/>
      <c r="C341" s="40"/>
      <c r="D341" s="40"/>
      <c r="E341" s="40"/>
      <c r="F341"/>
      <c r="G341"/>
      <c r="H341" s="37"/>
      <c r="I341" s="37"/>
      <c r="J341"/>
      <c r="K341" s="37"/>
      <c r="L341"/>
      <c r="M341" s="37"/>
      <c r="N341"/>
      <c r="O341"/>
      <c r="P341"/>
      <c r="Q341"/>
      <c r="R341"/>
      <c r="S341"/>
      <c r="T341"/>
      <c r="U341" s="37"/>
      <c r="V341"/>
      <c r="W341"/>
      <c r="X341"/>
      <c r="Y341"/>
      <c r="Z341"/>
      <c r="AA341"/>
      <c r="AB341"/>
      <c r="AC341"/>
      <c r="AD341"/>
      <c r="AE341"/>
      <c r="AF341"/>
      <c r="AG341"/>
      <c r="AH341" s="37"/>
      <c r="AI341"/>
      <c r="AJ341"/>
      <c r="AK341"/>
      <c r="AL341"/>
      <c r="AM341"/>
      <c r="AN341" s="37"/>
      <c r="AO341"/>
      <c r="AP341"/>
      <c r="AQ341" s="37"/>
      <c r="AR341" s="37"/>
      <c r="AS341"/>
      <c r="AT341"/>
      <c r="AU341"/>
      <c r="AV341" s="37"/>
      <c r="AW341"/>
      <c r="AX341"/>
      <c r="AY341"/>
      <c r="AZ341"/>
      <c r="BA341"/>
      <c r="BB341" s="37"/>
      <c r="BC341" s="37"/>
      <c r="BD341"/>
      <c r="BE341"/>
      <c r="BF341"/>
      <c r="BG341" s="37"/>
      <c r="BH341" s="37"/>
      <c r="BI341" s="37"/>
      <c r="BJ341" s="37"/>
      <c r="BK341"/>
      <c r="BL341"/>
      <c r="BM341" s="37"/>
      <c r="BN341"/>
      <c r="BO341"/>
      <c r="BP341"/>
      <c r="BQ341"/>
      <c r="BR341"/>
      <c r="BS341" s="41"/>
    </row>
    <row r="342" spans="1:71" x14ac:dyDescent="0.2">
      <c r="A342" s="40" t="str">
        <f t="shared" si="8"/>
        <v/>
      </c>
      <c r="B342" s="40"/>
      <c r="C342" s="40"/>
      <c r="D342" s="40"/>
      <c r="E342" s="40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 s="37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 s="37"/>
      <c r="BN342"/>
      <c r="BO342"/>
      <c r="BP342"/>
      <c r="BQ342"/>
      <c r="BR342"/>
      <c r="BS342" s="41"/>
    </row>
    <row r="343" spans="1:71" x14ac:dyDescent="0.2">
      <c r="A343" s="40" t="str">
        <f t="shared" si="8"/>
        <v/>
      </c>
      <c r="B343" s="40"/>
      <c r="C343" s="40"/>
      <c r="D343" s="40"/>
      <c r="E343" s="40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 s="37"/>
      <c r="AK343"/>
      <c r="AL343"/>
      <c r="AM343"/>
      <c r="AN343"/>
      <c r="AO343"/>
      <c r="AP343"/>
      <c r="AQ343"/>
      <c r="AR343"/>
      <c r="AS343"/>
      <c r="AT343"/>
      <c r="AU343"/>
      <c r="AV343" s="37"/>
      <c r="AW343"/>
      <c r="AX343" s="37"/>
      <c r="AY343" s="37"/>
      <c r="AZ343"/>
      <c r="BA343"/>
      <c r="BB343"/>
      <c r="BC343" s="37"/>
      <c r="BD343" s="37"/>
      <c r="BE343"/>
      <c r="BF343" s="37"/>
      <c r="BG343"/>
      <c r="BH343"/>
      <c r="BI343"/>
      <c r="BJ343"/>
      <c r="BK343" s="37"/>
      <c r="BL343"/>
      <c r="BM343"/>
      <c r="BN343"/>
      <c r="BO343"/>
      <c r="BP343"/>
      <c r="BQ343"/>
      <c r="BR343"/>
      <c r="BS343" s="41"/>
    </row>
    <row r="344" spans="1:71" x14ac:dyDescent="0.2">
      <c r="A344" s="40" t="str">
        <f t="shared" si="8"/>
        <v/>
      </c>
      <c r="B344" s="40"/>
      <c r="C344" s="40"/>
      <c r="D344" s="40"/>
      <c r="E344" s="40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 s="37"/>
      <c r="AT344"/>
      <c r="AU344"/>
      <c r="AV344"/>
      <c r="AW344"/>
      <c r="AX344"/>
      <c r="AY344"/>
      <c r="AZ344"/>
      <c r="BA344"/>
      <c r="BB344"/>
      <c r="BC344"/>
      <c r="BD344" s="37"/>
      <c r="BE344"/>
      <c r="BF344"/>
      <c r="BG344"/>
      <c r="BH344" s="37"/>
      <c r="BI344"/>
      <c r="BJ344"/>
      <c r="BK344"/>
      <c r="BL344"/>
      <c r="BM344" s="37"/>
      <c r="BN344"/>
      <c r="BO344"/>
      <c r="BP344"/>
      <c r="BQ344"/>
      <c r="BR344"/>
      <c r="BS344" s="41"/>
    </row>
    <row r="345" spans="1:71" x14ac:dyDescent="0.2">
      <c r="A345" s="40" t="str">
        <f t="shared" si="8"/>
        <v/>
      </c>
      <c r="B345" s="40"/>
      <c r="C345" s="40"/>
      <c r="D345" s="40"/>
      <c r="E345" s="54"/>
      <c r="F345" s="37"/>
      <c r="G345"/>
      <c r="H345" s="37"/>
      <c r="I345" s="37"/>
      <c r="J345" s="37"/>
      <c r="K345" s="37"/>
      <c r="L345" s="37"/>
      <c r="M345" s="37"/>
      <c r="N345" s="37"/>
      <c r="O345"/>
      <c r="P345"/>
      <c r="Q345"/>
      <c r="R345" s="37"/>
      <c r="S345"/>
      <c r="T345"/>
      <c r="U345" s="37"/>
      <c r="V345"/>
      <c r="W345"/>
      <c r="X345" s="37"/>
      <c r="Y345"/>
      <c r="Z345" s="37"/>
      <c r="AA345"/>
      <c r="AB345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/>
      <c r="BP345"/>
      <c r="BQ345"/>
      <c r="BR345" s="37"/>
      <c r="BS345" s="41"/>
    </row>
    <row r="346" spans="1:71" x14ac:dyDescent="0.2">
      <c r="A346" s="40" t="str">
        <f t="shared" si="8"/>
        <v/>
      </c>
      <c r="B346" s="40"/>
      <c r="C346" s="40"/>
      <c r="D346" s="40"/>
      <c r="E346" s="40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 s="37"/>
      <c r="AV346" s="37"/>
      <c r="AW346"/>
      <c r="AX346"/>
      <c r="AY346"/>
      <c r="AZ346"/>
      <c r="BA346"/>
      <c r="BB346" s="37"/>
      <c r="BC346"/>
      <c r="BD346"/>
      <c r="BE346"/>
      <c r="BF346"/>
      <c r="BG346"/>
      <c r="BH346"/>
      <c r="BI346"/>
      <c r="BJ346"/>
      <c r="BK346"/>
      <c r="BL346"/>
      <c r="BM346" s="37"/>
      <c r="BN346"/>
      <c r="BO346"/>
      <c r="BP346"/>
      <c r="BQ346"/>
      <c r="BR346"/>
      <c r="BS346" s="41"/>
    </row>
    <row r="347" spans="1:71" x14ac:dyDescent="0.2">
      <c r="A347" s="40" t="str">
        <f t="shared" si="8"/>
        <v/>
      </c>
      <c r="B347" s="40"/>
      <c r="C347" s="40"/>
      <c r="D347" s="40"/>
      <c r="E347" s="40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 s="3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 s="41"/>
    </row>
    <row r="348" spans="1:71" x14ac:dyDescent="0.2">
      <c r="A348" s="40" t="str">
        <f t="shared" si="8"/>
        <v/>
      </c>
      <c r="B348" s="40"/>
      <c r="C348" s="40"/>
      <c r="D348" s="40"/>
      <c r="E348" s="40"/>
      <c r="F348"/>
      <c r="G348"/>
      <c r="H348" s="37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 s="37"/>
      <c r="AQ348"/>
      <c r="AR348"/>
      <c r="AS348"/>
      <c r="AT348"/>
      <c r="AU348"/>
      <c r="AV348"/>
      <c r="AW348"/>
      <c r="AX348" s="37"/>
      <c r="AY348"/>
      <c r="AZ348" s="37"/>
      <c r="BA348"/>
      <c r="BB348"/>
      <c r="BC348" s="37"/>
      <c r="BD348"/>
      <c r="BE348"/>
      <c r="BF348"/>
      <c r="BG348" s="37"/>
      <c r="BH348"/>
      <c r="BI348" s="37"/>
      <c r="BJ348" s="37"/>
      <c r="BK348"/>
      <c r="BL348"/>
      <c r="BM348" s="37"/>
      <c r="BN348"/>
      <c r="BO348"/>
      <c r="BP348"/>
      <c r="BQ348"/>
      <c r="BR348" s="37"/>
      <c r="BS348" s="41"/>
    </row>
    <row r="349" spans="1:71" x14ac:dyDescent="0.2">
      <c r="A349" s="40" t="str">
        <f t="shared" si="8"/>
        <v/>
      </c>
      <c r="B349" s="40"/>
      <c r="C349" s="40"/>
      <c r="D349" s="40"/>
      <c r="E349" s="40"/>
      <c r="F349"/>
      <c r="G349"/>
      <c r="H349" s="37"/>
      <c r="I349" s="37"/>
      <c r="J349"/>
      <c r="K349"/>
      <c r="L349"/>
      <c r="M349"/>
      <c r="N349"/>
      <c r="O349"/>
      <c r="P349"/>
      <c r="Q349" s="37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 s="37"/>
      <c r="BH349"/>
      <c r="BI349" s="37"/>
      <c r="BJ349"/>
      <c r="BK349"/>
      <c r="BL349"/>
      <c r="BM349" s="37"/>
      <c r="BN349"/>
      <c r="BO349"/>
      <c r="BP349"/>
      <c r="BQ349"/>
      <c r="BR349"/>
      <c r="BS349" s="41"/>
    </row>
    <row r="350" spans="1:71" x14ac:dyDescent="0.2">
      <c r="A350" s="40" t="str">
        <f t="shared" si="8"/>
        <v/>
      </c>
      <c r="B350" s="40"/>
      <c r="C350" s="40"/>
      <c r="D350" s="40"/>
      <c r="E350" s="4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 s="37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 s="41"/>
    </row>
    <row r="351" spans="1:71" x14ac:dyDescent="0.2">
      <c r="A351" s="40" t="str">
        <f t="shared" si="8"/>
        <v/>
      </c>
      <c r="B351" s="40"/>
      <c r="C351" s="40"/>
      <c r="D351" s="40"/>
      <c r="E351" s="54"/>
      <c r="F351"/>
      <c r="G351" s="37"/>
      <c r="H351" s="37"/>
      <c r="I351" s="37"/>
      <c r="J351" s="37"/>
      <c r="K351" s="37"/>
      <c r="L351" s="37"/>
      <c r="M351" s="37"/>
      <c r="N351"/>
      <c r="O351"/>
      <c r="P351"/>
      <c r="Q351" s="37"/>
      <c r="R351"/>
      <c r="S351" s="37"/>
      <c r="T351" s="37"/>
      <c r="U351"/>
      <c r="V351" s="37"/>
      <c r="W351"/>
      <c r="X351" s="37"/>
      <c r="Y351"/>
      <c r="Z351" s="37"/>
      <c r="AA351"/>
      <c r="AB351"/>
      <c r="AC351" s="37"/>
      <c r="AD351" s="37"/>
      <c r="AE351" s="37"/>
      <c r="AF351" s="37"/>
      <c r="AG351" s="37"/>
      <c r="AH351"/>
      <c r="AI351"/>
      <c r="AJ351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/>
      <c r="BB351" s="37"/>
      <c r="BC351" s="37"/>
      <c r="BD351" s="37"/>
      <c r="BE351" s="37"/>
      <c r="BF351"/>
      <c r="BG351" s="37"/>
      <c r="BH351" s="37"/>
      <c r="BI351" s="37"/>
      <c r="BJ351" s="37"/>
      <c r="BK351" s="37"/>
      <c r="BL351"/>
      <c r="BM351" s="37"/>
      <c r="BN351"/>
      <c r="BO351"/>
      <c r="BP351"/>
      <c r="BQ351"/>
      <c r="BR351" s="37"/>
      <c r="BS351" s="41"/>
    </row>
    <row r="352" spans="1:71" x14ac:dyDescent="0.2">
      <c r="A352" s="40" t="str">
        <f t="shared" si="8"/>
        <v/>
      </c>
      <c r="B352" s="40"/>
      <c r="C352" s="40"/>
      <c r="D352" s="40"/>
      <c r="E352" s="40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37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 s="37"/>
      <c r="BA352"/>
      <c r="BB352"/>
      <c r="BC352" s="37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 s="41"/>
    </row>
    <row r="353" spans="1:71" x14ac:dyDescent="0.2">
      <c r="A353" s="40" t="str">
        <f t="shared" si="8"/>
        <v/>
      </c>
      <c r="B353" s="40"/>
      <c r="C353" s="40"/>
      <c r="D353" s="40"/>
      <c r="E353" s="40"/>
      <c r="F353"/>
      <c r="G353"/>
      <c r="H353" s="37"/>
      <c r="I353" s="37"/>
      <c r="J353" s="37"/>
      <c r="K353" s="37"/>
      <c r="L353" s="37"/>
      <c r="M353"/>
      <c r="N353"/>
      <c r="O353"/>
      <c r="P353"/>
      <c r="Q353"/>
      <c r="R353"/>
      <c r="S353"/>
      <c r="T353"/>
      <c r="U353"/>
      <c r="V353"/>
      <c r="W353"/>
      <c r="X353" s="37"/>
      <c r="Y353"/>
      <c r="Z353"/>
      <c r="AA353"/>
      <c r="AB353"/>
      <c r="AC353"/>
      <c r="AD353"/>
      <c r="AE353" s="37"/>
      <c r="AF353"/>
      <c r="AG353"/>
      <c r="AH353" s="37"/>
      <c r="AI353" s="37"/>
      <c r="AJ353"/>
      <c r="AK353"/>
      <c r="AL353"/>
      <c r="AM353" s="37"/>
      <c r="AN353"/>
      <c r="AO353" s="37"/>
      <c r="AP353" s="37"/>
      <c r="AQ353"/>
      <c r="AR353" s="37"/>
      <c r="AS353" s="37"/>
      <c r="AT353"/>
      <c r="AU353" s="37"/>
      <c r="AV353" s="37"/>
      <c r="AW353"/>
      <c r="AX353"/>
      <c r="AY353"/>
      <c r="AZ353" s="37"/>
      <c r="BA353" s="37"/>
      <c r="BB353"/>
      <c r="BC353" s="37"/>
      <c r="BD353"/>
      <c r="BE353"/>
      <c r="BF353" s="37"/>
      <c r="BG353" s="37"/>
      <c r="BH353"/>
      <c r="BI353" s="37"/>
      <c r="BJ353"/>
      <c r="BK353" s="37"/>
      <c r="BL353"/>
      <c r="BM353" s="37"/>
      <c r="BN353"/>
      <c r="BO353"/>
      <c r="BP353"/>
      <c r="BQ353"/>
      <c r="BR353" s="37"/>
      <c r="BS353" s="41"/>
    </row>
    <row r="354" spans="1:71" x14ac:dyDescent="0.2">
      <c r="A354" s="40" t="str">
        <f t="shared" si="8"/>
        <v/>
      </c>
      <c r="B354" s="40"/>
      <c r="C354" s="40"/>
      <c r="D354" s="40"/>
      <c r="E354" s="40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 s="37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 s="41"/>
    </row>
    <row r="355" spans="1:71" x14ac:dyDescent="0.2">
      <c r="A355" s="40" t="str">
        <f t="shared" si="8"/>
        <v/>
      </c>
      <c r="B355" s="40"/>
      <c r="C355" s="40"/>
      <c r="D355" s="40"/>
      <c r="E355" s="40"/>
      <c r="F355"/>
      <c r="G355" s="37"/>
      <c r="H355"/>
      <c r="I355" s="37"/>
      <c r="J355"/>
      <c r="K355"/>
      <c r="L355"/>
      <c r="M355"/>
      <c r="N355"/>
      <c r="O355"/>
      <c r="P355"/>
      <c r="Q355"/>
      <c r="R355"/>
      <c r="S355" s="37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 s="37"/>
      <c r="AQ355"/>
      <c r="AR355"/>
      <c r="AS355" s="37"/>
      <c r="AT355"/>
      <c r="AU355"/>
      <c r="AV355" s="37"/>
      <c r="AW355"/>
      <c r="AX355"/>
      <c r="AY355"/>
      <c r="AZ355"/>
      <c r="BA355"/>
      <c r="BB355"/>
      <c r="BC355"/>
      <c r="BD355"/>
      <c r="BE355"/>
      <c r="BF355" s="37"/>
      <c r="BG355" s="37"/>
      <c r="BH355"/>
      <c r="BI355" s="37"/>
      <c r="BJ355"/>
      <c r="BK355"/>
      <c r="BL355"/>
      <c r="BM355" s="37"/>
      <c r="BN355"/>
      <c r="BO355"/>
      <c r="BP355"/>
      <c r="BQ355"/>
      <c r="BR355"/>
      <c r="BS355" s="41"/>
    </row>
    <row r="356" spans="1:71" x14ac:dyDescent="0.2">
      <c r="A356" s="40" t="str">
        <f t="shared" si="8"/>
        <v/>
      </c>
      <c r="B356" s="40"/>
      <c r="C356" s="40"/>
      <c r="D356" s="40"/>
      <c r="E356" s="40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 s="37"/>
      <c r="AF356"/>
      <c r="AG356"/>
      <c r="AH356"/>
      <c r="AI356"/>
      <c r="AJ356"/>
      <c r="AK356"/>
      <c r="AL356"/>
      <c r="AM356"/>
      <c r="AN356"/>
      <c r="AO356"/>
      <c r="AP356"/>
      <c r="AQ356"/>
      <c r="AR356" s="37"/>
      <c r="AS356"/>
      <c r="AT356" s="37"/>
      <c r="AU356"/>
      <c r="AV356" s="37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 s="37"/>
      <c r="BK356"/>
      <c r="BL356"/>
      <c r="BM356"/>
      <c r="BN356"/>
      <c r="BO356"/>
      <c r="BP356"/>
      <c r="BQ356"/>
      <c r="BR356"/>
      <c r="BS356" s="41"/>
    </row>
    <row r="357" spans="1:71" x14ac:dyDescent="0.2">
      <c r="A357" s="40" t="str">
        <f t="shared" si="8"/>
        <v/>
      </c>
      <c r="B357" s="40"/>
      <c r="C357" s="40"/>
      <c r="D357" s="40"/>
      <c r="E357" s="54"/>
      <c r="F357" s="37"/>
      <c r="G357" s="37"/>
      <c r="H357" s="37"/>
      <c r="I357" s="37"/>
      <c r="J357" s="37"/>
      <c r="K357"/>
      <c r="L357" s="37"/>
      <c r="M357" s="37"/>
      <c r="N357" s="37"/>
      <c r="O357"/>
      <c r="P357"/>
      <c r="Q357" s="37"/>
      <c r="R357"/>
      <c r="S357" s="37"/>
      <c r="T357" s="37"/>
      <c r="U357"/>
      <c r="V357" s="37"/>
      <c r="W357" s="37"/>
      <c r="X357" s="37"/>
      <c r="Y357" s="37"/>
      <c r="Z357" s="37"/>
      <c r="AA35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/>
      <c r="BP357"/>
      <c r="BQ357"/>
      <c r="BR357" s="37"/>
      <c r="BS357" s="41"/>
    </row>
    <row r="358" spans="1:71" x14ac:dyDescent="0.2">
      <c r="A358" s="40" t="str">
        <f t="shared" si="8"/>
        <v/>
      </c>
      <c r="B358" s="40"/>
      <c r="C358" s="40"/>
      <c r="D358" s="40"/>
      <c r="E358" s="40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 s="37"/>
      <c r="BG358"/>
      <c r="BH358"/>
      <c r="BI358"/>
      <c r="BJ358"/>
      <c r="BK358"/>
      <c r="BL358"/>
      <c r="BM358"/>
      <c r="BN358"/>
      <c r="BO358"/>
      <c r="BP358"/>
      <c r="BQ358"/>
      <c r="BR358"/>
      <c r="BS358" s="41"/>
    </row>
    <row r="359" spans="1:71" x14ac:dyDescent="0.2">
      <c r="A359" s="40" t="str">
        <f t="shared" si="8"/>
        <v/>
      </c>
      <c r="B359" s="40"/>
      <c r="C359" s="40"/>
      <c r="D359" s="40"/>
      <c r="E359" s="40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 s="37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 s="41"/>
    </row>
    <row r="360" spans="1:71" x14ac:dyDescent="0.2">
      <c r="A360" s="40" t="str">
        <f t="shared" si="8"/>
        <v/>
      </c>
      <c r="B360" s="40"/>
      <c r="C360" s="40"/>
      <c r="D360" s="40"/>
      <c r="E360" s="40"/>
      <c r="F360"/>
      <c r="G360" s="37"/>
      <c r="H360" s="37"/>
      <c r="I360" s="37"/>
      <c r="J360" s="37"/>
      <c r="K360" s="37"/>
      <c r="L360" s="37"/>
      <c r="M360" s="37"/>
      <c r="N360" s="37"/>
      <c r="O360"/>
      <c r="P360"/>
      <c r="Q360" s="37"/>
      <c r="R360" s="37"/>
      <c r="S360" s="37"/>
      <c r="T360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/>
      <c r="BR360" s="37"/>
      <c r="BS360" s="41"/>
    </row>
    <row r="361" spans="1:71" x14ac:dyDescent="0.2">
      <c r="A361" s="40" t="str">
        <f t="shared" si="8"/>
        <v/>
      </c>
      <c r="B361" s="40"/>
      <c r="C361" s="40"/>
      <c r="D361" s="40"/>
      <c r="E361" s="40"/>
      <c r="F361"/>
      <c r="G361" s="37"/>
      <c r="H361" s="37"/>
      <c r="I361" s="37"/>
      <c r="J361"/>
      <c r="K361"/>
      <c r="L361"/>
      <c r="M361"/>
      <c r="N361" s="37"/>
      <c r="O361"/>
      <c r="P361"/>
      <c r="Q361"/>
      <c r="R361"/>
      <c r="S361" s="37"/>
      <c r="T361" s="37"/>
      <c r="U361"/>
      <c r="V361" s="37"/>
      <c r="W361" s="37"/>
      <c r="X361" s="37"/>
      <c r="Y361"/>
      <c r="Z361"/>
      <c r="AA361"/>
      <c r="AB361"/>
      <c r="AC361" s="37"/>
      <c r="AD361"/>
      <c r="AE361" s="37"/>
      <c r="AF361" s="37"/>
      <c r="AG361"/>
      <c r="AH361"/>
      <c r="AI361" s="37"/>
      <c r="AJ361" s="37"/>
      <c r="AK361"/>
      <c r="AL361"/>
      <c r="AM361" s="37"/>
      <c r="AN361"/>
      <c r="AO361" s="37"/>
      <c r="AP361" s="37"/>
      <c r="AQ361"/>
      <c r="AR361"/>
      <c r="AS361" s="37"/>
      <c r="AT361"/>
      <c r="AU361" s="37"/>
      <c r="AV361" s="37"/>
      <c r="AW361" s="37"/>
      <c r="AX361" s="37"/>
      <c r="AY361"/>
      <c r="AZ361" s="37"/>
      <c r="BA361"/>
      <c r="BB361"/>
      <c r="BC361"/>
      <c r="BD361" s="37"/>
      <c r="BE361" s="37"/>
      <c r="BF361" s="37"/>
      <c r="BG361"/>
      <c r="BH361"/>
      <c r="BI361"/>
      <c r="BJ361"/>
      <c r="BK361" s="37"/>
      <c r="BL361"/>
      <c r="BM361" s="37"/>
      <c r="BN361"/>
      <c r="BO361"/>
      <c r="BP361"/>
      <c r="BQ361"/>
      <c r="BR361" s="37"/>
      <c r="BS361" s="41"/>
    </row>
    <row r="362" spans="1:71" x14ac:dyDescent="0.2">
      <c r="A362" s="40" t="str">
        <f t="shared" si="8"/>
        <v/>
      </c>
      <c r="B362" s="40"/>
      <c r="C362" s="40"/>
      <c r="D362" s="40"/>
      <c r="E362" s="40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 s="37"/>
      <c r="BJ362"/>
      <c r="BK362"/>
      <c r="BL362"/>
      <c r="BM362"/>
      <c r="BN362"/>
      <c r="BO362"/>
      <c r="BP362"/>
      <c r="BQ362"/>
      <c r="BR362"/>
      <c r="BS362" s="41"/>
    </row>
    <row r="363" spans="1:71" x14ac:dyDescent="0.2">
      <c r="A363" s="40" t="str">
        <f t="shared" si="8"/>
        <v/>
      </c>
      <c r="B363" s="40"/>
      <c r="C363" s="40"/>
      <c r="D363" s="40"/>
      <c r="E363" s="40"/>
      <c r="F363"/>
      <c r="G363"/>
      <c r="H363" s="37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 s="37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 s="37"/>
      <c r="AQ363"/>
      <c r="AR363" s="37"/>
      <c r="AS363" s="37"/>
      <c r="AT363"/>
      <c r="AU363"/>
      <c r="AV363" s="37"/>
      <c r="AW363"/>
      <c r="AX363"/>
      <c r="AY363"/>
      <c r="AZ363"/>
      <c r="BA363"/>
      <c r="BB363"/>
      <c r="BC363"/>
      <c r="BD363" s="37"/>
      <c r="BE363"/>
      <c r="BF363"/>
      <c r="BG363" s="37"/>
      <c r="BH363"/>
      <c r="BI363" s="37"/>
      <c r="BJ363" s="37"/>
      <c r="BK363"/>
      <c r="BL363"/>
      <c r="BM363" s="37"/>
      <c r="BN363"/>
      <c r="BO363"/>
      <c r="BP363"/>
      <c r="BQ363"/>
      <c r="BR363"/>
      <c r="BS363" s="41"/>
    </row>
    <row r="364" spans="1:71" x14ac:dyDescent="0.2">
      <c r="A364" s="40" t="str">
        <f t="shared" si="8"/>
        <v/>
      </c>
      <c r="B364" s="40"/>
      <c r="C364" s="40"/>
      <c r="D364" s="40"/>
      <c r="E364" s="40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 s="37"/>
      <c r="X364"/>
      <c r="Y364"/>
      <c r="Z364" s="37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 s="37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 s="37"/>
      <c r="BN364"/>
      <c r="BO364"/>
      <c r="BP364"/>
      <c r="BQ364"/>
      <c r="BR364"/>
      <c r="BS364" s="41"/>
    </row>
    <row r="365" spans="1:71" x14ac:dyDescent="0.2">
      <c r="A365" s="40" t="str">
        <f t="shared" si="8"/>
        <v/>
      </c>
      <c r="B365" s="40"/>
      <c r="C365" s="40"/>
      <c r="D365" s="40"/>
      <c r="E365" s="40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 s="37"/>
      <c r="BL365"/>
      <c r="BM365"/>
      <c r="BN365"/>
      <c r="BO365"/>
      <c r="BP365"/>
      <c r="BQ365"/>
      <c r="BR365"/>
      <c r="BS365" s="41"/>
    </row>
    <row r="366" spans="1:71" x14ac:dyDescent="0.2">
      <c r="A366" s="40" t="str">
        <f t="shared" ref="A366:A429" si="9">B366&amp;C366</f>
        <v/>
      </c>
      <c r="B366" s="40"/>
      <c r="C366" s="40"/>
      <c r="D366" s="40"/>
      <c r="E366" s="40"/>
      <c r="F366"/>
      <c r="G366"/>
      <c r="H366"/>
      <c r="I366" s="37"/>
      <c r="J366"/>
      <c r="K366" s="37"/>
      <c r="L366"/>
      <c r="M366"/>
      <c r="N366"/>
      <c r="O366"/>
      <c r="P366"/>
      <c r="Q366"/>
      <c r="R366"/>
      <c r="S366"/>
      <c r="T366"/>
      <c r="U366"/>
      <c r="V366"/>
      <c r="W366"/>
      <c r="X366" s="37"/>
      <c r="Y366"/>
      <c r="Z366"/>
      <c r="AA366"/>
      <c r="AB366"/>
      <c r="AC366"/>
      <c r="AD366"/>
      <c r="AE366"/>
      <c r="AF366"/>
      <c r="AG366"/>
      <c r="AH366" s="37"/>
      <c r="AI366" s="37"/>
      <c r="AJ366" s="37"/>
      <c r="AK366"/>
      <c r="AL366"/>
      <c r="AM366" s="37"/>
      <c r="AN366" s="37"/>
      <c r="AO366"/>
      <c r="AP366"/>
      <c r="AQ366"/>
      <c r="AR366"/>
      <c r="AS366" s="37"/>
      <c r="AT366"/>
      <c r="AU366"/>
      <c r="AV366" s="37"/>
      <c r="AW366" s="37"/>
      <c r="AX366"/>
      <c r="AY366"/>
      <c r="AZ366" s="37"/>
      <c r="BA366"/>
      <c r="BB366" s="37"/>
      <c r="BC366" s="37"/>
      <c r="BD366" s="37"/>
      <c r="BE366" s="37"/>
      <c r="BF366"/>
      <c r="BG366" s="37"/>
      <c r="BH366" s="37"/>
      <c r="BI366" s="37"/>
      <c r="BJ366" s="37"/>
      <c r="BK366"/>
      <c r="BL366"/>
      <c r="BM366" s="37"/>
      <c r="BN366"/>
      <c r="BO366"/>
      <c r="BP366"/>
      <c r="BQ366"/>
      <c r="BR366" s="37"/>
      <c r="BS366" s="41"/>
    </row>
    <row r="367" spans="1:71" x14ac:dyDescent="0.2">
      <c r="A367" s="40" t="str">
        <f t="shared" si="9"/>
        <v/>
      </c>
      <c r="B367" s="40"/>
      <c r="C367" s="40"/>
      <c r="D367" s="40"/>
      <c r="E367" s="40"/>
      <c r="F367"/>
      <c r="G367" s="37"/>
      <c r="H367"/>
      <c r="I367" s="3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 s="41"/>
    </row>
    <row r="368" spans="1:71" x14ac:dyDescent="0.2">
      <c r="A368" s="40" t="str">
        <f t="shared" si="9"/>
        <v/>
      </c>
      <c r="B368" s="40"/>
      <c r="C368" s="40"/>
      <c r="D368" s="40"/>
      <c r="E368" s="40"/>
      <c r="F368"/>
      <c r="G368"/>
      <c r="H368"/>
      <c r="I368" s="37"/>
      <c r="J368"/>
      <c r="K368" s="37"/>
      <c r="L368" s="37"/>
      <c r="M368"/>
      <c r="N368"/>
      <c r="O368"/>
      <c r="P368"/>
      <c r="Q368"/>
      <c r="R368"/>
      <c r="S368"/>
      <c r="T368"/>
      <c r="U368"/>
      <c r="V368"/>
      <c r="W368"/>
      <c r="X368" s="37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 s="37"/>
      <c r="AM368"/>
      <c r="AN368"/>
      <c r="AO368" s="37"/>
      <c r="AP368"/>
      <c r="AQ368"/>
      <c r="AR368"/>
      <c r="AS368"/>
      <c r="AT368"/>
      <c r="AU368" s="37"/>
      <c r="AV368"/>
      <c r="AW368" s="37"/>
      <c r="AX368"/>
      <c r="AY368"/>
      <c r="AZ368"/>
      <c r="BA368" s="37"/>
      <c r="BB368" s="37"/>
      <c r="BC368" s="37"/>
      <c r="BD368"/>
      <c r="BE368"/>
      <c r="BF368"/>
      <c r="BG368"/>
      <c r="BH368"/>
      <c r="BI368"/>
      <c r="BJ368"/>
      <c r="BK368" s="37"/>
      <c r="BL368" s="37"/>
      <c r="BM368" s="37"/>
      <c r="BN368"/>
      <c r="BO368"/>
      <c r="BP368"/>
      <c r="BQ368"/>
      <c r="BR368" s="37"/>
      <c r="BS368" s="41"/>
    </row>
    <row r="369" spans="1:71" x14ac:dyDescent="0.2">
      <c r="A369" s="40" t="str">
        <f t="shared" si="9"/>
        <v/>
      </c>
      <c r="B369" s="40"/>
      <c r="C369" s="40"/>
      <c r="D369" s="40"/>
      <c r="E369" s="54"/>
      <c r="F369"/>
      <c r="G369"/>
      <c r="H369" s="37"/>
      <c r="I369" s="37"/>
      <c r="J369" s="37"/>
      <c r="K369" s="37"/>
      <c r="L369"/>
      <c r="M369" s="37"/>
      <c r="N369"/>
      <c r="O369"/>
      <c r="P369"/>
      <c r="Q369"/>
      <c r="R369"/>
      <c r="S369"/>
      <c r="T369"/>
      <c r="U369"/>
      <c r="V369"/>
      <c r="W369"/>
      <c r="X369" s="37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 s="37"/>
      <c r="AM369"/>
      <c r="AN369"/>
      <c r="AO369"/>
      <c r="AP369"/>
      <c r="AQ369"/>
      <c r="AR369"/>
      <c r="AS369" s="37"/>
      <c r="AT369" s="37"/>
      <c r="AU369"/>
      <c r="AV369" s="37"/>
      <c r="AW369" s="37"/>
      <c r="AX369" s="37"/>
      <c r="AY369"/>
      <c r="AZ369" s="37"/>
      <c r="BA369" s="37"/>
      <c r="BB369" s="37"/>
      <c r="BC369" s="37"/>
      <c r="BD369"/>
      <c r="BE369"/>
      <c r="BF369"/>
      <c r="BG369" s="37"/>
      <c r="BH369"/>
      <c r="BI369" s="37"/>
      <c r="BJ369" s="37"/>
      <c r="BK369" s="37"/>
      <c r="BL369"/>
      <c r="BM369" s="37"/>
      <c r="BN369"/>
      <c r="BO369"/>
      <c r="BP369"/>
      <c r="BQ369"/>
      <c r="BR369" s="37"/>
      <c r="BS369" s="41"/>
    </row>
    <row r="370" spans="1:71" x14ac:dyDescent="0.2">
      <c r="A370" s="40" t="str">
        <f t="shared" si="9"/>
        <v/>
      </c>
      <c r="B370" s="40"/>
      <c r="C370" s="40"/>
      <c r="D370" s="40"/>
      <c r="E370" s="40"/>
      <c r="F370"/>
      <c r="G370"/>
      <c r="H370"/>
      <c r="I370" s="37"/>
      <c r="J370"/>
      <c r="K370" s="37"/>
      <c r="L370"/>
      <c r="M370"/>
      <c r="N370"/>
      <c r="O370" s="37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 s="37"/>
      <c r="BN370"/>
      <c r="BO370"/>
      <c r="BP370"/>
      <c r="BQ370"/>
      <c r="BR370" s="37"/>
      <c r="BS370" s="41"/>
    </row>
    <row r="371" spans="1:71" x14ac:dyDescent="0.2">
      <c r="A371" s="40" t="str">
        <f t="shared" si="9"/>
        <v/>
      </c>
      <c r="B371" s="40"/>
      <c r="C371" s="40"/>
      <c r="D371" s="40"/>
      <c r="E371" s="40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37"/>
      <c r="AR371"/>
      <c r="AS371"/>
      <c r="AT371"/>
      <c r="AU371"/>
      <c r="AV371"/>
      <c r="AW371"/>
      <c r="AX371" s="37"/>
      <c r="AY371"/>
      <c r="AZ371" s="37"/>
      <c r="BA371"/>
      <c r="BB371" s="37"/>
      <c r="BC371"/>
      <c r="BD371"/>
      <c r="BE371" s="37"/>
      <c r="BF371"/>
      <c r="BG371" s="37"/>
      <c r="BH371"/>
      <c r="BI371" s="37"/>
      <c r="BJ371"/>
      <c r="BK371"/>
      <c r="BL371"/>
      <c r="BM371" s="37"/>
      <c r="BN371"/>
      <c r="BO371"/>
      <c r="BP371"/>
      <c r="BQ371"/>
      <c r="BR371"/>
      <c r="BS371" s="41"/>
    </row>
    <row r="372" spans="1:71" x14ac:dyDescent="0.2">
      <c r="A372" s="40" t="str">
        <f t="shared" si="9"/>
        <v/>
      </c>
      <c r="B372" s="40"/>
      <c r="C372" s="40"/>
      <c r="D372" s="40"/>
      <c r="E372" s="40"/>
      <c r="F372"/>
      <c r="G372"/>
      <c r="H372"/>
      <c r="I372" s="37"/>
      <c r="J372" s="37"/>
      <c r="K372"/>
      <c r="L372" s="37"/>
      <c r="M372"/>
      <c r="N372" s="37"/>
      <c r="O372"/>
      <c r="P372"/>
      <c r="Q372"/>
      <c r="R372"/>
      <c r="S372" s="37"/>
      <c r="T372"/>
      <c r="U372"/>
      <c r="V372"/>
      <c r="W372"/>
      <c r="X372"/>
      <c r="Y372"/>
      <c r="Z372"/>
      <c r="AA372"/>
      <c r="AB372"/>
      <c r="AC372"/>
      <c r="AD372"/>
      <c r="AE372" s="37"/>
      <c r="AF372" s="37"/>
      <c r="AG372"/>
      <c r="AH372" s="37"/>
      <c r="AI372" s="37"/>
      <c r="AJ372"/>
      <c r="AK372"/>
      <c r="AL372" s="37"/>
      <c r="AM372" s="37"/>
      <c r="AN372"/>
      <c r="AO372" s="37"/>
      <c r="AP372" s="37"/>
      <c r="AQ372" s="37"/>
      <c r="AR372" s="37"/>
      <c r="AS372" s="37"/>
      <c r="AT372" s="37"/>
      <c r="AU372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/>
      <c r="BO372"/>
      <c r="BP372"/>
      <c r="BQ372"/>
      <c r="BR372" s="37"/>
      <c r="BS372" s="41"/>
    </row>
    <row r="373" spans="1:71" x14ac:dyDescent="0.2">
      <c r="A373" s="40" t="str">
        <f t="shared" si="9"/>
        <v/>
      </c>
      <c r="B373" s="40"/>
      <c r="C373" s="40"/>
      <c r="D373" s="40"/>
      <c r="E373" s="54"/>
      <c r="F373" s="37"/>
      <c r="G373" s="37"/>
      <c r="H373" s="37"/>
      <c r="I373"/>
      <c r="J373" s="37"/>
      <c r="K373" s="37"/>
      <c r="L373" s="37"/>
      <c r="M373" s="37"/>
      <c r="N373" s="37"/>
      <c r="O373"/>
      <c r="P373"/>
      <c r="Q373"/>
      <c r="R373" s="37"/>
      <c r="S373" s="37"/>
      <c r="T373"/>
      <c r="U373"/>
      <c r="V373"/>
      <c r="W373"/>
      <c r="X373" s="37"/>
      <c r="Y373"/>
      <c r="Z373"/>
      <c r="AA373"/>
      <c r="AB373" s="37"/>
      <c r="AC373"/>
      <c r="AD373"/>
      <c r="AE373" s="37"/>
      <c r="AF373" s="37"/>
      <c r="AG373" s="37"/>
      <c r="AH373" s="37"/>
      <c r="AI373" s="37"/>
      <c r="AJ373"/>
      <c r="AK373" s="37"/>
      <c r="AL373" s="37"/>
      <c r="AM373" s="37"/>
      <c r="AN373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/>
      <c r="BO373"/>
      <c r="BP373"/>
      <c r="BQ373"/>
      <c r="BR373" s="37"/>
      <c r="BS373" s="41"/>
    </row>
    <row r="374" spans="1:71" x14ac:dyDescent="0.2">
      <c r="A374" s="40" t="str">
        <f t="shared" si="9"/>
        <v/>
      </c>
      <c r="B374" s="40"/>
      <c r="C374" s="40"/>
      <c r="D374" s="40"/>
      <c r="E374" s="40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 s="37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 s="41"/>
    </row>
    <row r="375" spans="1:71" x14ac:dyDescent="0.2">
      <c r="A375" s="40" t="str">
        <f t="shared" si="9"/>
        <v/>
      </c>
      <c r="B375" s="40"/>
      <c r="C375" s="40"/>
      <c r="D375" s="40"/>
      <c r="E375" s="40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 s="37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 s="41"/>
    </row>
    <row r="376" spans="1:71" x14ac:dyDescent="0.2">
      <c r="A376" s="40" t="str">
        <f t="shared" si="9"/>
        <v/>
      </c>
      <c r="B376" s="40"/>
      <c r="C376" s="40"/>
      <c r="D376" s="40"/>
      <c r="E376" s="40"/>
      <c r="F376"/>
      <c r="G376"/>
      <c r="H376"/>
      <c r="I376"/>
      <c r="J376"/>
      <c r="K376"/>
      <c r="L376"/>
      <c r="M376"/>
      <c r="N376"/>
      <c r="O376" s="37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 s="37"/>
      <c r="AS376"/>
      <c r="AT376"/>
      <c r="AU376"/>
      <c r="AV376"/>
      <c r="AW376"/>
      <c r="AX376"/>
      <c r="AY376"/>
      <c r="AZ376" s="37"/>
      <c r="BA376"/>
      <c r="BB376"/>
      <c r="BC376" s="37"/>
      <c r="BD376" s="37"/>
      <c r="BE376"/>
      <c r="BF376"/>
      <c r="BG376"/>
      <c r="BH376"/>
      <c r="BI376" s="37"/>
      <c r="BJ376"/>
      <c r="BK376" s="37"/>
      <c r="BL376"/>
      <c r="BM376" s="37"/>
      <c r="BN376"/>
      <c r="BO376"/>
      <c r="BP376"/>
      <c r="BQ376"/>
      <c r="BR376"/>
      <c r="BS376" s="41"/>
    </row>
    <row r="377" spans="1:71" x14ac:dyDescent="0.2">
      <c r="A377" s="40" t="str">
        <f t="shared" si="9"/>
        <v/>
      </c>
      <c r="B377" s="40"/>
      <c r="C377" s="40"/>
      <c r="D377" s="40"/>
      <c r="E377" s="40"/>
      <c r="F377"/>
      <c r="G377"/>
      <c r="H377"/>
      <c r="I377" s="37"/>
      <c r="J377"/>
      <c r="K377"/>
      <c r="L377" s="37"/>
      <c r="M377"/>
      <c r="N377"/>
      <c r="O377" s="37"/>
      <c r="P377"/>
      <c r="Q377"/>
      <c r="R377"/>
      <c r="S377" s="37"/>
      <c r="T377"/>
      <c r="U377"/>
      <c r="V377"/>
      <c r="W377"/>
      <c r="X377" s="37"/>
      <c r="Y377"/>
      <c r="Z377"/>
      <c r="AA377"/>
      <c r="AB377"/>
      <c r="AC377"/>
      <c r="AD377"/>
      <c r="AE377"/>
      <c r="AF377"/>
      <c r="AG377"/>
      <c r="AH377" s="37"/>
      <c r="AI377" s="37"/>
      <c r="AJ377"/>
      <c r="AK377"/>
      <c r="AL377"/>
      <c r="AM377"/>
      <c r="AN377"/>
      <c r="AO377"/>
      <c r="AP377"/>
      <c r="AQ377" s="37"/>
      <c r="AR377" s="37"/>
      <c r="AS377"/>
      <c r="AT377"/>
      <c r="AU377"/>
      <c r="AV377"/>
      <c r="AW377"/>
      <c r="AX377" s="37"/>
      <c r="AY377"/>
      <c r="AZ377" s="37"/>
      <c r="BA377"/>
      <c r="BB377"/>
      <c r="BC377"/>
      <c r="BD377" s="37"/>
      <c r="BE377"/>
      <c r="BF377"/>
      <c r="BG377"/>
      <c r="BH377" s="37"/>
      <c r="BI377" s="37"/>
      <c r="BJ377"/>
      <c r="BK377"/>
      <c r="BL377"/>
      <c r="BM377" s="37"/>
      <c r="BN377"/>
      <c r="BO377"/>
      <c r="BP377"/>
      <c r="BQ377"/>
      <c r="BR377" s="37"/>
      <c r="BS377" s="41"/>
    </row>
    <row r="378" spans="1:71" x14ac:dyDescent="0.2">
      <c r="A378" s="40" t="str">
        <f t="shared" si="9"/>
        <v/>
      </c>
      <c r="B378" s="40"/>
      <c r="C378" s="40"/>
      <c r="D378" s="40"/>
      <c r="E378" s="40"/>
      <c r="F378"/>
      <c r="G378"/>
      <c r="H378" s="37"/>
      <c r="I378" s="37"/>
      <c r="J378"/>
      <c r="K378" s="37"/>
      <c r="L378"/>
      <c r="M378" s="37"/>
      <c r="N378"/>
      <c r="O378"/>
      <c r="P378"/>
      <c r="Q378"/>
      <c r="R378"/>
      <c r="S378"/>
      <c r="T378"/>
      <c r="U378"/>
      <c r="V378"/>
      <c r="W378"/>
      <c r="X378" s="37"/>
      <c r="Y378"/>
      <c r="Z378" s="37"/>
      <c r="AA378"/>
      <c r="AB378"/>
      <c r="AC378"/>
      <c r="AD378"/>
      <c r="AE378"/>
      <c r="AF378"/>
      <c r="AG378"/>
      <c r="AH378" s="37"/>
      <c r="AI378"/>
      <c r="AJ378"/>
      <c r="AK378"/>
      <c r="AL378" s="37"/>
      <c r="AM378"/>
      <c r="AN378"/>
      <c r="AO378" s="37"/>
      <c r="AP378" s="37"/>
      <c r="AQ378"/>
      <c r="AR378" s="37"/>
      <c r="AS378" s="37"/>
      <c r="AT378"/>
      <c r="AU378"/>
      <c r="AV378"/>
      <c r="AW378"/>
      <c r="AX378" s="37"/>
      <c r="AY378"/>
      <c r="AZ378"/>
      <c r="BA378"/>
      <c r="BB378"/>
      <c r="BC378" s="37"/>
      <c r="BD378" s="37"/>
      <c r="BE378"/>
      <c r="BF378"/>
      <c r="BG378" s="37"/>
      <c r="BH378"/>
      <c r="BI378" s="37"/>
      <c r="BJ378"/>
      <c r="BK378" s="37"/>
      <c r="BL378"/>
      <c r="BM378" s="37"/>
      <c r="BN378"/>
      <c r="BO378"/>
      <c r="BP378"/>
      <c r="BQ378"/>
      <c r="BR378" s="37"/>
      <c r="BS378" s="41"/>
    </row>
    <row r="379" spans="1:71" x14ac:dyDescent="0.2">
      <c r="A379" s="40" t="str">
        <f t="shared" si="9"/>
        <v/>
      </c>
      <c r="B379" s="40"/>
      <c r="C379" s="40"/>
      <c r="D379" s="40"/>
      <c r="E379" s="40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 s="37"/>
      <c r="BJ379"/>
      <c r="BK379"/>
      <c r="BL379"/>
      <c r="BM379"/>
      <c r="BN379"/>
      <c r="BO379"/>
      <c r="BP379"/>
      <c r="BQ379"/>
      <c r="BR379"/>
      <c r="BS379" s="41"/>
    </row>
    <row r="380" spans="1:71" x14ac:dyDescent="0.2">
      <c r="A380" s="40" t="str">
        <f t="shared" si="9"/>
        <v/>
      </c>
      <c r="B380" s="40"/>
      <c r="C380" s="40"/>
      <c r="D380" s="40"/>
      <c r="E380" s="4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 s="37"/>
      <c r="T380"/>
      <c r="U380"/>
      <c r="V380"/>
      <c r="W380"/>
      <c r="X380"/>
      <c r="Y380" s="37"/>
      <c r="Z380" s="37"/>
      <c r="AA380"/>
      <c r="AB380"/>
      <c r="AC380"/>
      <c r="AD380"/>
      <c r="AE380"/>
      <c r="AF380"/>
      <c r="AG380" s="37"/>
      <c r="AH380"/>
      <c r="AI380"/>
      <c r="AJ380"/>
      <c r="AK380"/>
      <c r="AL380"/>
      <c r="AM380"/>
      <c r="AN380"/>
      <c r="AO380" s="37"/>
      <c r="AP380"/>
      <c r="AQ380" s="37"/>
      <c r="AR380"/>
      <c r="AS380"/>
      <c r="AT380"/>
      <c r="AU380"/>
      <c r="AV380" s="37"/>
      <c r="AW380"/>
      <c r="AX380" s="37"/>
      <c r="AY380"/>
      <c r="AZ380" s="37"/>
      <c r="BA380"/>
      <c r="BB380" s="37"/>
      <c r="BC380" s="37"/>
      <c r="BD380" s="37"/>
      <c r="BE380"/>
      <c r="BF380" s="37"/>
      <c r="BG380" s="37"/>
      <c r="BH380"/>
      <c r="BI380" s="37"/>
      <c r="BJ380"/>
      <c r="BK380" s="37"/>
      <c r="BL380"/>
      <c r="BM380" s="37"/>
      <c r="BN380"/>
      <c r="BO380"/>
      <c r="BP380"/>
      <c r="BQ380"/>
      <c r="BR380"/>
      <c r="BS380" s="41"/>
    </row>
    <row r="381" spans="1:71" x14ac:dyDescent="0.2">
      <c r="A381" s="40" t="str">
        <f t="shared" si="9"/>
        <v/>
      </c>
      <c r="B381" s="40"/>
      <c r="C381" s="40"/>
      <c r="D381" s="40"/>
      <c r="E381" s="40"/>
      <c r="F381"/>
      <c r="G381"/>
      <c r="H381"/>
      <c r="I381" s="37"/>
      <c r="J381"/>
      <c r="K381" s="37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 s="37"/>
      <c r="AS381"/>
      <c r="AT381"/>
      <c r="AU381"/>
      <c r="AV381" s="37"/>
      <c r="AW381"/>
      <c r="AX381"/>
      <c r="AY381"/>
      <c r="AZ381"/>
      <c r="BA381"/>
      <c r="BB381"/>
      <c r="BC381" s="37"/>
      <c r="BD381"/>
      <c r="BE381"/>
      <c r="BF381"/>
      <c r="BG381"/>
      <c r="BH381"/>
      <c r="BI381" s="37"/>
      <c r="BJ381" s="37"/>
      <c r="BK381"/>
      <c r="BL381"/>
      <c r="BM381"/>
      <c r="BN381"/>
      <c r="BO381"/>
      <c r="BP381"/>
      <c r="BQ381"/>
      <c r="BR381"/>
      <c r="BS381" s="41"/>
    </row>
    <row r="382" spans="1:71" x14ac:dyDescent="0.2">
      <c r="A382" s="40" t="str">
        <f t="shared" si="9"/>
        <v/>
      </c>
      <c r="B382" s="40"/>
      <c r="C382" s="40"/>
      <c r="D382" s="40"/>
      <c r="E382" s="40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 s="37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 s="41"/>
    </row>
    <row r="383" spans="1:71" x14ac:dyDescent="0.2">
      <c r="A383" s="40" t="str">
        <f t="shared" si="9"/>
        <v/>
      </c>
      <c r="B383" s="40"/>
      <c r="C383" s="40"/>
      <c r="D383" s="40"/>
      <c r="E383" s="40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 s="37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 s="37"/>
      <c r="AQ383"/>
      <c r="AR383" s="37"/>
      <c r="AS383"/>
      <c r="AT383"/>
      <c r="AU383"/>
      <c r="AV383" s="37"/>
      <c r="AW383"/>
      <c r="AX383"/>
      <c r="AY383"/>
      <c r="AZ383"/>
      <c r="BA383"/>
      <c r="BB383"/>
      <c r="BC383"/>
      <c r="BD383"/>
      <c r="BE383"/>
      <c r="BF383"/>
      <c r="BG383" s="37"/>
      <c r="BH383"/>
      <c r="BI383"/>
      <c r="BJ383"/>
      <c r="BK383"/>
      <c r="BL383"/>
      <c r="BM383" s="37"/>
      <c r="BN383"/>
      <c r="BO383"/>
      <c r="BP383"/>
      <c r="BQ383"/>
      <c r="BR383"/>
      <c r="BS383" s="41"/>
    </row>
    <row r="384" spans="1:71" x14ac:dyDescent="0.2">
      <c r="A384" s="40" t="str">
        <f t="shared" si="9"/>
        <v/>
      </c>
      <c r="B384" s="40"/>
      <c r="C384" s="40"/>
      <c r="D384" s="40"/>
      <c r="E384" s="54"/>
      <c r="F384" s="37"/>
      <c r="G384" s="37"/>
      <c r="H384" s="37"/>
      <c r="I384" s="37"/>
      <c r="J384" s="37"/>
      <c r="K384" s="37"/>
      <c r="L384" s="37"/>
      <c r="M384" s="37"/>
      <c r="N384" s="37"/>
      <c r="O384"/>
      <c r="P384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/>
      <c r="AB384"/>
      <c r="AC384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/>
      <c r="BO384"/>
      <c r="BP384"/>
      <c r="BQ384"/>
      <c r="BR384" s="37"/>
      <c r="BS384" s="41"/>
    </row>
    <row r="385" spans="1:71" x14ac:dyDescent="0.2">
      <c r="A385" s="40" t="str">
        <f t="shared" si="9"/>
        <v/>
      </c>
      <c r="B385" s="40"/>
      <c r="C385" s="40"/>
      <c r="D385" s="40"/>
      <c r="E385" s="54"/>
      <c r="F385" s="37"/>
      <c r="G385" s="37"/>
      <c r="H385" s="37"/>
      <c r="I385" s="37"/>
      <c r="J385" s="37"/>
      <c r="K385" s="37"/>
      <c r="L385"/>
      <c r="M385" s="37"/>
      <c r="N385" s="37"/>
      <c r="O385"/>
      <c r="P385"/>
      <c r="Q385"/>
      <c r="R385" s="37"/>
      <c r="S385" s="37"/>
      <c r="T385" s="37"/>
      <c r="U385"/>
      <c r="V385" s="37"/>
      <c r="W385" s="37"/>
      <c r="X385"/>
      <c r="Y385"/>
      <c r="Z385" s="37"/>
      <c r="AA385" s="37"/>
      <c r="AB385" s="37"/>
      <c r="AC385" s="37"/>
      <c r="AD385" s="37"/>
      <c r="AE385" s="37"/>
      <c r="AF385" s="37"/>
      <c r="AG385"/>
      <c r="AH385"/>
      <c r="AI385" s="37"/>
      <c r="AJ385"/>
      <c r="AK385" s="37"/>
      <c r="AL385"/>
      <c r="AM385"/>
      <c r="AN385" s="37"/>
      <c r="AO385"/>
      <c r="AP385" s="37"/>
      <c r="AQ385"/>
      <c r="AR385" s="37"/>
      <c r="AS385" s="37"/>
      <c r="AT385"/>
      <c r="AU385"/>
      <c r="AV385" s="37"/>
      <c r="AW385" s="37"/>
      <c r="AX385"/>
      <c r="AY385"/>
      <c r="AZ385"/>
      <c r="BA385" s="37"/>
      <c r="BB385"/>
      <c r="BC385" s="37"/>
      <c r="BD385" s="37"/>
      <c r="BE385" s="37"/>
      <c r="BF385"/>
      <c r="BG385" s="37"/>
      <c r="BH385" s="37"/>
      <c r="BI385" s="37"/>
      <c r="BJ385" s="37"/>
      <c r="BK385" s="37"/>
      <c r="BL385"/>
      <c r="BM385" s="37"/>
      <c r="BN385"/>
      <c r="BO385"/>
      <c r="BP385"/>
      <c r="BQ385"/>
      <c r="BR385"/>
      <c r="BS385" s="41"/>
    </row>
    <row r="386" spans="1:71" x14ac:dyDescent="0.2">
      <c r="A386" s="40" t="str">
        <f t="shared" si="9"/>
        <v/>
      </c>
      <c r="B386" s="40"/>
      <c r="C386" s="40"/>
      <c r="D386" s="40"/>
      <c r="E386" s="40"/>
      <c r="F386" s="37"/>
      <c r="G386"/>
      <c r="H386" s="37"/>
      <c r="I386"/>
      <c r="J386" s="37"/>
      <c r="K386"/>
      <c r="L386" s="37"/>
      <c r="M386" s="37"/>
      <c r="N386" s="37"/>
      <c r="O386"/>
      <c r="P386"/>
      <c r="Q386"/>
      <c r="R386"/>
      <c r="S386" s="37"/>
      <c r="T386" s="37"/>
      <c r="U386"/>
      <c r="V386" s="37"/>
      <c r="W386"/>
      <c r="X386"/>
      <c r="Y386"/>
      <c r="Z386" s="37"/>
      <c r="AA386"/>
      <c r="AB386"/>
      <c r="AC386"/>
      <c r="AD386" s="37"/>
      <c r="AE386" s="37"/>
      <c r="AF386" s="37"/>
      <c r="AG386"/>
      <c r="AH386" s="37"/>
      <c r="AI386"/>
      <c r="AJ386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/>
      <c r="BP386"/>
      <c r="BQ386"/>
      <c r="BR386" s="37"/>
      <c r="BS386" s="41"/>
    </row>
    <row r="387" spans="1:71" x14ac:dyDescent="0.2">
      <c r="A387" s="40" t="str">
        <f t="shared" si="9"/>
        <v/>
      </c>
      <c r="B387" s="40"/>
      <c r="C387" s="40"/>
      <c r="D387" s="40"/>
      <c r="E387" s="54"/>
      <c r="F387" s="37"/>
      <c r="G387" s="37"/>
      <c r="H387" s="37"/>
      <c r="I387" s="37"/>
      <c r="J387" s="37"/>
      <c r="K387" s="37"/>
      <c r="L387" s="37"/>
      <c r="M387" s="37"/>
      <c r="N387" s="37"/>
      <c r="O387"/>
      <c r="P387"/>
      <c r="Q387" s="37"/>
      <c r="R387" s="37"/>
      <c r="S387" s="37"/>
      <c r="T387"/>
      <c r="U387"/>
      <c r="V387" s="37"/>
      <c r="W387" s="37"/>
      <c r="X387" s="37"/>
      <c r="Y387"/>
      <c r="Z387" s="37"/>
      <c r="AA387"/>
      <c r="AB387" s="37"/>
      <c r="AC387" s="37"/>
      <c r="AD387" s="37"/>
      <c r="AE387" s="37"/>
      <c r="AF387" s="37"/>
      <c r="AG387" s="37"/>
      <c r="AH387" s="37"/>
      <c r="AI387" s="37"/>
      <c r="AJ38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/>
      <c r="BP387"/>
      <c r="BQ387"/>
      <c r="BR387" s="37"/>
      <c r="BS387" s="41"/>
    </row>
    <row r="388" spans="1:71" x14ac:dyDescent="0.2">
      <c r="A388" s="40" t="str">
        <f t="shared" si="9"/>
        <v/>
      </c>
      <c r="B388" s="40"/>
      <c r="C388" s="40"/>
      <c r="D388" s="40"/>
      <c r="E388" s="40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 s="37"/>
      <c r="AJ388"/>
      <c r="AK388"/>
      <c r="AL388" s="37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 s="37"/>
      <c r="BC388" s="37"/>
      <c r="BD388"/>
      <c r="BE388" s="37"/>
      <c r="BF388"/>
      <c r="BG388"/>
      <c r="BH388"/>
      <c r="BI388" s="37"/>
      <c r="BJ388"/>
      <c r="BK388" s="37"/>
      <c r="BL388"/>
      <c r="BM388"/>
      <c r="BN388"/>
      <c r="BO388"/>
      <c r="BP388"/>
      <c r="BQ388"/>
      <c r="BR388"/>
      <c r="BS388" s="41"/>
    </row>
    <row r="389" spans="1:71" x14ac:dyDescent="0.2">
      <c r="A389" s="40" t="str">
        <f t="shared" si="9"/>
        <v/>
      </c>
      <c r="B389" s="40"/>
      <c r="C389" s="40"/>
      <c r="D389" s="40"/>
      <c r="E389" s="40"/>
      <c r="F389"/>
      <c r="G389"/>
      <c r="H389" s="37"/>
      <c r="I389" s="37"/>
      <c r="J389" s="37"/>
      <c r="K389" s="37"/>
      <c r="L389"/>
      <c r="M389" s="37"/>
      <c r="N389"/>
      <c r="O389"/>
      <c r="P389"/>
      <c r="Q389"/>
      <c r="R389"/>
      <c r="S389"/>
      <c r="T389"/>
      <c r="U389"/>
      <c r="V389"/>
      <c r="W389"/>
      <c r="X389" s="37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 s="37"/>
      <c r="AS389"/>
      <c r="AT389"/>
      <c r="AU389"/>
      <c r="AV389" s="37"/>
      <c r="AW389"/>
      <c r="AX389"/>
      <c r="AY389"/>
      <c r="AZ389" s="37"/>
      <c r="BA389"/>
      <c r="BB389"/>
      <c r="BC389" s="37"/>
      <c r="BD389" s="37"/>
      <c r="BE389"/>
      <c r="BF389"/>
      <c r="BG389"/>
      <c r="BH389"/>
      <c r="BI389" s="37"/>
      <c r="BJ389"/>
      <c r="BK389"/>
      <c r="BL389"/>
      <c r="BM389" s="37"/>
      <c r="BN389"/>
      <c r="BO389"/>
      <c r="BP389"/>
      <c r="BQ389"/>
      <c r="BR389"/>
      <c r="BS389" s="41"/>
    </row>
    <row r="390" spans="1:71" x14ac:dyDescent="0.2">
      <c r="A390" s="40" t="str">
        <f t="shared" si="9"/>
        <v/>
      </c>
      <c r="B390" s="40"/>
      <c r="C390" s="40"/>
      <c r="D390" s="40"/>
      <c r="E390" s="40"/>
      <c r="F390"/>
      <c r="G390"/>
      <c r="H390"/>
      <c r="I390" s="37"/>
      <c r="J390"/>
      <c r="K390"/>
      <c r="L390"/>
      <c r="M390"/>
      <c r="N390"/>
      <c r="O390"/>
      <c r="P390"/>
      <c r="Q390"/>
      <c r="R390"/>
      <c r="S390" s="37"/>
      <c r="T390"/>
      <c r="U390"/>
      <c r="V390"/>
      <c r="W390"/>
      <c r="X390"/>
      <c r="Y390"/>
      <c r="Z390" s="37"/>
      <c r="AA390"/>
      <c r="AB390"/>
      <c r="AC390"/>
      <c r="AD390"/>
      <c r="AE390"/>
      <c r="AF390"/>
      <c r="AG390"/>
      <c r="AH390"/>
      <c r="AI390"/>
      <c r="AJ390"/>
      <c r="AK390"/>
      <c r="AL390"/>
      <c r="AM390" s="37"/>
      <c r="AN390"/>
      <c r="AO390"/>
      <c r="AP390"/>
      <c r="AQ390"/>
      <c r="AR390"/>
      <c r="AS390" s="37"/>
      <c r="AT390"/>
      <c r="AU390"/>
      <c r="AV390" s="37"/>
      <c r="AW390"/>
      <c r="AX390"/>
      <c r="AY390"/>
      <c r="AZ390" s="37"/>
      <c r="BA390"/>
      <c r="BB390"/>
      <c r="BC390" s="37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 s="37"/>
      <c r="BS390" s="41"/>
    </row>
    <row r="391" spans="1:71" x14ac:dyDescent="0.2">
      <c r="A391" s="40" t="str">
        <f t="shared" si="9"/>
        <v/>
      </c>
      <c r="B391" s="40"/>
      <c r="C391" s="40"/>
      <c r="D391" s="40"/>
      <c r="E391" s="40"/>
      <c r="F391"/>
      <c r="G391"/>
      <c r="H391" s="37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37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 s="37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 s="37"/>
      <c r="BJ391"/>
      <c r="BK391" s="37"/>
      <c r="BL391"/>
      <c r="BM391" s="37"/>
      <c r="BN391"/>
      <c r="BO391"/>
      <c r="BP391"/>
      <c r="BQ391" s="37"/>
      <c r="BR391"/>
      <c r="BS391" s="41"/>
    </row>
    <row r="392" spans="1:71" x14ac:dyDescent="0.2">
      <c r="A392" s="40" t="str">
        <f t="shared" si="9"/>
        <v/>
      </c>
      <c r="B392" s="40"/>
      <c r="C392" s="40"/>
      <c r="D392" s="40"/>
      <c r="E392" s="40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 s="37"/>
      <c r="AP392"/>
      <c r="AQ392"/>
      <c r="AR392"/>
      <c r="AS392" s="37"/>
      <c r="AT392"/>
      <c r="AU392"/>
      <c r="AV392"/>
      <c r="AW392"/>
      <c r="AX392"/>
      <c r="AY392"/>
      <c r="AZ392" s="37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 s="37"/>
      <c r="BS392" s="41"/>
    </row>
    <row r="393" spans="1:71" x14ac:dyDescent="0.2">
      <c r="A393" s="40" t="str">
        <f t="shared" si="9"/>
        <v/>
      </c>
      <c r="B393" s="40"/>
      <c r="C393" s="40"/>
      <c r="D393" s="40"/>
      <c r="E393" s="40"/>
      <c r="F393"/>
      <c r="G393"/>
      <c r="H393"/>
      <c r="I393"/>
      <c r="J393"/>
      <c r="K393" s="37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 s="37"/>
      <c r="AL393"/>
      <c r="AM393"/>
      <c r="AN393"/>
      <c r="AO393"/>
      <c r="AP393"/>
      <c r="AQ393"/>
      <c r="AR393" s="37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 s="37"/>
      <c r="BI393" s="37"/>
      <c r="BJ393"/>
      <c r="BK393"/>
      <c r="BL393"/>
      <c r="BM393"/>
      <c r="BN393"/>
      <c r="BO393"/>
      <c r="BP393"/>
      <c r="BQ393"/>
      <c r="BR393"/>
      <c r="BS393" s="41"/>
    </row>
    <row r="394" spans="1:71" x14ac:dyDescent="0.2">
      <c r="A394" s="40" t="str">
        <f t="shared" si="9"/>
        <v/>
      </c>
      <c r="B394" s="40"/>
      <c r="C394" s="40"/>
      <c r="D394" s="40"/>
      <c r="E394" s="40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 s="37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 s="41"/>
    </row>
    <row r="395" spans="1:71" x14ac:dyDescent="0.2">
      <c r="A395" s="40" t="str">
        <f t="shared" si="9"/>
        <v/>
      </c>
      <c r="B395" s="40"/>
      <c r="C395" s="40"/>
      <c r="D395" s="40"/>
      <c r="E395" s="40"/>
      <c r="F395" s="37"/>
      <c r="G395"/>
      <c r="H395" s="37"/>
      <c r="I395" s="37"/>
      <c r="J395"/>
      <c r="K395"/>
      <c r="L395"/>
      <c r="M395" s="37"/>
      <c r="N395" s="37"/>
      <c r="O395" s="37"/>
      <c r="P395"/>
      <c r="Q395"/>
      <c r="R395"/>
      <c r="S395"/>
      <c r="T395"/>
      <c r="U395"/>
      <c r="V395" s="37"/>
      <c r="W395"/>
      <c r="X395"/>
      <c r="Y395"/>
      <c r="Z395" s="37"/>
      <c r="AA395"/>
      <c r="AB395"/>
      <c r="AC395" s="37"/>
      <c r="AD395"/>
      <c r="AE395"/>
      <c r="AF395"/>
      <c r="AG395" s="37"/>
      <c r="AH395" s="37"/>
      <c r="AI395"/>
      <c r="AJ395" s="37"/>
      <c r="AK395" s="37"/>
      <c r="AL395" s="37"/>
      <c r="AM395" s="37"/>
      <c r="AN395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/>
      <c r="BE395"/>
      <c r="BF395" s="37"/>
      <c r="BG395"/>
      <c r="BH395"/>
      <c r="BI395" s="37"/>
      <c r="BJ395" s="37"/>
      <c r="BK395" s="37"/>
      <c r="BL395"/>
      <c r="BM395" s="37"/>
      <c r="BN395"/>
      <c r="BO395"/>
      <c r="BP395"/>
      <c r="BQ395"/>
      <c r="BR395" s="37"/>
      <c r="BS395" s="41"/>
    </row>
    <row r="396" spans="1:71" x14ac:dyDescent="0.2">
      <c r="A396" s="40" t="str">
        <f t="shared" si="9"/>
        <v/>
      </c>
      <c r="B396" s="40"/>
      <c r="C396" s="40"/>
      <c r="D396" s="40"/>
      <c r="E396" s="40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 s="37"/>
      <c r="BJ396"/>
      <c r="BK396"/>
      <c r="BL396"/>
      <c r="BM396"/>
      <c r="BN396"/>
      <c r="BO396"/>
      <c r="BP396"/>
      <c r="BQ396"/>
      <c r="BR396"/>
      <c r="BS396" s="41"/>
    </row>
    <row r="397" spans="1:71" x14ac:dyDescent="0.2">
      <c r="A397" s="40" t="str">
        <f t="shared" si="9"/>
        <v/>
      </c>
      <c r="B397" s="40"/>
      <c r="C397" s="40"/>
      <c r="D397" s="40"/>
      <c r="E397" s="40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 s="3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 s="41"/>
    </row>
    <row r="398" spans="1:71" x14ac:dyDescent="0.2">
      <c r="A398" s="40" t="str">
        <f t="shared" si="9"/>
        <v/>
      </c>
      <c r="B398" s="40"/>
      <c r="C398" s="40"/>
      <c r="D398" s="40"/>
      <c r="E398" s="40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 s="37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 s="37"/>
      <c r="BJ398"/>
      <c r="BK398"/>
      <c r="BL398"/>
      <c r="BM398"/>
      <c r="BN398"/>
      <c r="BO398"/>
      <c r="BP398"/>
      <c r="BQ398"/>
      <c r="BR398"/>
      <c r="BS398" s="41"/>
    </row>
    <row r="399" spans="1:71" x14ac:dyDescent="0.2">
      <c r="A399" s="40" t="str">
        <f t="shared" si="9"/>
        <v/>
      </c>
      <c r="B399" s="40"/>
      <c r="C399" s="40"/>
      <c r="D399" s="40"/>
      <c r="E399" s="40"/>
      <c r="F399"/>
      <c r="G399"/>
      <c r="H399"/>
      <c r="I399"/>
      <c r="J399"/>
      <c r="K399" s="37"/>
      <c r="L399"/>
      <c r="M399"/>
      <c r="N399"/>
      <c r="O399"/>
      <c r="P399"/>
      <c r="Q399"/>
      <c r="R399"/>
      <c r="S399"/>
      <c r="T399"/>
      <c r="U399"/>
      <c r="V399"/>
      <c r="W399"/>
      <c r="X399" s="37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 s="37"/>
      <c r="BH399"/>
      <c r="BI399" s="37"/>
      <c r="BJ399"/>
      <c r="BK399"/>
      <c r="BL399"/>
      <c r="BM399"/>
      <c r="BN399"/>
      <c r="BO399"/>
      <c r="BP399"/>
      <c r="BQ399"/>
      <c r="BR399"/>
      <c r="BS399" s="41"/>
    </row>
    <row r="400" spans="1:71" x14ac:dyDescent="0.2">
      <c r="A400" s="40" t="str">
        <f t="shared" si="9"/>
        <v/>
      </c>
      <c r="B400" s="40"/>
      <c r="C400" s="40"/>
      <c r="D400" s="40"/>
      <c r="E400" s="40"/>
      <c r="F400"/>
      <c r="G400"/>
      <c r="H400"/>
      <c r="I400" s="37"/>
      <c r="J400" s="37"/>
      <c r="K400" s="37"/>
      <c r="L400"/>
      <c r="M400" s="37"/>
      <c r="N400"/>
      <c r="O400"/>
      <c r="P400"/>
      <c r="Q400"/>
      <c r="R400"/>
      <c r="S400"/>
      <c r="T400"/>
      <c r="U400"/>
      <c r="V400" s="37"/>
      <c r="W400"/>
      <c r="X400" s="37"/>
      <c r="Y400"/>
      <c r="Z400"/>
      <c r="AA400"/>
      <c r="AB400"/>
      <c r="AC400"/>
      <c r="AD400"/>
      <c r="AE400"/>
      <c r="AF400"/>
      <c r="AG400"/>
      <c r="AH400" s="37"/>
      <c r="AI400"/>
      <c r="AJ400"/>
      <c r="AK400"/>
      <c r="AL400"/>
      <c r="AM400" s="37"/>
      <c r="AN400"/>
      <c r="AO400" s="37"/>
      <c r="AP400" s="37"/>
      <c r="AQ400"/>
      <c r="AR400" s="37"/>
      <c r="AS400"/>
      <c r="AT400"/>
      <c r="AU400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/>
      <c r="BO400"/>
      <c r="BP400"/>
      <c r="BQ400"/>
      <c r="BR400" s="37"/>
      <c r="BS400" s="41"/>
    </row>
    <row r="401" spans="1:71" x14ac:dyDescent="0.2">
      <c r="A401" s="40" t="str">
        <f t="shared" si="9"/>
        <v/>
      </c>
      <c r="B401" s="40"/>
      <c r="C401" s="40"/>
      <c r="D401" s="40"/>
      <c r="E401" s="40"/>
      <c r="F401"/>
      <c r="G401" s="37"/>
      <c r="H401" s="37"/>
      <c r="I401" s="37"/>
      <c r="J401" s="37"/>
      <c r="K401" s="37"/>
      <c r="L401" s="37"/>
      <c r="M401" s="37"/>
      <c r="N401" s="37"/>
      <c r="O401" s="37"/>
      <c r="P401"/>
      <c r="Q401"/>
      <c r="R401"/>
      <c r="S401" s="37"/>
      <c r="T401" s="37"/>
      <c r="U401"/>
      <c r="V401" s="37"/>
      <c r="W401" s="37"/>
      <c r="X401" s="37"/>
      <c r="Y401" s="37"/>
      <c r="Z401" s="37"/>
      <c r="AA401"/>
      <c r="AB401"/>
      <c r="AC401" s="37"/>
      <c r="AD401"/>
      <c r="AE401" s="37"/>
      <c r="AF401" s="37"/>
      <c r="AG401" s="37"/>
      <c r="AH401" s="37"/>
      <c r="AI401" s="37"/>
      <c r="AJ401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/>
      <c r="BO401" s="37"/>
      <c r="BP401"/>
      <c r="BQ401"/>
      <c r="BR401" s="37"/>
      <c r="BS401" s="41"/>
    </row>
    <row r="402" spans="1:71" x14ac:dyDescent="0.2">
      <c r="A402" s="40" t="str">
        <f t="shared" si="9"/>
        <v/>
      </c>
      <c r="B402" s="40"/>
      <c r="C402" s="40"/>
      <c r="D402" s="40"/>
      <c r="E402" s="40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 s="37"/>
      <c r="AC402"/>
      <c r="AD402"/>
      <c r="AE402"/>
      <c r="AF402"/>
      <c r="AG402"/>
      <c r="AH402" s="37"/>
      <c r="AI402"/>
      <c r="AJ402"/>
      <c r="AK402"/>
      <c r="AL402"/>
      <c r="AM402"/>
      <c r="AN402"/>
      <c r="AO402"/>
      <c r="AP402"/>
      <c r="AQ402"/>
      <c r="AR402" s="37"/>
      <c r="AS402"/>
      <c r="AT402"/>
      <c r="AU402"/>
      <c r="AV402" s="37"/>
      <c r="AW402"/>
      <c r="AX402" s="37"/>
      <c r="AY402"/>
      <c r="AZ402" s="37"/>
      <c r="BA402" s="37"/>
      <c r="BB402" s="37"/>
      <c r="BC402" s="37"/>
      <c r="BD402"/>
      <c r="BE402"/>
      <c r="BF402"/>
      <c r="BG402"/>
      <c r="BH402"/>
      <c r="BI402" s="37"/>
      <c r="BJ402"/>
      <c r="BK402" s="37"/>
      <c r="BL402" s="37"/>
      <c r="BM402" s="37"/>
      <c r="BN402"/>
      <c r="BO402"/>
      <c r="BP402"/>
      <c r="BQ402"/>
      <c r="BR402" s="37"/>
      <c r="BS402" s="41"/>
    </row>
    <row r="403" spans="1:71" x14ac:dyDescent="0.2">
      <c r="A403" s="40" t="str">
        <f t="shared" si="9"/>
        <v/>
      </c>
      <c r="B403" s="40"/>
      <c r="C403" s="40"/>
      <c r="D403" s="40"/>
      <c r="E403" s="40"/>
      <c r="F403"/>
      <c r="G403" s="37"/>
      <c r="H403" s="37"/>
      <c r="I403" s="37"/>
      <c r="J403" s="37"/>
      <c r="K403" s="37"/>
      <c r="L403" s="37"/>
      <c r="M403" s="37"/>
      <c r="N403" s="37"/>
      <c r="O403"/>
      <c r="P403"/>
      <c r="Q403" s="37"/>
      <c r="R403" s="37"/>
      <c r="S403" s="37"/>
      <c r="T403" s="37"/>
      <c r="U403" s="37"/>
      <c r="V403" s="37"/>
      <c r="W403"/>
      <c r="X403" s="37"/>
      <c r="Y403"/>
      <c r="Z403" s="37"/>
      <c r="AA403"/>
      <c r="AB403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/>
      <c r="BQ403"/>
      <c r="BR403" s="37"/>
      <c r="BS403" s="41"/>
    </row>
    <row r="404" spans="1:71" x14ac:dyDescent="0.2">
      <c r="A404" s="40" t="str">
        <f t="shared" si="9"/>
        <v/>
      </c>
      <c r="B404" s="40"/>
      <c r="C404" s="40"/>
      <c r="D404" s="40"/>
      <c r="E404" s="40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/>
      <c r="Q404" s="37"/>
      <c r="R404" s="37"/>
      <c r="S404" s="37"/>
      <c r="T404"/>
      <c r="U404" s="37"/>
      <c r="V404" s="37"/>
      <c r="W404"/>
      <c r="X404" s="37"/>
      <c r="Y404" s="37"/>
      <c r="Z404" s="37"/>
      <c r="AA404"/>
      <c r="AB404"/>
      <c r="AC404" s="37"/>
      <c r="AD404" s="37"/>
      <c r="AE404" s="37"/>
      <c r="AF404" s="37"/>
      <c r="AG404" s="37"/>
      <c r="AH404" s="37"/>
      <c r="AI404" s="37"/>
      <c r="AJ404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/>
      <c r="BO404"/>
      <c r="BP404"/>
      <c r="BQ404"/>
      <c r="BR404" s="37"/>
      <c r="BS404" s="41"/>
    </row>
    <row r="405" spans="1:71" x14ac:dyDescent="0.2">
      <c r="A405" s="40" t="str">
        <f t="shared" si="9"/>
        <v/>
      </c>
      <c r="B405" s="40"/>
      <c r="C405" s="40"/>
      <c r="D405" s="40"/>
      <c r="E405" s="40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 s="37"/>
      <c r="AP405"/>
      <c r="AQ405"/>
      <c r="AR405"/>
      <c r="AS405" s="37"/>
      <c r="AT405"/>
      <c r="AU405"/>
      <c r="AV405" s="37"/>
      <c r="AW405"/>
      <c r="AX405" s="37"/>
      <c r="AY405"/>
      <c r="AZ405" s="37"/>
      <c r="BA405"/>
      <c r="BB405" s="37"/>
      <c r="BC405"/>
      <c r="BD405" s="37"/>
      <c r="BE405"/>
      <c r="BF405"/>
      <c r="BG405"/>
      <c r="BH405"/>
      <c r="BI405"/>
      <c r="BJ405"/>
      <c r="BK405" s="37"/>
      <c r="BL405"/>
      <c r="BM405"/>
      <c r="BN405"/>
      <c r="BO405"/>
      <c r="BP405"/>
      <c r="BQ405"/>
      <c r="BR405" s="37"/>
      <c r="BS405" s="41"/>
    </row>
    <row r="406" spans="1:71" x14ac:dyDescent="0.2">
      <c r="A406" s="40" t="str">
        <f t="shared" si="9"/>
        <v/>
      </c>
      <c r="B406" s="40"/>
      <c r="C406" s="40"/>
      <c r="D406" s="40"/>
      <c r="E406" s="54"/>
      <c r="F406" s="37"/>
      <c r="G406"/>
      <c r="H406" s="37"/>
      <c r="I406"/>
      <c r="J406" s="37"/>
      <c r="K406" s="37"/>
      <c r="L406" s="37"/>
      <c r="M406" s="37"/>
      <c r="N406" s="37"/>
      <c r="O406"/>
      <c r="P406"/>
      <c r="Q406"/>
      <c r="R406"/>
      <c r="S406"/>
      <c r="T406"/>
      <c r="U406"/>
      <c r="V406" s="37"/>
      <c r="W406"/>
      <c r="X406" s="37"/>
      <c r="Y406" s="37"/>
      <c r="Z406"/>
      <c r="AA406"/>
      <c r="AB406"/>
      <c r="AC406"/>
      <c r="AD406"/>
      <c r="AE406" s="37"/>
      <c r="AF406"/>
      <c r="AG406"/>
      <c r="AH406" s="37"/>
      <c r="AI406" s="37"/>
      <c r="AJ406"/>
      <c r="AK406" s="37"/>
      <c r="AL406" s="37"/>
      <c r="AM406" s="37"/>
      <c r="AN406" s="37"/>
      <c r="AO406" s="37"/>
      <c r="AP406"/>
      <c r="AQ406" s="37"/>
      <c r="AR406" s="37"/>
      <c r="AS406" s="37"/>
      <c r="AT406"/>
      <c r="AU406" s="37"/>
      <c r="AV406" s="37"/>
      <c r="AW406" s="37"/>
      <c r="AX406" s="37"/>
      <c r="AY406"/>
      <c r="AZ406" s="37"/>
      <c r="BA406" s="37"/>
      <c r="BB406" s="37"/>
      <c r="BC406" s="37"/>
      <c r="BD406" s="37"/>
      <c r="BE406"/>
      <c r="BF406" s="37"/>
      <c r="BG406" s="37"/>
      <c r="BH406" s="37"/>
      <c r="BI406" s="37"/>
      <c r="BJ406"/>
      <c r="BK406" s="37"/>
      <c r="BL406" s="37"/>
      <c r="BM406" s="37"/>
      <c r="BN406" s="37"/>
      <c r="BO406"/>
      <c r="BP406"/>
      <c r="BQ406"/>
      <c r="BR406" s="37"/>
      <c r="BS406" s="41"/>
    </row>
    <row r="407" spans="1:71" x14ac:dyDescent="0.2">
      <c r="A407" s="40" t="str">
        <f t="shared" si="9"/>
        <v/>
      </c>
      <c r="B407" s="40"/>
      <c r="C407" s="40"/>
      <c r="D407" s="40"/>
      <c r="E407" s="40"/>
      <c r="F407"/>
      <c r="G407"/>
      <c r="H407" s="37"/>
      <c r="I407" s="37"/>
      <c r="J407" s="37"/>
      <c r="K407" s="37"/>
      <c r="L407"/>
      <c r="M407" s="37"/>
      <c r="N407"/>
      <c r="O407"/>
      <c r="P407"/>
      <c r="Q407"/>
      <c r="R407"/>
      <c r="S407"/>
      <c r="T407"/>
      <c r="U407"/>
      <c r="V407" s="37"/>
      <c r="W407"/>
      <c r="X407" s="37"/>
      <c r="Y407"/>
      <c r="Z407"/>
      <c r="AA407"/>
      <c r="AB407"/>
      <c r="AC407" s="37"/>
      <c r="AD407"/>
      <c r="AE407" s="37"/>
      <c r="AF407" s="37"/>
      <c r="AG407" s="37"/>
      <c r="AH407" s="37"/>
      <c r="AI407" s="37"/>
      <c r="AJ407" s="37"/>
      <c r="AK407"/>
      <c r="AL407" s="37"/>
      <c r="AM407" s="37"/>
      <c r="AN407"/>
      <c r="AO407" s="37"/>
      <c r="AP407"/>
      <c r="AQ407" s="37"/>
      <c r="AR407" s="37"/>
      <c r="AS407" s="37"/>
      <c r="AT407" s="37"/>
      <c r="AU407" s="37"/>
      <c r="AV407" s="37"/>
      <c r="AW407" s="37"/>
      <c r="AX407" s="37"/>
      <c r="AY407"/>
      <c r="AZ407" s="37"/>
      <c r="BA407" s="37"/>
      <c r="BB407" s="37"/>
      <c r="BC407" s="37"/>
      <c r="BD407" s="37"/>
      <c r="BE407"/>
      <c r="BF407"/>
      <c r="BG407" s="37"/>
      <c r="BH407" s="37"/>
      <c r="BI407" s="37"/>
      <c r="BJ407"/>
      <c r="BK407" s="37"/>
      <c r="BL407" s="37"/>
      <c r="BM407" s="37"/>
      <c r="BN407"/>
      <c r="BO407"/>
      <c r="BP407"/>
      <c r="BQ407"/>
      <c r="BR407" s="37"/>
      <c r="BS407" s="41"/>
    </row>
    <row r="408" spans="1:71" x14ac:dyDescent="0.2">
      <c r="A408" s="40" t="str">
        <f t="shared" si="9"/>
        <v/>
      </c>
      <c r="B408" s="40"/>
      <c r="C408" s="40"/>
      <c r="D408" s="40"/>
      <c r="E408" s="54"/>
      <c r="F408" s="37"/>
      <c r="G408" s="37"/>
      <c r="H408" s="37"/>
      <c r="I408" s="37"/>
      <c r="J408" s="37"/>
      <c r="K408" s="37"/>
      <c r="L408" s="37"/>
      <c r="M408" s="37"/>
      <c r="N408" s="37"/>
      <c r="O408"/>
      <c r="P408"/>
      <c r="Q408"/>
      <c r="R408" s="37"/>
      <c r="S408" s="37"/>
      <c r="T408"/>
      <c r="U408"/>
      <c r="V408" s="37"/>
      <c r="W408" s="37"/>
      <c r="X408" s="37"/>
      <c r="Y408"/>
      <c r="Z408" s="37"/>
      <c r="AA408"/>
      <c r="AB408"/>
      <c r="AC408" s="37"/>
      <c r="AD408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/>
      <c r="BO408"/>
      <c r="BP408"/>
      <c r="BQ408"/>
      <c r="BR408" s="37"/>
      <c r="BS408" s="41"/>
    </row>
    <row r="409" spans="1:71" x14ac:dyDescent="0.2">
      <c r="A409" s="40" t="str">
        <f t="shared" si="9"/>
        <v/>
      </c>
      <c r="B409" s="40"/>
      <c r="C409" s="40"/>
      <c r="D409" s="40"/>
      <c r="E409" s="40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 s="37"/>
      <c r="AQ409"/>
      <c r="AR409"/>
      <c r="AS409"/>
      <c r="AT409"/>
      <c r="AU409"/>
      <c r="AV409" s="37"/>
      <c r="AW409"/>
      <c r="AX409"/>
      <c r="AY409"/>
      <c r="AZ409" s="37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 s="41"/>
    </row>
    <row r="410" spans="1:71" x14ac:dyDescent="0.2">
      <c r="A410" s="40" t="str">
        <f t="shared" si="9"/>
        <v/>
      </c>
      <c r="B410" s="40"/>
      <c r="C410" s="40"/>
      <c r="D410" s="40"/>
      <c r="E410" s="54"/>
      <c r="F410"/>
      <c r="G410" s="37"/>
      <c r="H410" s="37"/>
      <c r="I410" s="37"/>
      <c r="J410" s="37"/>
      <c r="K410" s="37"/>
      <c r="L410" s="37"/>
      <c r="M410" s="37"/>
      <c r="N410" s="37"/>
      <c r="O410"/>
      <c r="P410"/>
      <c r="Q410" s="37"/>
      <c r="R410" s="37"/>
      <c r="S410" s="37"/>
      <c r="T410"/>
      <c r="U410"/>
      <c r="V410" s="37"/>
      <c r="W410" s="37"/>
      <c r="X410" s="37"/>
      <c r="Y410"/>
      <c r="Z410" s="37"/>
      <c r="AA410"/>
      <c r="AB410"/>
      <c r="AC410" s="37"/>
      <c r="AD410"/>
      <c r="AE410" s="37"/>
      <c r="AF410" s="37"/>
      <c r="AG410" s="37"/>
      <c r="AH410" s="37"/>
      <c r="AI410" s="37"/>
      <c r="AJ410" s="37"/>
      <c r="AK410" s="37"/>
      <c r="AL410" s="37"/>
      <c r="AM410" s="37"/>
      <c r="AN410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/>
      <c r="BP410"/>
      <c r="BQ410"/>
      <c r="BR410" s="37"/>
      <c r="BS410" s="41"/>
    </row>
    <row r="411" spans="1:71" x14ac:dyDescent="0.2">
      <c r="A411" s="40" t="str">
        <f t="shared" si="9"/>
        <v/>
      </c>
      <c r="B411" s="40"/>
      <c r="C411" s="40"/>
      <c r="D411" s="40"/>
      <c r="E411" s="40"/>
      <c r="F411"/>
      <c r="G411"/>
      <c r="H411"/>
      <c r="I411"/>
      <c r="J411"/>
      <c r="K411"/>
      <c r="L411"/>
      <c r="M411"/>
      <c r="N411" s="37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 s="41"/>
    </row>
    <row r="412" spans="1:71" x14ac:dyDescent="0.2">
      <c r="A412" s="40" t="str">
        <f t="shared" si="9"/>
        <v/>
      </c>
      <c r="B412" s="40"/>
      <c r="C412" s="40"/>
      <c r="D412" s="40"/>
      <c r="E412" s="40"/>
      <c r="F412"/>
      <c r="G412"/>
      <c r="H412"/>
      <c r="I412"/>
      <c r="J412"/>
      <c r="K412" s="37"/>
      <c r="L412"/>
      <c r="M412"/>
      <c r="N412"/>
      <c r="O412"/>
      <c r="P412"/>
      <c r="Q412"/>
      <c r="R412"/>
      <c r="S412"/>
      <c r="T412"/>
      <c r="U412"/>
      <c r="V412" s="37"/>
      <c r="W412"/>
      <c r="X412"/>
      <c r="Y412"/>
      <c r="Z412"/>
      <c r="AA412"/>
      <c r="AB412"/>
      <c r="AC412"/>
      <c r="AD412"/>
      <c r="AE412" s="37"/>
      <c r="AF412" s="37"/>
      <c r="AG412"/>
      <c r="AH412"/>
      <c r="AI412" s="37"/>
      <c r="AJ412" s="37"/>
      <c r="AK412"/>
      <c r="AL412"/>
      <c r="AM412" s="37"/>
      <c r="AN412"/>
      <c r="AO412"/>
      <c r="AP412"/>
      <c r="AQ412"/>
      <c r="AR412"/>
      <c r="AS412" s="37"/>
      <c r="AT412"/>
      <c r="AU412"/>
      <c r="AV412"/>
      <c r="AW412"/>
      <c r="AX412"/>
      <c r="AY412"/>
      <c r="AZ412"/>
      <c r="BA412"/>
      <c r="BB412"/>
      <c r="BC412"/>
      <c r="BD412" s="37"/>
      <c r="BE412"/>
      <c r="BF412"/>
      <c r="BG412"/>
      <c r="BH412"/>
      <c r="BI412" s="37"/>
      <c r="BJ412"/>
      <c r="BK412"/>
      <c r="BL412"/>
      <c r="BM412" s="37"/>
      <c r="BN412"/>
      <c r="BO412"/>
      <c r="BP412"/>
      <c r="BQ412"/>
      <c r="BR412"/>
      <c r="BS412" s="41"/>
    </row>
    <row r="413" spans="1:71" x14ac:dyDescent="0.2">
      <c r="A413" s="40" t="str">
        <f t="shared" si="9"/>
        <v/>
      </c>
      <c r="B413" s="40"/>
      <c r="C413" s="40"/>
      <c r="D413" s="40"/>
      <c r="E413" s="40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 s="37"/>
      <c r="AU413"/>
      <c r="AV413"/>
      <c r="AW413"/>
      <c r="AX413"/>
      <c r="AY413"/>
      <c r="AZ413"/>
      <c r="BA413" s="37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 s="41"/>
    </row>
    <row r="414" spans="1:71" x14ac:dyDescent="0.2">
      <c r="A414" s="40" t="str">
        <f t="shared" si="9"/>
        <v/>
      </c>
      <c r="B414" s="40"/>
      <c r="C414" s="40"/>
      <c r="D414" s="40"/>
      <c r="E414" s="40"/>
      <c r="F414"/>
      <c r="G414" s="37"/>
      <c r="H414"/>
      <c r="I414"/>
      <c r="J414"/>
      <c r="K414" s="37"/>
      <c r="L414"/>
      <c r="M414" s="37"/>
      <c r="N414"/>
      <c r="O414"/>
      <c r="P414"/>
      <c r="Q414"/>
      <c r="R414"/>
      <c r="S414"/>
      <c r="T414"/>
      <c r="U414"/>
      <c r="V414"/>
      <c r="W414"/>
      <c r="X414" s="37"/>
      <c r="Y414"/>
      <c r="Z414"/>
      <c r="AA414"/>
      <c r="AB414"/>
      <c r="AC414" s="37"/>
      <c r="AD414"/>
      <c r="AE414"/>
      <c r="AF414"/>
      <c r="AG414"/>
      <c r="AH414" s="37"/>
      <c r="AI414" s="37"/>
      <c r="AJ414"/>
      <c r="AK414"/>
      <c r="AL414"/>
      <c r="AM414"/>
      <c r="AN414"/>
      <c r="AO414"/>
      <c r="AP414" s="37"/>
      <c r="AQ414"/>
      <c r="AR414" s="37"/>
      <c r="AS414" s="37"/>
      <c r="AT414"/>
      <c r="AU414"/>
      <c r="AV414"/>
      <c r="AW414"/>
      <c r="AX414"/>
      <c r="AY414"/>
      <c r="AZ414" s="37"/>
      <c r="BA414"/>
      <c r="BB414"/>
      <c r="BC414"/>
      <c r="BD414"/>
      <c r="BE414"/>
      <c r="BF414"/>
      <c r="BG414"/>
      <c r="BH414"/>
      <c r="BI414" s="37"/>
      <c r="BJ414"/>
      <c r="BK414"/>
      <c r="BL414"/>
      <c r="BM414" s="37"/>
      <c r="BN414" s="37"/>
      <c r="BO414"/>
      <c r="BP414"/>
      <c r="BQ414"/>
      <c r="BR414"/>
      <c r="BS414" s="41"/>
    </row>
    <row r="415" spans="1:71" x14ac:dyDescent="0.2">
      <c r="A415" s="40" t="str">
        <f t="shared" si="9"/>
        <v/>
      </c>
      <c r="B415" s="40"/>
      <c r="C415" s="40"/>
      <c r="D415" s="40"/>
      <c r="E415" s="40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 s="37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 s="41"/>
    </row>
    <row r="416" spans="1:71" x14ac:dyDescent="0.2">
      <c r="A416" s="40" t="str">
        <f t="shared" si="9"/>
        <v/>
      </c>
      <c r="B416" s="40"/>
      <c r="C416" s="40"/>
      <c r="D416" s="40"/>
      <c r="E416" s="40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 s="37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 s="37"/>
      <c r="BN416"/>
      <c r="BO416"/>
      <c r="BP416"/>
      <c r="BQ416"/>
      <c r="BR416"/>
      <c r="BS416" s="41"/>
    </row>
    <row r="417" spans="1:71" x14ac:dyDescent="0.2">
      <c r="A417" s="40" t="str">
        <f t="shared" si="9"/>
        <v/>
      </c>
      <c r="B417" s="40"/>
      <c r="C417" s="40"/>
      <c r="D417" s="40"/>
      <c r="E417" s="40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 s="37"/>
      <c r="BA417"/>
      <c r="BB417"/>
      <c r="BC417"/>
      <c r="BD417" s="3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 s="37"/>
      <c r="BS417" s="41"/>
    </row>
    <row r="418" spans="1:71" x14ac:dyDescent="0.2">
      <c r="A418" s="40" t="str">
        <f t="shared" si="9"/>
        <v/>
      </c>
      <c r="B418" s="40"/>
      <c r="C418" s="40"/>
      <c r="D418" s="40"/>
      <c r="E418" s="40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 s="37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 s="37"/>
      <c r="BE418"/>
      <c r="BF418"/>
      <c r="BG418"/>
      <c r="BH418" s="37"/>
      <c r="BI418" s="37"/>
      <c r="BJ418"/>
      <c r="BK418" s="37"/>
      <c r="BL418"/>
      <c r="BM418"/>
      <c r="BN418"/>
      <c r="BO418"/>
      <c r="BP418"/>
      <c r="BQ418"/>
      <c r="BR418"/>
      <c r="BS418" s="41"/>
    </row>
    <row r="419" spans="1:71" x14ac:dyDescent="0.2">
      <c r="A419" s="40" t="str">
        <f t="shared" si="9"/>
        <v/>
      </c>
      <c r="B419" s="40"/>
      <c r="C419" s="40"/>
      <c r="D419" s="40"/>
      <c r="E419" s="40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 s="37"/>
      <c r="Z419"/>
      <c r="AA419"/>
      <c r="AB419"/>
      <c r="AC419"/>
      <c r="AD419"/>
      <c r="AE419" s="37"/>
      <c r="AF419"/>
      <c r="AG419"/>
      <c r="AH419"/>
      <c r="AI419" s="37"/>
      <c r="AJ419" s="37"/>
      <c r="AK419"/>
      <c r="AL419" s="37"/>
      <c r="AM419"/>
      <c r="AN419"/>
      <c r="AO419" s="37"/>
      <c r="AP419" s="37"/>
      <c r="AQ419"/>
      <c r="AR419" s="37"/>
      <c r="AS419" s="37"/>
      <c r="AT419"/>
      <c r="AU419"/>
      <c r="AV419"/>
      <c r="AW419"/>
      <c r="AX419" s="37"/>
      <c r="AY419"/>
      <c r="AZ419" s="37"/>
      <c r="BA419"/>
      <c r="BB419" s="37"/>
      <c r="BC419" s="37"/>
      <c r="BD419" s="37"/>
      <c r="BE419"/>
      <c r="BF419" s="37"/>
      <c r="BG419" s="37"/>
      <c r="BH419" s="37"/>
      <c r="BI419" s="37"/>
      <c r="BJ419"/>
      <c r="BK419" s="37"/>
      <c r="BL419"/>
      <c r="BM419" s="37"/>
      <c r="BN419"/>
      <c r="BO419"/>
      <c r="BP419"/>
      <c r="BQ419"/>
      <c r="BR419"/>
      <c r="BS419" s="41"/>
    </row>
    <row r="420" spans="1:71" x14ac:dyDescent="0.2">
      <c r="A420" s="40" t="str">
        <f t="shared" si="9"/>
        <v/>
      </c>
      <c r="B420" s="40"/>
      <c r="C420" s="40"/>
      <c r="D420" s="40"/>
      <c r="E420" s="4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 s="37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 s="41"/>
    </row>
    <row r="421" spans="1:71" x14ac:dyDescent="0.2">
      <c r="A421" s="40" t="str">
        <f t="shared" si="9"/>
        <v/>
      </c>
      <c r="B421" s="40"/>
      <c r="C421" s="40"/>
      <c r="D421" s="40"/>
      <c r="E421" s="40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 s="37"/>
      <c r="AH421"/>
      <c r="AI421" s="37"/>
      <c r="AJ421"/>
      <c r="AK421"/>
      <c r="AL421"/>
      <c r="AM421" s="37"/>
      <c r="AN421"/>
      <c r="AO421" s="37"/>
      <c r="AP421"/>
      <c r="AQ421" s="37"/>
      <c r="AR421" s="37"/>
      <c r="AS421" s="37"/>
      <c r="AT421"/>
      <c r="AU421"/>
      <c r="AV421"/>
      <c r="AW421" s="37"/>
      <c r="AX421" s="37"/>
      <c r="AY421"/>
      <c r="AZ421" s="37"/>
      <c r="BA421"/>
      <c r="BB421"/>
      <c r="BC421"/>
      <c r="BD421"/>
      <c r="BE421"/>
      <c r="BF421" s="37"/>
      <c r="BG421" s="37"/>
      <c r="BH421" s="37"/>
      <c r="BI421" s="37"/>
      <c r="BJ421"/>
      <c r="BK421"/>
      <c r="BL421"/>
      <c r="BM421" s="37"/>
      <c r="BN421"/>
      <c r="BO421"/>
      <c r="BP421"/>
      <c r="BQ421"/>
      <c r="BR421"/>
      <c r="BS421" s="41"/>
    </row>
    <row r="422" spans="1:71" x14ac:dyDescent="0.2">
      <c r="A422" s="40" t="str">
        <f t="shared" si="9"/>
        <v/>
      </c>
      <c r="B422" s="40"/>
      <c r="C422" s="40"/>
      <c r="D422" s="40"/>
      <c r="E422" s="40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37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 s="41"/>
    </row>
    <row r="423" spans="1:71" x14ac:dyDescent="0.2">
      <c r="A423" s="40" t="str">
        <f t="shared" si="9"/>
        <v/>
      </c>
      <c r="B423" s="40"/>
      <c r="C423" s="40"/>
      <c r="D423" s="40"/>
      <c r="E423" s="40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 s="37"/>
      <c r="T423"/>
      <c r="U423"/>
      <c r="V423"/>
      <c r="W423"/>
      <c r="X423"/>
      <c r="Y423" s="37"/>
      <c r="Z423"/>
      <c r="AA423"/>
      <c r="AB423"/>
      <c r="AC423"/>
      <c r="AD423"/>
      <c r="AE423"/>
      <c r="AF423" s="37"/>
      <c r="AG423"/>
      <c r="AH423"/>
      <c r="AI423"/>
      <c r="AJ423" s="37"/>
      <c r="AK423"/>
      <c r="AL423"/>
      <c r="AM423"/>
      <c r="AN423"/>
      <c r="AO423" s="37"/>
      <c r="AP423" s="37"/>
      <c r="AQ423"/>
      <c r="AR423" s="37"/>
      <c r="AS423" s="37"/>
      <c r="AT423"/>
      <c r="AU423"/>
      <c r="AV423"/>
      <c r="AW423"/>
      <c r="AX423" s="37"/>
      <c r="AY423"/>
      <c r="AZ423"/>
      <c r="BA423"/>
      <c r="BB423" s="37"/>
      <c r="BC423" s="37"/>
      <c r="BD423" s="37"/>
      <c r="BE423" s="37"/>
      <c r="BF423" s="37"/>
      <c r="BG423" s="37"/>
      <c r="BH423"/>
      <c r="BI423" s="37"/>
      <c r="BJ423" s="37"/>
      <c r="BK423" s="37"/>
      <c r="BL423"/>
      <c r="BM423" s="37"/>
      <c r="BN423"/>
      <c r="BO423"/>
      <c r="BP423"/>
      <c r="BQ423"/>
      <c r="BR423" s="37"/>
      <c r="BS423" s="41"/>
    </row>
    <row r="424" spans="1:71" x14ac:dyDescent="0.2">
      <c r="A424" s="40" t="str">
        <f t="shared" si="9"/>
        <v/>
      </c>
      <c r="B424" s="40"/>
      <c r="C424" s="40"/>
      <c r="D424" s="40"/>
      <c r="E424" s="40"/>
      <c r="F424"/>
      <c r="G424"/>
      <c r="H424"/>
      <c r="I424" s="37"/>
      <c r="J424"/>
      <c r="K424" s="37"/>
      <c r="L424"/>
      <c r="M424"/>
      <c r="N424" s="37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 s="37"/>
      <c r="AM424" s="37"/>
      <c r="AN424"/>
      <c r="AO424" s="37"/>
      <c r="AP424"/>
      <c r="AQ424"/>
      <c r="AR424" s="37"/>
      <c r="AS424"/>
      <c r="AT424"/>
      <c r="AU424"/>
      <c r="AV424" s="37"/>
      <c r="AW424" s="37"/>
      <c r="AX424" s="37"/>
      <c r="AY424"/>
      <c r="AZ424" s="37"/>
      <c r="BA424"/>
      <c r="BB424"/>
      <c r="BC424" s="37"/>
      <c r="BD424"/>
      <c r="BE424"/>
      <c r="BF424"/>
      <c r="BG424"/>
      <c r="BH424"/>
      <c r="BI424"/>
      <c r="BJ424" s="37"/>
      <c r="BK424" s="37"/>
      <c r="BL424"/>
      <c r="BM424" s="37"/>
      <c r="BN424"/>
      <c r="BO424"/>
      <c r="BP424"/>
      <c r="BQ424"/>
      <c r="BR424" s="37"/>
      <c r="BS424" s="41"/>
    </row>
    <row r="425" spans="1:71" x14ac:dyDescent="0.2">
      <c r="A425" s="40" t="str">
        <f t="shared" si="9"/>
        <v/>
      </c>
      <c r="B425" s="40"/>
      <c r="C425" s="40"/>
      <c r="D425" s="40"/>
      <c r="E425" s="40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 s="37"/>
      <c r="AI425" s="37"/>
      <c r="AJ425"/>
      <c r="AK425"/>
      <c r="AL425" s="37"/>
      <c r="AM425" s="37"/>
      <c r="AN425"/>
      <c r="AO425" s="37"/>
      <c r="AP425"/>
      <c r="AQ425"/>
      <c r="AR425" s="37"/>
      <c r="AS425"/>
      <c r="AT425"/>
      <c r="AU425"/>
      <c r="AV425"/>
      <c r="AW425"/>
      <c r="AX425"/>
      <c r="AY425"/>
      <c r="AZ425"/>
      <c r="BA425" s="37"/>
      <c r="BB425"/>
      <c r="BC425"/>
      <c r="BD425"/>
      <c r="BE425"/>
      <c r="BF425"/>
      <c r="BG425" s="37"/>
      <c r="BH425" s="37"/>
      <c r="BI425" s="37"/>
      <c r="BJ425" s="37"/>
      <c r="BK425"/>
      <c r="BL425" s="37"/>
      <c r="BM425" s="37"/>
      <c r="BN425"/>
      <c r="BO425"/>
      <c r="BP425"/>
      <c r="BQ425"/>
      <c r="BR425" s="37"/>
      <c r="BS425" s="41"/>
    </row>
    <row r="426" spans="1:71" x14ac:dyDescent="0.2">
      <c r="A426" s="40" t="str">
        <f t="shared" si="9"/>
        <v/>
      </c>
      <c r="B426" s="40"/>
      <c r="C426" s="40"/>
      <c r="D426" s="40"/>
      <c r="E426" s="40"/>
      <c r="F426"/>
      <c r="G426"/>
      <c r="H426"/>
      <c r="I426"/>
      <c r="J426"/>
      <c r="K426" s="37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 s="37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 s="37"/>
      <c r="AP426"/>
      <c r="AQ426"/>
      <c r="AR426"/>
      <c r="AS426"/>
      <c r="AT426"/>
      <c r="AU426"/>
      <c r="AV426" s="37"/>
      <c r="AW426"/>
      <c r="AX426"/>
      <c r="AY426"/>
      <c r="AZ426" s="37"/>
      <c r="BA426"/>
      <c r="BB426"/>
      <c r="BC426"/>
      <c r="BD426"/>
      <c r="BE426"/>
      <c r="BF426"/>
      <c r="BG426"/>
      <c r="BH426"/>
      <c r="BI426"/>
      <c r="BJ426"/>
      <c r="BK426" s="37"/>
      <c r="BL426"/>
      <c r="BM426"/>
      <c r="BN426"/>
      <c r="BO426"/>
      <c r="BP426"/>
      <c r="BQ426"/>
      <c r="BR426"/>
      <c r="BS426" s="41"/>
    </row>
    <row r="427" spans="1:71" x14ac:dyDescent="0.2">
      <c r="A427" s="40" t="str">
        <f t="shared" si="9"/>
        <v/>
      </c>
      <c r="B427" s="40"/>
      <c r="C427" s="40"/>
      <c r="D427" s="40"/>
      <c r="E427" s="40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 s="3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 s="3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 s="41"/>
    </row>
    <row r="428" spans="1:71" x14ac:dyDescent="0.2">
      <c r="A428" s="40" t="str">
        <f t="shared" si="9"/>
        <v/>
      </c>
      <c r="B428" s="40"/>
      <c r="C428" s="40"/>
      <c r="D428" s="40"/>
      <c r="E428" s="40"/>
      <c r="F428"/>
      <c r="G428"/>
      <c r="H428"/>
      <c r="I428"/>
      <c r="J428"/>
      <c r="K428" s="37"/>
      <c r="L428"/>
      <c r="M428"/>
      <c r="N428"/>
      <c r="O428"/>
      <c r="P428"/>
      <c r="Q428"/>
      <c r="R428"/>
      <c r="S428"/>
      <c r="T428"/>
      <c r="U428"/>
      <c r="V428" s="37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 s="37"/>
      <c r="AS428" s="37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 s="37"/>
      <c r="BJ428"/>
      <c r="BK428"/>
      <c r="BL428"/>
      <c r="BM428" s="37"/>
      <c r="BN428"/>
      <c r="BO428"/>
      <c r="BP428"/>
      <c r="BQ428"/>
      <c r="BR428"/>
      <c r="BS428" s="41"/>
    </row>
    <row r="429" spans="1:71" x14ac:dyDescent="0.2">
      <c r="A429" s="40" t="str">
        <f t="shared" si="9"/>
        <v/>
      </c>
      <c r="B429" s="40"/>
      <c r="C429" s="40"/>
      <c r="D429" s="40"/>
      <c r="E429" s="40"/>
      <c r="F429"/>
      <c r="G429"/>
      <c r="H429"/>
      <c r="I429"/>
      <c r="J429"/>
      <c r="K429"/>
      <c r="L429"/>
      <c r="M429"/>
      <c r="N429" s="37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 s="37"/>
      <c r="AW429"/>
      <c r="AX429"/>
      <c r="AY429"/>
      <c r="AZ429"/>
      <c r="BA429"/>
      <c r="BB429"/>
      <c r="BC429"/>
      <c r="BD429"/>
      <c r="BE429"/>
      <c r="BF429"/>
      <c r="BG429"/>
      <c r="BH429"/>
      <c r="BI429" s="37"/>
      <c r="BJ429"/>
      <c r="BK429"/>
      <c r="BL429"/>
      <c r="BM429"/>
      <c r="BN429"/>
      <c r="BO429"/>
      <c r="BP429"/>
      <c r="BQ429"/>
      <c r="BR429"/>
      <c r="BS429" s="41"/>
    </row>
    <row r="430" spans="1:71" x14ac:dyDescent="0.2">
      <c r="A430" s="40" t="str">
        <f t="shared" ref="A430:A493" si="10">B430&amp;C430</f>
        <v/>
      </c>
      <c r="B430" s="40"/>
      <c r="C430" s="40"/>
      <c r="D430" s="40"/>
      <c r="E430" s="4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 s="37"/>
      <c r="BI430" s="37"/>
      <c r="BJ430" s="37"/>
      <c r="BK430"/>
      <c r="BL430"/>
      <c r="BM430" s="37"/>
      <c r="BN430"/>
      <c r="BO430"/>
      <c r="BP430"/>
      <c r="BQ430"/>
      <c r="BR430"/>
      <c r="BS430" s="41"/>
    </row>
    <row r="431" spans="1:71" x14ac:dyDescent="0.2">
      <c r="A431" s="40" t="str">
        <f t="shared" si="10"/>
        <v/>
      </c>
      <c r="B431" s="40"/>
      <c r="C431" s="40"/>
      <c r="D431" s="40"/>
      <c r="E431" s="40"/>
      <c r="F431"/>
      <c r="G431"/>
      <c r="H431"/>
      <c r="I431" s="37"/>
      <c r="J431" s="37"/>
      <c r="K431" s="37"/>
      <c r="L431"/>
      <c r="M431" s="37"/>
      <c r="N431" s="37"/>
      <c r="O431"/>
      <c r="P431"/>
      <c r="Q431" s="37"/>
      <c r="R431"/>
      <c r="S431"/>
      <c r="T431"/>
      <c r="U431"/>
      <c r="V431" s="37"/>
      <c r="W431" s="37"/>
      <c r="X431" s="37"/>
      <c r="Y431"/>
      <c r="Z431"/>
      <c r="AA431"/>
      <c r="AB431"/>
      <c r="AC431" s="37"/>
      <c r="AD431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/>
      <c r="BO431"/>
      <c r="BP431"/>
      <c r="BQ431"/>
      <c r="BR431" s="37"/>
      <c r="BS431" s="41"/>
    </row>
    <row r="432" spans="1:71" x14ac:dyDescent="0.2">
      <c r="A432" s="40" t="str">
        <f t="shared" si="10"/>
        <v/>
      </c>
      <c r="B432" s="40"/>
      <c r="C432" s="40"/>
      <c r="D432" s="40"/>
      <c r="E432" s="40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/>
      <c r="Q432" s="37"/>
      <c r="R432" s="37"/>
      <c r="S432" s="37"/>
      <c r="T432"/>
      <c r="U432" s="37"/>
      <c r="V432" s="37"/>
      <c r="W432"/>
      <c r="X432" s="37"/>
      <c r="Y432"/>
      <c r="Z432" s="37"/>
      <c r="AA432"/>
      <c r="AB432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/>
      <c r="BO432" s="37"/>
      <c r="BP432"/>
      <c r="BQ432"/>
      <c r="BR432" s="37"/>
      <c r="BS432" s="41"/>
    </row>
    <row r="433" spans="1:71" x14ac:dyDescent="0.2">
      <c r="A433" s="40" t="str">
        <f t="shared" si="10"/>
        <v/>
      </c>
      <c r="B433" s="40"/>
      <c r="C433" s="40"/>
      <c r="D433" s="40"/>
      <c r="E433" s="40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 s="37"/>
      <c r="AX433"/>
      <c r="AY433"/>
      <c r="AZ433" s="37"/>
      <c r="BA433"/>
      <c r="BB433"/>
      <c r="BC433" s="37"/>
      <c r="BD433"/>
      <c r="BE433"/>
      <c r="BF433"/>
      <c r="BG433"/>
      <c r="BH433"/>
      <c r="BI433" s="37"/>
      <c r="BJ433"/>
      <c r="BK433" s="37"/>
      <c r="BL433"/>
      <c r="BM433"/>
      <c r="BN433"/>
      <c r="BO433"/>
      <c r="BP433"/>
      <c r="BQ433"/>
      <c r="BR433" s="37"/>
      <c r="BS433" s="41"/>
    </row>
    <row r="434" spans="1:71" x14ac:dyDescent="0.2">
      <c r="A434" s="40" t="str">
        <f t="shared" si="10"/>
        <v/>
      </c>
      <c r="B434" s="40"/>
      <c r="C434" s="40"/>
      <c r="D434" s="40"/>
      <c r="E434" s="40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 s="37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 s="37"/>
      <c r="AI434" s="37"/>
      <c r="AJ434"/>
      <c r="AK434"/>
      <c r="AL434"/>
      <c r="AM434"/>
      <c r="AN434"/>
      <c r="AO434"/>
      <c r="AP434" s="37"/>
      <c r="AQ434"/>
      <c r="AR434" s="37"/>
      <c r="AS434"/>
      <c r="AT434"/>
      <c r="AU434"/>
      <c r="AV434" s="37"/>
      <c r="AW434"/>
      <c r="AX434" s="37"/>
      <c r="AY434"/>
      <c r="AZ434" s="37"/>
      <c r="BA434"/>
      <c r="BB434" s="37"/>
      <c r="BC434" s="37"/>
      <c r="BD434"/>
      <c r="BE434"/>
      <c r="BF434"/>
      <c r="BG434" s="37"/>
      <c r="BH434" s="37"/>
      <c r="BI434"/>
      <c r="BJ434"/>
      <c r="BK434"/>
      <c r="BL434"/>
      <c r="BM434" s="37"/>
      <c r="BN434" s="37"/>
      <c r="BO434"/>
      <c r="BP434"/>
      <c r="BQ434"/>
      <c r="BR434" s="37"/>
      <c r="BS434" s="41"/>
    </row>
    <row r="435" spans="1:71" x14ac:dyDescent="0.2">
      <c r="A435" s="40" t="str">
        <f t="shared" si="10"/>
        <v/>
      </c>
      <c r="B435" s="40"/>
      <c r="C435" s="40"/>
      <c r="D435" s="40"/>
      <c r="E435" s="40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 s="37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 s="41"/>
    </row>
    <row r="436" spans="1:71" x14ac:dyDescent="0.2">
      <c r="A436" s="40" t="str">
        <f t="shared" si="10"/>
        <v/>
      </c>
      <c r="B436" s="40"/>
      <c r="C436" s="40"/>
      <c r="D436" s="40"/>
      <c r="E436" s="40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 s="37"/>
      <c r="BL436"/>
      <c r="BM436" s="37"/>
      <c r="BN436"/>
      <c r="BO436"/>
      <c r="BP436"/>
      <c r="BQ436"/>
      <c r="BR436"/>
      <c r="BS436" s="41"/>
    </row>
    <row r="437" spans="1:71" x14ac:dyDescent="0.2">
      <c r="A437" s="40" t="str">
        <f t="shared" si="10"/>
        <v/>
      </c>
      <c r="B437" s="40"/>
      <c r="C437" s="40"/>
      <c r="D437" s="40"/>
      <c r="E437" s="40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 s="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 s="41"/>
    </row>
    <row r="438" spans="1:71" x14ac:dyDescent="0.2">
      <c r="A438" s="40" t="str">
        <f t="shared" si="10"/>
        <v/>
      </c>
      <c r="B438" s="40"/>
      <c r="C438" s="40"/>
      <c r="D438" s="40"/>
      <c r="E438" s="40"/>
      <c r="F438"/>
      <c r="G438"/>
      <c r="H438"/>
      <c r="I438" s="37"/>
      <c r="J438"/>
      <c r="K438"/>
      <c r="L438" s="37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37"/>
      <c r="AD438"/>
      <c r="AE438"/>
      <c r="AF438" s="37"/>
      <c r="AG438"/>
      <c r="AH438"/>
      <c r="AI438"/>
      <c r="AJ438"/>
      <c r="AK438"/>
      <c r="AL438"/>
      <c r="AM438"/>
      <c r="AN438"/>
      <c r="AO438"/>
      <c r="AP438" s="37"/>
      <c r="AQ438"/>
      <c r="AR438" s="37"/>
      <c r="AS438" s="37"/>
      <c r="AT438"/>
      <c r="AU438"/>
      <c r="AV438" s="37"/>
      <c r="AW438"/>
      <c r="AX438"/>
      <c r="AY438"/>
      <c r="AZ438" s="37"/>
      <c r="BA438"/>
      <c r="BB438"/>
      <c r="BC438" s="37"/>
      <c r="BD438"/>
      <c r="BE438"/>
      <c r="BF438" s="37"/>
      <c r="BG438" s="37"/>
      <c r="BH438" s="37"/>
      <c r="BI438" s="37"/>
      <c r="BJ438" s="37"/>
      <c r="BK438" s="37"/>
      <c r="BL438"/>
      <c r="BM438" s="37"/>
      <c r="BN438"/>
      <c r="BO438"/>
      <c r="BP438"/>
      <c r="BQ438"/>
      <c r="BR438" s="37"/>
      <c r="BS438" s="41"/>
    </row>
    <row r="439" spans="1:71" x14ac:dyDescent="0.2">
      <c r="A439" s="40" t="str">
        <f t="shared" si="10"/>
        <v/>
      </c>
      <c r="B439" s="40"/>
      <c r="C439" s="40"/>
      <c r="D439" s="40"/>
      <c r="E439" s="40"/>
      <c r="F439"/>
      <c r="G439"/>
      <c r="H439"/>
      <c r="I439"/>
      <c r="J439"/>
      <c r="K439"/>
      <c r="L439"/>
      <c r="M439" s="37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 s="37"/>
      <c r="AT439"/>
      <c r="AU439"/>
      <c r="AV439"/>
      <c r="AW439"/>
      <c r="AX439"/>
      <c r="AY439"/>
      <c r="AZ439" s="37"/>
      <c r="BA439"/>
      <c r="BB439"/>
      <c r="BC439"/>
      <c r="BD439"/>
      <c r="BE439"/>
      <c r="BF439"/>
      <c r="BG439" s="37"/>
      <c r="BH439"/>
      <c r="BI439"/>
      <c r="BJ439"/>
      <c r="BK439" s="37"/>
      <c r="BL439"/>
      <c r="BM439"/>
      <c r="BN439"/>
      <c r="BO439"/>
      <c r="BP439"/>
      <c r="BQ439"/>
      <c r="BR439"/>
      <c r="BS439" s="41"/>
    </row>
    <row r="440" spans="1:71" x14ac:dyDescent="0.2">
      <c r="A440" s="40" t="str">
        <f t="shared" si="10"/>
        <v/>
      </c>
      <c r="B440" s="40"/>
      <c r="C440" s="40"/>
      <c r="D440" s="40"/>
      <c r="E440" s="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 s="37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 s="41"/>
    </row>
    <row r="441" spans="1:71" x14ac:dyDescent="0.2">
      <c r="A441" s="40" t="str">
        <f t="shared" si="10"/>
        <v/>
      </c>
      <c r="B441" s="40"/>
      <c r="C441" s="40"/>
      <c r="D441" s="40"/>
      <c r="E441" s="40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 s="37"/>
      <c r="AS441" s="37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 s="41"/>
    </row>
    <row r="442" spans="1:71" x14ac:dyDescent="0.2">
      <c r="A442" s="40" t="str">
        <f t="shared" si="10"/>
        <v/>
      </c>
      <c r="B442" s="40"/>
      <c r="C442" s="40"/>
      <c r="D442" s="40"/>
      <c r="E442" s="40"/>
      <c r="F442"/>
      <c r="G442" s="37"/>
      <c r="H442"/>
      <c r="I442"/>
      <c r="J442"/>
      <c r="K442"/>
      <c r="L442" s="37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 s="37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 s="37"/>
      <c r="BE442"/>
      <c r="BF442"/>
      <c r="BG442"/>
      <c r="BH442"/>
      <c r="BI442"/>
      <c r="BJ442"/>
      <c r="BK442"/>
      <c r="BL442"/>
      <c r="BM442" s="37"/>
      <c r="BN442"/>
      <c r="BO442"/>
      <c r="BP442"/>
      <c r="BQ442"/>
      <c r="BR442"/>
      <c r="BS442" s="41"/>
    </row>
    <row r="443" spans="1:71" x14ac:dyDescent="0.2">
      <c r="A443" s="40" t="str">
        <f t="shared" si="10"/>
        <v/>
      </c>
      <c r="B443" s="40"/>
      <c r="C443" s="40"/>
      <c r="D443" s="40"/>
      <c r="E443" s="40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 s="37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 s="37"/>
      <c r="BN443"/>
      <c r="BO443"/>
      <c r="BP443"/>
      <c r="BQ443"/>
      <c r="BR443"/>
      <c r="BS443" s="41"/>
    </row>
    <row r="444" spans="1:71" x14ac:dyDescent="0.2">
      <c r="A444" s="40" t="str">
        <f t="shared" si="10"/>
        <v/>
      </c>
      <c r="B444" s="40"/>
      <c r="C444" s="40"/>
      <c r="D444" s="54"/>
      <c r="E444" s="40"/>
      <c r="F444"/>
      <c r="G444" s="37"/>
      <c r="H444"/>
      <c r="I444"/>
      <c r="J444"/>
      <c r="K444"/>
      <c r="L444"/>
      <c r="M444" s="37"/>
      <c r="N444"/>
      <c r="O444"/>
      <c r="P444"/>
      <c r="Q444"/>
      <c r="R444"/>
      <c r="S444"/>
      <c r="T444" s="37"/>
      <c r="U444"/>
      <c r="V444" s="37"/>
      <c r="W444" s="37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 s="37"/>
      <c r="AL444"/>
      <c r="AM444"/>
      <c r="AN444"/>
      <c r="AO444" s="37"/>
      <c r="AP444" s="37"/>
      <c r="AQ444"/>
      <c r="AR444"/>
      <c r="AS444" s="37"/>
      <c r="AT444"/>
      <c r="AU444"/>
      <c r="AV444" s="37"/>
      <c r="AW444" s="37"/>
      <c r="AX444" s="37"/>
      <c r="AY444" s="37"/>
      <c r="AZ444" s="37"/>
      <c r="BA444"/>
      <c r="BB444" s="37"/>
      <c r="BC444" s="37"/>
      <c r="BD444" s="37"/>
      <c r="BE444" s="37"/>
      <c r="BF444"/>
      <c r="BG444" s="37"/>
      <c r="BH444"/>
      <c r="BI444"/>
      <c r="BJ444"/>
      <c r="BK444" s="37"/>
      <c r="BL444"/>
      <c r="BM444"/>
      <c r="BN444"/>
      <c r="BO444"/>
      <c r="BP444"/>
      <c r="BQ444"/>
      <c r="BR444"/>
      <c r="BS444" s="41"/>
    </row>
    <row r="445" spans="1:71" x14ac:dyDescent="0.2">
      <c r="A445" s="40" t="str">
        <f t="shared" si="10"/>
        <v/>
      </c>
      <c r="B445" s="40"/>
      <c r="C445" s="40"/>
      <c r="D445" s="40"/>
      <c r="E445" s="40"/>
      <c r="F445"/>
      <c r="G445"/>
      <c r="H445"/>
      <c r="I445" s="37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 s="37"/>
      <c r="AG445"/>
      <c r="AH445"/>
      <c r="AI445"/>
      <c r="AJ445"/>
      <c r="AK445" s="37"/>
      <c r="AL445"/>
      <c r="AM445"/>
      <c r="AN445"/>
      <c r="AO445"/>
      <c r="AP445"/>
      <c r="AQ445" s="37"/>
      <c r="AR445"/>
      <c r="AS445" s="37"/>
      <c r="AT445" s="37"/>
      <c r="AU445"/>
      <c r="AV445" s="37"/>
      <c r="AW445"/>
      <c r="AX445"/>
      <c r="AY445"/>
      <c r="AZ445" s="37"/>
      <c r="BA445" s="37"/>
      <c r="BB445"/>
      <c r="BC445" s="37"/>
      <c r="BD445"/>
      <c r="BE445"/>
      <c r="BF445"/>
      <c r="BG445"/>
      <c r="BH445"/>
      <c r="BI445"/>
      <c r="BJ445"/>
      <c r="BK445"/>
      <c r="BL445"/>
      <c r="BM445" s="37"/>
      <c r="BN445"/>
      <c r="BO445"/>
      <c r="BP445"/>
      <c r="BQ445"/>
      <c r="BR445" s="37"/>
      <c r="BS445" s="41"/>
    </row>
    <row r="446" spans="1:71" x14ac:dyDescent="0.2">
      <c r="A446" s="40" t="str">
        <f t="shared" si="10"/>
        <v/>
      </c>
      <c r="B446" s="40"/>
      <c r="C446" s="40"/>
      <c r="D446" s="40"/>
      <c r="E446" s="40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 s="37"/>
      <c r="AO446"/>
      <c r="AP446"/>
      <c r="AQ446"/>
      <c r="AR446" s="37"/>
      <c r="AS446"/>
      <c r="AT446"/>
      <c r="AU446"/>
      <c r="AV446" s="37"/>
      <c r="AW446"/>
      <c r="AX446"/>
      <c r="AY446"/>
      <c r="AZ446"/>
      <c r="BA446"/>
      <c r="BB446"/>
      <c r="BC446"/>
      <c r="BD446"/>
      <c r="BE446"/>
      <c r="BF446"/>
      <c r="BG446"/>
      <c r="BH446" s="37"/>
      <c r="BI446" s="37"/>
      <c r="BJ446" s="37"/>
      <c r="BK446"/>
      <c r="BL446"/>
      <c r="BM446" s="37"/>
      <c r="BN446"/>
      <c r="BO446"/>
      <c r="BP446"/>
      <c r="BQ446"/>
      <c r="BR446"/>
      <c r="BS446" s="41"/>
    </row>
    <row r="447" spans="1:71" x14ac:dyDescent="0.2">
      <c r="A447" s="40" t="str">
        <f t="shared" si="10"/>
        <v/>
      </c>
      <c r="B447" s="40"/>
      <c r="C447" s="40"/>
      <c r="D447" s="54"/>
      <c r="E447" s="54"/>
      <c r="F447" s="37"/>
      <c r="G447" s="37"/>
      <c r="H447" s="37"/>
      <c r="I447" s="37"/>
      <c r="J447" s="37"/>
      <c r="K447" s="37"/>
      <c r="L447" s="37"/>
      <c r="M447" s="37"/>
      <c r="N447" s="37"/>
      <c r="O447"/>
      <c r="P447"/>
      <c r="Q447"/>
      <c r="R447" s="37"/>
      <c r="S447" s="37"/>
      <c r="T447"/>
      <c r="U447" s="37"/>
      <c r="V447" s="37"/>
      <c r="W447"/>
      <c r="X447" s="37"/>
      <c r="Y447" s="37"/>
      <c r="Z447" s="37"/>
      <c r="AA447"/>
      <c r="AB447"/>
      <c r="AC447" s="37"/>
      <c r="AD44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/>
      <c r="BO447"/>
      <c r="BP447"/>
      <c r="BQ447"/>
      <c r="BR447" s="37"/>
      <c r="BS447" s="41"/>
    </row>
    <row r="448" spans="1:71" x14ac:dyDescent="0.2">
      <c r="A448" s="40" t="str">
        <f t="shared" si="10"/>
        <v/>
      </c>
      <c r="B448" s="40"/>
      <c r="C448" s="40"/>
      <c r="D448" s="40"/>
      <c r="E448" s="40"/>
      <c r="F448"/>
      <c r="G448"/>
      <c r="H448"/>
      <c r="I448"/>
      <c r="J448"/>
      <c r="K448" s="37"/>
      <c r="L448"/>
      <c r="M448"/>
      <c r="N448"/>
      <c r="O448"/>
      <c r="P448"/>
      <c r="Q448"/>
      <c r="R448"/>
      <c r="S448" s="37"/>
      <c r="T448"/>
      <c r="U448"/>
      <c r="V448"/>
      <c r="W448"/>
      <c r="X448"/>
      <c r="Y448"/>
      <c r="Z448" s="37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 s="37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 s="41"/>
    </row>
    <row r="449" spans="1:71" x14ac:dyDescent="0.2">
      <c r="A449" s="40" t="str">
        <f t="shared" si="10"/>
        <v/>
      </c>
      <c r="B449" s="40"/>
      <c r="C449" s="40"/>
      <c r="D449" s="40"/>
      <c r="E449" s="40"/>
      <c r="F449"/>
      <c r="G449"/>
      <c r="H449"/>
      <c r="I449"/>
      <c r="J449"/>
      <c r="K449" s="37"/>
      <c r="L449"/>
      <c r="M449"/>
      <c r="N449"/>
      <c r="O449" s="37"/>
      <c r="P449"/>
      <c r="Q449" s="37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 s="37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 s="37"/>
      <c r="BJ449"/>
      <c r="BK449"/>
      <c r="BL449"/>
      <c r="BM449"/>
      <c r="BN449"/>
      <c r="BO449"/>
      <c r="BP449"/>
      <c r="BQ449"/>
      <c r="BR449"/>
      <c r="BS449" s="41"/>
    </row>
    <row r="450" spans="1:71" x14ac:dyDescent="0.2">
      <c r="A450" s="40" t="str">
        <f t="shared" si="10"/>
        <v/>
      </c>
      <c r="B450" s="40"/>
      <c r="C450" s="40"/>
      <c r="D450" s="40"/>
      <c r="E450" s="4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 s="37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 s="37"/>
      <c r="AP450"/>
      <c r="AQ450"/>
      <c r="AR450" s="37"/>
      <c r="AS450"/>
      <c r="AT450" s="37"/>
      <c r="AU450"/>
      <c r="AV450" s="37"/>
      <c r="AW450"/>
      <c r="AX450"/>
      <c r="AY450"/>
      <c r="AZ450" s="37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 s="37"/>
      <c r="BS450" s="41"/>
    </row>
    <row r="451" spans="1:71" x14ac:dyDescent="0.2">
      <c r="A451" s="40" t="str">
        <f t="shared" si="10"/>
        <v/>
      </c>
      <c r="B451" s="40"/>
      <c r="C451" s="40"/>
      <c r="D451" s="40"/>
      <c r="E451" s="40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 s="37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 s="41"/>
    </row>
    <row r="452" spans="1:71" x14ac:dyDescent="0.2">
      <c r="A452" s="40" t="str">
        <f t="shared" si="10"/>
        <v/>
      </c>
      <c r="B452" s="40"/>
      <c r="C452" s="40"/>
      <c r="D452" s="40"/>
      <c r="E452" s="40"/>
      <c r="F452" s="37"/>
      <c r="G452" s="37"/>
      <c r="H452" s="37"/>
      <c r="I452"/>
      <c r="J452"/>
      <c r="K452" s="37"/>
      <c r="L452" s="37"/>
      <c r="M452"/>
      <c r="N452" s="37"/>
      <c r="O452"/>
      <c r="P452"/>
      <c r="Q452"/>
      <c r="R452"/>
      <c r="S452"/>
      <c r="T452"/>
      <c r="U452"/>
      <c r="V452" s="37"/>
      <c r="W452"/>
      <c r="X452" s="37"/>
      <c r="Y452"/>
      <c r="Z452" s="37"/>
      <c r="AA452"/>
      <c r="AB452" s="37"/>
      <c r="AC452"/>
      <c r="AD452"/>
      <c r="AE452" s="37"/>
      <c r="AF452" s="37"/>
      <c r="AG452"/>
      <c r="AH452" s="37"/>
      <c r="AI452" s="37"/>
      <c r="AJ452" s="37"/>
      <c r="AK452" s="37"/>
      <c r="AL452" s="37"/>
      <c r="AM452" s="37"/>
      <c r="AN452"/>
      <c r="AO452" s="37"/>
      <c r="AP452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/>
      <c r="BI452" s="37"/>
      <c r="BJ452"/>
      <c r="BK452" s="37"/>
      <c r="BL452"/>
      <c r="BM452" s="37"/>
      <c r="BN452"/>
      <c r="BO452"/>
      <c r="BP452"/>
      <c r="BQ452"/>
      <c r="BR452" s="37"/>
      <c r="BS452" s="41"/>
    </row>
    <row r="453" spans="1:71" x14ac:dyDescent="0.2">
      <c r="A453" s="40" t="str">
        <f t="shared" si="10"/>
        <v/>
      </c>
      <c r="B453" s="40"/>
      <c r="C453" s="40"/>
      <c r="D453" s="54"/>
      <c r="E453" s="54"/>
      <c r="F453" s="37"/>
      <c r="G453" s="37"/>
      <c r="H453" s="37"/>
      <c r="I453" s="37"/>
      <c r="J453" s="37"/>
      <c r="K453" s="37"/>
      <c r="L453" s="37"/>
      <c r="M453" s="37"/>
      <c r="N453" s="37"/>
      <c r="O453"/>
      <c r="P453"/>
      <c r="Q453"/>
      <c r="R453" s="37"/>
      <c r="S453" s="37"/>
      <c r="T453" s="37"/>
      <c r="U453" s="37"/>
      <c r="V453" s="37"/>
      <c r="W453" s="37"/>
      <c r="X453" s="37"/>
      <c r="Y453" s="37"/>
      <c r="Z453" s="37"/>
      <c r="AA453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/>
      <c r="BQ453" s="37"/>
      <c r="BR453" s="37"/>
      <c r="BS453" s="41"/>
    </row>
    <row r="454" spans="1:71" x14ac:dyDescent="0.2">
      <c r="A454" s="40" t="str">
        <f t="shared" si="10"/>
        <v/>
      </c>
      <c r="B454" s="40"/>
      <c r="C454" s="40"/>
      <c r="D454" s="40"/>
      <c r="E454" s="40"/>
      <c r="F454"/>
      <c r="G454"/>
      <c r="H454" s="37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 s="37"/>
      <c r="AM454"/>
      <c r="AN454"/>
      <c r="AO454"/>
      <c r="AP454"/>
      <c r="AQ454"/>
      <c r="AR454"/>
      <c r="AS454" s="37"/>
      <c r="AT454"/>
      <c r="AU454"/>
      <c r="AV454"/>
      <c r="AW454"/>
      <c r="AX454" s="37"/>
      <c r="AY454"/>
      <c r="AZ454"/>
      <c r="BA454"/>
      <c r="BB454"/>
      <c r="BC454"/>
      <c r="BD454"/>
      <c r="BE454"/>
      <c r="BF454"/>
      <c r="BG454"/>
      <c r="BH454"/>
      <c r="BI454"/>
      <c r="BJ454"/>
      <c r="BK454" s="37"/>
      <c r="BL454"/>
      <c r="BM454"/>
      <c r="BN454"/>
      <c r="BO454"/>
      <c r="BP454"/>
      <c r="BQ454"/>
      <c r="BR454"/>
      <c r="BS454" s="41"/>
    </row>
    <row r="455" spans="1:71" x14ac:dyDescent="0.2">
      <c r="A455" s="40" t="str">
        <f t="shared" si="10"/>
        <v/>
      </c>
      <c r="B455" s="40"/>
      <c r="C455" s="40"/>
      <c r="D455" s="40"/>
      <c r="E455" s="40"/>
      <c r="F455"/>
      <c r="G455"/>
      <c r="H455" s="37"/>
      <c r="I455" s="37"/>
      <c r="J455" s="37"/>
      <c r="K455" s="37"/>
      <c r="L455"/>
      <c r="M455" s="37"/>
      <c r="N455" s="37"/>
      <c r="O455"/>
      <c r="P455"/>
      <c r="Q455"/>
      <c r="R455"/>
      <c r="S455"/>
      <c r="T455"/>
      <c r="U455" s="37"/>
      <c r="V455" s="37"/>
      <c r="W455"/>
      <c r="X455" s="37"/>
      <c r="Y455"/>
      <c r="Z455"/>
      <c r="AA455"/>
      <c r="AB455"/>
      <c r="AC455"/>
      <c r="AD455"/>
      <c r="AE455"/>
      <c r="AF455"/>
      <c r="AG455"/>
      <c r="AH455" s="37"/>
      <c r="AI455" s="37"/>
      <c r="AJ455"/>
      <c r="AK455"/>
      <c r="AL455"/>
      <c r="AM455"/>
      <c r="AN455" s="37"/>
      <c r="AO455"/>
      <c r="AP455"/>
      <c r="AQ455" s="37"/>
      <c r="AR455" s="37"/>
      <c r="AS455" s="37"/>
      <c r="AT455" s="37"/>
      <c r="AU455"/>
      <c r="AV455" s="37"/>
      <c r="AW455"/>
      <c r="AX455"/>
      <c r="AY455"/>
      <c r="AZ455"/>
      <c r="BA455"/>
      <c r="BB455"/>
      <c r="BC455" s="37"/>
      <c r="BD455"/>
      <c r="BE455"/>
      <c r="BF455" s="37"/>
      <c r="BG455" s="37"/>
      <c r="BH455" s="37"/>
      <c r="BI455" s="37"/>
      <c r="BJ455" s="37"/>
      <c r="BK455" s="37"/>
      <c r="BL455"/>
      <c r="BM455" s="37"/>
      <c r="BN455"/>
      <c r="BO455"/>
      <c r="BP455"/>
      <c r="BQ455"/>
      <c r="BR455"/>
      <c r="BS455" s="41"/>
    </row>
    <row r="456" spans="1:71" x14ac:dyDescent="0.2">
      <c r="A456" s="40" t="str">
        <f t="shared" si="10"/>
        <v/>
      </c>
      <c r="B456" s="40"/>
      <c r="C456" s="40"/>
      <c r="D456" s="40"/>
      <c r="E456" s="40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 s="37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 s="41"/>
    </row>
    <row r="457" spans="1:71" x14ac:dyDescent="0.2">
      <c r="A457" s="40" t="str">
        <f t="shared" si="10"/>
        <v/>
      </c>
      <c r="B457" s="40"/>
      <c r="C457" s="40"/>
      <c r="D457" s="40"/>
      <c r="E457" s="40"/>
      <c r="F457"/>
      <c r="G457"/>
      <c r="H457"/>
      <c r="I457" s="37"/>
      <c r="J457"/>
      <c r="K457" s="37"/>
      <c r="L457" s="37"/>
      <c r="M457"/>
      <c r="N457" s="37"/>
      <c r="O457"/>
      <c r="P457"/>
      <c r="Q457" s="37"/>
      <c r="R457"/>
      <c r="S457" s="37"/>
      <c r="T457"/>
      <c r="U457"/>
      <c r="V457" s="37"/>
      <c r="W457" s="37"/>
      <c r="X457" s="37"/>
      <c r="Y457"/>
      <c r="Z457"/>
      <c r="AA457"/>
      <c r="AB457" s="37"/>
      <c r="AC457" s="37"/>
      <c r="AD457"/>
      <c r="AE457"/>
      <c r="AF457" s="37"/>
      <c r="AG457"/>
      <c r="AH457"/>
      <c r="AI457"/>
      <c r="AJ457"/>
      <c r="AK457"/>
      <c r="AL457"/>
      <c r="AM457" s="37"/>
      <c r="AN457"/>
      <c r="AO457"/>
      <c r="AP457"/>
      <c r="AQ457"/>
      <c r="AR457" s="37"/>
      <c r="AS457" s="37"/>
      <c r="AT457"/>
      <c r="AU457"/>
      <c r="AV457"/>
      <c r="AW457"/>
      <c r="AX457" s="37"/>
      <c r="AY457"/>
      <c r="AZ457"/>
      <c r="BA457" s="37"/>
      <c r="BB457"/>
      <c r="BC457" s="37"/>
      <c r="BD457" s="37"/>
      <c r="BE457"/>
      <c r="BF457"/>
      <c r="BG457"/>
      <c r="BH457"/>
      <c r="BI457" s="37"/>
      <c r="BJ457"/>
      <c r="BK457" s="37"/>
      <c r="BL457"/>
      <c r="BM457" s="37"/>
      <c r="BN457" s="37"/>
      <c r="BO457"/>
      <c r="BP457"/>
      <c r="BQ457"/>
      <c r="BR457"/>
      <c r="BS457" s="41"/>
    </row>
    <row r="458" spans="1:71" x14ac:dyDescent="0.2">
      <c r="A458" s="40" t="str">
        <f t="shared" si="10"/>
        <v/>
      </c>
      <c r="B458" s="40"/>
      <c r="C458" s="40"/>
      <c r="D458" s="40"/>
      <c r="E458" s="40"/>
      <c r="F458" s="37"/>
      <c r="G458" s="37"/>
      <c r="H458" s="37"/>
      <c r="I458" s="37"/>
      <c r="J458" s="37"/>
      <c r="K458" s="37"/>
      <c r="L458" s="37"/>
      <c r="M458" s="37"/>
      <c r="N458" s="37"/>
      <c r="O458"/>
      <c r="P458"/>
      <c r="Q458"/>
      <c r="R458" s="37"/>
      <c r="S458"/>
      <c r="T458"/>
      <c r="U458" s="37"/>
      <c r="V458" s="37"/>
      <c r="W458" s="37"/>
      <c r="X458" s="37"/>
      <c r="Y458"/>
      <c r="Z458" s="37"/>
      <c r="AA458"/>
      <c r="AB458"/>
      <c r="AC458" s="37"/>
      <c r="AD458"/>
      <c r="AE458"/>
      <c r="AF458"/>
      <c r="AG458" s="37"/>
      <c r="AH458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/>
      <c r="BO458" s="37"/>
      <c r="BP458"/>
      <c r="BQ458"/>
      <c r="BR458" s="37"/>
      <c r="BS458" s="41"/>
    </row>
    <row r="459" spans="1:71" x14ac:dyDescent="0.2">
      <c r="A459" s="40" t="str">
        <f t="shared" si="10"/>
        <v/>
      </c>
      <c r="B459" s="40"/>
      <c r="C459" s="40"/>
      <c r="D459" s="40"/>
      <c r="E459" s="40"/>
      <c r="F459"/>
      <c r="G459"/>
      <c r="H459"/>
      <c r="I459" s="37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 s="37"/>
      <c r="AJ459"/>
      <c r="AK459"/>
      <c r="AL459"/>
      <c r="AM459"/>
      <c r="AN459"/>
      <c r="AO459"/>
      <c r="AP459"/>
      <c r="AQ459"/>
      <c r="AR459"/>
      <c r="AS459" s="37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 s="41"/>
    </row>
    <row r="460" spans="1:71" x14ac:dyDescent="0.2">
      <c r="A460" s="40" t="str">
        <f t="shared" si="10"/>
        <v/>
      </c>
      <c r="B460" s="40"/>
      <c r="C460" s="40"/>
      <c r="D460" s="40"/>
      <c r="E460" s="54"/>
      <c r="F460"/>
      <c r="G460" s="37"/>
      <c r="H460"/>
      <c r="I460" s="37"/>
      <c r="J460"/>
      <c r="K460" s="37"/>
      <c r="L460" s="37"/>
      <c r="M460" s="37"/>
      <c r="N460" s="37"/>
      <c r="O460"/>
      <c r="P460" s="37"/>
      <c r="Q460" s="37"/>
      <c r="R460" s="37"/>
      <c r="S460" s="37"/>
      <c r="T460"/>
      <c r="U460"/>
      <c r="V460" s="37"/>
      <c r="W460" s="37"/>
      <c r="X460" s="37"/>
      <c r="Y460"/>
      <c r="Z460" s="37"/>
      <c r="AA460" s="37"/>
      <c r="AB460"/>
      <c r="AC460" s="37"/>
      <c r="AD460" s="37"/>
      <c r="AE460"/>
      <c r="AF460" s="37"/>
      <c r="AG460" s="37"/>
      <c r="AH460"/>
      <c r="AI460" s="37"/>
      <c r="AJ460" s="37"/>
      <c r="AK460" s="37"/>
      <c r="AL460" s="37"/>
      <c r="AM460" s="37"/>
      <c r="AN460"/>
      <c r="AO460" s="37"/>
      <c r="AP460" s="37"/>
      <c r="AQ460"/>
      <c r="AR460"/>
      <c r="AS460" s="37"/>
      <c r="AT460"/>
      <c r="AU460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/>
      <c r="BK460" s="37"/>
      <c r="BL460" s="37"/>
      <c r="BM460" s="37"/>
      <c r="BN460" s="37"/>
      <c r="BO460"/>
      <c r="BP460"/>
      <c r="BQ460" s="37"/>
      <c r="BR460" s="37"/>
      <c r="BS460" s="41"/>
    </row>
    <row r="461" spans="1:71" x14ac:dyDescent="0.2">
      <c r="A461" s="40" t="str">
        <f t="shared" si="10"/>
        <v/>
      </c>
      <c r="B461" s="40"/>
      <c r="C461" s="40"/>
      <c r="D461" s="40"/>
      <c r="E461" s="40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 s="37"/>
      <c r="AM461"/>
      <c r="AN461"/>
      <c r="AO461"/>
      <c r="AP461"/>
      <c r="AQ461"/>
      <c r="AR461"/>
      <c r="AS461"/>
      <c r="AT461"/>
      <c r="AU461"/>
      <c r="AV461" s="37"/>
      <c r="AW461"/>
      <c r="AX461"/>
      <c r="AY461"/>
      <c r="AZ461" s="37"/>
      <c r="BA461"/>
      <c r="BB461"/>
      <c r="BC461" s="37"/>
      <c r="BD461" s="37"/>
      <c r="BE461"/>
      <c r="BF461"/>
      <c r="BG461"/>
      <c r="BH461"/>
      <c r="BI461"/>
      <c r="BJ461" s="37"/>
      <c r="BK461"/>
      <c r="BL461"/>
      <c r="BM461"/>
      <c r="BN461"/>
      <c r="BO461"/>
      <c r="BP461"/>
      <c r="BQ461"/>
      <c r="BR461"/>
      <c r="BS461" s="41"/>
    </row>
    <row r="462" spans="1:71" x14ac:dyDescent="0.2">
      <c r="A462" s="40" t="str">
        <f t="shared" si="10"/>
        <v/>
      </c>
      <c r="B462" s="40"/>
      <c r="C462" s="40"/>
      <c r="D462" s="40"/>
      <c r="E462" s="40"/>
      <c r="F462"/>
      <c r="G462" s="37"/>
      <c r="H462" s="37"/>
      <c r="I462" s="37"/>
      <c r="J462"/>
      <c r="K462" s="37"/>
      <c r="L462"/>
      <c r="M462" s="37"/>
      <c r="N462" s="37"/>
      <c r="O462"/>
      <c r="P462"/>
      <c r="Q462"/>
      <c r="R462"/>
      <c r="S462" s="37"/>
      <c r="T462"/>
      <c r="U462"/>
      <c r="V462"/>
      <c r="W462"/>
      <c r="X462" s="37"/>
      <c r="Y462"/>
      <c r="Z462"/>
      <c r="AA462"/>
      <c r="AB462"/>
      <c r="AC462"/>
      <c r="AD462"/>
      <c r="AE462" s="37"/>
      <c r="AF462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/>
      <c r="BK462" s="37"/>
      <c r="BL462"/>
      <c r="BM462" s="37"/>
      <c r="BN462"/>
      <c r="BO462"/>
      <c r="BP462"/>
      <c r="BQ462"/>
      <c r="BR462" s="37"/>
      <c r="BS462" s="41"/>
    </row>
    <row r="463" spans="1:71" x14ac:dyDescent="0.2">
      <c r="A463" s="40" t="str">
        <f t="shared" si="10"/>
        <v/>
      </c>
      <c r="B463" s="40"/>
      <c r="C463" s="40"/>
      <c r="D463" s="40"/>
      <c r="E463" s="40"/>
      <c r="F463"/>
      <c r="G463"/>
      <c r="H463"/>
      <c r="I463"/>
      <c r="J463"/>
      <c r="K463"/>
      <c r="L463"/>
      <c r="M463"/>
      <c r="N463" s="37"/>
      <c r="O463"/>
      <c r="P463"/>
      <c r="Q463"/>
      <c r="R463"/>
      <c r="S463" s="37"/>
      <c r="T463"/>
      <c r="U463"/>
      <c r="V463"/>
      <c r="W463" s="37"/>
      <c r="X463"/>
      <c r="Y463"/>
      <c r="Z463" s="37"/>
      <c r="AA463"/>
      <c r="AB463"/>
      <c r="AC463" s="37"/>
      <c r="AD463"/>
      <c r="AE463"/>
      <c r="AF463"/>
      <c r="AG463" s="37"/>
      <c r="AH463" s="37"/>
      <c r="AI463" s="37"/>
      <c r="AJ463" s="37"/>
      <c r="AK463"/>
      <c r="AL463" s="37"/>
      <c r="AM463" s="37"/>
      <c r="AN463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/>
      <c r="BO463"/>
      <c r="BP463"/>
      <c r="BQ463"/>
      <c r="BR463" s="37"/>
      <c r="BS463" s="41"/>
    </row>
    <row r="464" spans="1:71" x14ac:dyDescent="0.2">
      <c r="A464" s="40" t="str">
        <f t="shared" si="10"/>
        <v/>
      </c>
      <c r="B464" s="40"/>
      <c r="C464" s="40"/>
      <c r="D464" s="40"/>
      <c r="E464" s="40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 s="37"/>
      <c r="BJ464"/>
      <c r="BK464"/>
      <c r="BL464"/>
      <c r="BM464"/>
      <c r="BN464"/>
      <c r="BO464"/>
      <c r="BP464"/>
      <c r="BQ464"/>
      <c r="BR464"/>
      <c r="BS464" s="41"/>
    </row>
    <row r="465" spans="1:71" x14ac:dyDescent="0.2">
      <c r="A465" s="40" t="str">
        <f t="shared" si="10"/>
        <v/>
      </c>
      <c r="B465" s="40"/>
      <c r="C465" s="40"/>
      <c r="D465" s="40"/>
      <c r="E465" s="40"/>
      <c r="F465"/>
      <c r="G465"/>
      <c r="H465"/>
      <c r="I465" s="37"/>
      <c r="J465" s="37"/>
      <c r="K465" s="37"/>
      <c r="L465"/>
      <c r="M465" s="37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 s="37"/>
      <c r="AL465"/>
      <c r="AM465"/>
      <c r="AN465"/>
      <c r="AO465" s="37"/>
      <c r="AP465"/>
      <c r="AQ465" s="37"/>
      <c r="AR465" s="37"/>
      <c r="AS465" s="37"/>
      <c r="AT465"/>
      <c r="AU465"/>
      <c r="AV465" s="37"/>
      <c r="AW465" s="37"/>
      <c r="AX465"/>
      <c r="AY465"/>
      <c r="AZ465" s="37"/>
      <c r="BA465"/>
      <c r="BB465"/>
      <c r="BC465" s="37"/>
      <c r="BD465" s="37"/>
      <c r="BE465"/>
      <c r="BF465"/>
      <c r="BG465" s="37"/>
      <c r="BH465"/>
      <c r="BI465"/>
      <c r="BJ465"/>
      <c r="BK465" s="37"/>
      <c r="BL465"/>
      <c r="BM465" s="37"/>
      <c r="BN465" s="37"/>
      <c r="BO465"/>
      <c r="BP465"/>
      <c r="BQ465"/>
      <c r="BR465" s="37"/>
      <c r="BS465" s="41"/>
    </row>
    <row r="466" spans="1:71" x14ac:dyDescent="0.2">
      <c r="A466" s="40" t="str">
        <f t="shared" si="10"/>
        <v/>
      </c>
      <c r="B466" s="40"/>
      <c r="C466" s="40"/>
      <c r="D466" s="40"/>
      <c r="E466" s="40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 s="37"/>
      <c r="AK466"/>
      <c r="AL466"/>
      <c r="AM466"/>
      <c r="AN466"/>
      <c r="AO466"/>
      <c r="AP466"/>
      <c r="AQ466"/>
      <c r="AR466"/>
      <c r="AS466"/>
      <c r="AT466"/>
      <c r="AU466"/>
      <c r="AV466" s="37"/>
      <c r="AW466"/>
      <c r="AX466"/>
      <c r="AY466"/>
      <c r="AZ466"/>
      <c r="BA466"/>
      <c r="BB466"/>
      <c r="BC466" s="37"/>
      <c r="BD466"/>
      <c r="BE466"/>
      <c r="BF466"/>
      <c r="BG466"/>
      <c r="BH466"/>
      <c r="BI466"/>
      <c r="BJ466"/>
      <c r="BK466"/>
      <c r="BL466" s="37"/>
      <c r="BM466" s="37"/>
      <c r="BN466"/>
      <c r="BO466"/>
      <c r="BP466"/>
      <c r="BQ466"/>
      <c r="BR466" s="37"/>
      <c r="BS466" s="41"/>
    </row>
    <row r="467" spans="1:71" x14ac:dyDescent="0.2">
      <c r="A467" s="40" t="str">
        <f t="shared" si="10"/>
        <v/>
      </c>
      <c r="B467" s="40"/>
      <c r="C467" s="40"/>
      <c r="D467" s="40"/>
      <c r="E467" s="40"/>
      <c r="F467"/>
      <c r="G467"/>
      <c r="H467"/>
      <c r="I467"/>
      <c r="J467"/>
      <c r="K467"/>
      <c r="L467"/>
      <c r="M467"/>
      <c r="N467" s="3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 s="37"/>
      <c r="AU467"/>
      <c r="AV467"/>
      <c r="AW467"/>
      <c r="AX467" s="37"/>
      <c r="AY467"/>
      <c r="AZ467"/>
      <c r="BA467" s="37"/>
      <c r="BB467"/>
      <c r="BC467" s="37"/>
      <c r="BD467"/>
      <c r="BE467"/>
      <c r="BF467"/>
      <c r="BG467"/>
      <c r="BH467"/>
      <c r="BI467" s="37"/>
      <c r="BJ467"/>
      <c r="BK467" s="37"/>
      <c r="BL467"/>
      <c r="BM467" s="37"/>
      <c r="BN467"/>
      <c r="BO467"/>
      <c r="BP467"/>
      <c r="BQ467"/>
      <c r="BR467" s="37"/>
      <c r="BS467" s="41"/>
    </row>
    <row r="468" spans="1:71" x14ac:dyDescent="0.2">
      <c r="A468" s="40" t="str">
        <f t="shared" si="10"/>
        <v/>
      </c>
      <c r="B468" s="40"/>
      <c r="C468" s="40"/>
      <c r="D468" s="40"/>
      <c r="E468" s="54"/>
      <c r="F468"/>
      <c r="G468" s="37"/>
      <c r="H468" s="37"/>
      <c r="I468" s="37"/>
      <c r="J468" s="37"/>
      <c r="K468" s="37"/>
      <c r="L468" s="37"/>
      <c r="M468" s="37"/>
      <c r="N468" s="37"/>
      <c r="O468" s="37"/>
      <c r="P468"/>
      <c r="Q468" s="37"/>
      <c r="R468" s="37"/>
      <c r="S468"/>
      <c r="T468"/>
      <c r="U468" s="37"/>
      <c r="V468" s="37"/>
      <c r="W468"/>
      <c r="X468" s="37"/>
      <c r="Y468" s="37"/>
      <c r="Z468" s="37"/>
      <c r="AA468" s="37"/>
      <c r="AB468"/>
      <c r="AC468" s="37"/>
      <c r="AD468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/>
      <c r="BO468" s="37"/>
      <c r="BP468"/>
      <c r="BQ468"/>
      <c r="BR468" s="37"/>
      <c r="BS468" s="41"/>
    </row>
    <row r="469" spans="1:71" x14ac:dyDescent="0.2">
      <c r="A469" s="40" t="str">
        <f t="shared" si="10"/>
        <v/>
      </c>
      <c r="B469" s="40"/>
      <c r="C469" s="40"/>
      <c r="D469" s="40"/>
      <c r="E469" s="40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 s="37"/>
      <c r="T469"/>
      <c r="U469"/>
      <c r="V469"/>
      <c r="W469"/>
      <c r="X469" s="37"/>
      <c r="Y469"/>
      <c r="Z469"/>
      <c r="AA469"/>
      <c r="AB469"/>
      <c r="AC469"/>
      <c r="AD469"/>
      <c r="AE469"/>
      <c r="AF469"/>
      <c r="AG469"/>
      <c r="AH469"/>
      <c r="AI469"/>
      <c r="AJ469" s="37"/>
      <c r="AK469" s="37"/>
      <c r="AL469" s="37"/>
      <c r="AM469"/>
      <c r="AN469"/>
      <c r="AO469" s="37"/>
      <c r="AP469" s="37"/>
      <c r="AQ469" s="37"/>
      <c r="AR469" s="37"/>
      <c r="AS469"/>
      <c r="AT469" s="37"/>
      <c r="AU469"/>
      <c r="AV469" s="37"/>
      <c r="AW469" s="37"/>
      <c r="AX469" s="37"/>
      <c r="AY469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/>
      <c r="BM469" s="37"/>
      <c r="BN469"/>
      <c r="BO469"/>
      <c r="BP469"/>
      <c r="BQ469"/>
      <c r="BR469" s="37"/>
      <c r="BS469" s="41"/>
    </row>
    <row r="470" spans="1:71" x14ac:dyDescent="0.2">
      <c r="A470" s="40" t="str">
        <f t="shared" si="10"/>
        <v/>
      </c>
      <c r="B470" s="40"/>
      <c r="C470" s="40"/>
      <c r="D470" s="40"/>
      <c r="E470" s="40"/>
      <c r="F470"/>
      <c r="G470" s="37"/>
      <c r="H470" s="37"/>
      <c r="I470" s="37"/>
      <c r="J470"/>
      <c r="K470" s="37"/>
      <c r="L470"/>
      <c r="M470"/>
      <c r="N470" s="37"/>
      <c r="O470"/>
      <c r="P470"/>
      <c r="Q470" s="37"/>
      <c r="R470"/>
      <c r="S470" s="37"/>
      <c r="T470"/>
      <c r="U470"/>
      <c r="V470"/>
      <c r="W470"/>
      <c r="X470"/>
      <c r="Y470"/>
      <c r="Z470" s="37"/>
      <c r="AA470"/>
      <c r="AB470"/>
      <c r="AC470"/>
      <c r="AD470"/>
      <c r="AE470" s="37"/>
      <c r="AF470" s="37"/>
      <c r="AG470"/>
      <c r="AH470"/>
      <c r="AI470"/>
      <c r="AJ470" s="37"/>
      <c r="AK470"/>
      <c r="AL470" s="37"/>
      <c r="AM470" s="37"/>
      <c r="AN470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/>
      <c r="BC470" s="37"/>
      <c r="BD470" s="37"/>
      <c r="BE470"/>
      <c r="BF470"/>
      <c r="BG470" s="37"/>
      <c r="BH470"/>
      <c r="BI470" s="37"/>
      <c r="BJ470" s="37"/>
      <c r="BK470" s="37"/>
      <c r="BL470"/>
      <c r="BM470" s="37"/>
      <c r="BN470"/>
      <c r="BO470"/>
      <c r="BP470"/>
      <c r="BQ470"/>
      <c r="BR470" s="37"/>
      <c r="BS470" s="41"/>
    </row>
    <row r="471" spans="1:71" x14ac:dyDescent="0.2">
      <c r="A471" s="40" t="str">
        <f t="shared" si="10"/>
        <v/>
      </c>
      <c r="B471" s="40"/>
      <c r="C471" s="40"/>
      <c r="D471" s="40"/>
      <c r="E471" s="40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 s="37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 s="41"/>
    </row>
    <row r="472" spans="1:71" x14ac:dyDescent="0.2">
      <c r="A472" s="40" t="str">
        <f t="shared" si="10"/>
        <v/>
      </c>
      <c r="B472" s="40"/>
      <c r="C472" s="40"/>
      <c r="D472" s="40"/>
      <c r="E472" s="40"/>
      <c r="F472" s="37"/>
      <c r="G472" s="37"/>
      <c r="H472" s="37"/>
      <c r="I472" s="37"/>
      <c r="J472" s="37"/>
      <c r="K472" s="37"/>
      <c r="L472" s="37"/>
      <c r="M472" s="37"/>
      <c r="N472" s="37"/>
      <c r="O472"/>
      <c r="P472"/>
      <c r="Q472"/>
      <c r="R472"/>
      <c r="S472" s="37"/>
      <c r="T472"/>
      <c r="U472" s="37"/>
      <c r="V472" s="37"/>
      <c r="W472" s="37"/>
      <c r="X472" s="37"/>
      <c r="Y472"/>
      <c r="Z472"/>
      <c r="AA472"/>
      <c r="AB472"/>
      <c r="AC472"/>
      <c r="AD472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/>
      <c r="BP472"/>
      <c r="BQ472"/>
      <c r="BR472" s="37"/>
      <c r="BS472" s="41"/>
    </row>
    <row r="473" spans="1:71" x14ac:dyDescent="0.2">
      <c r="A473" s="40" t="str">
        <f t="shared" si="10"/>
        <v/>
      </c>
      <c r="B473" s="40"/>
      <c r="C473" s="40"/>
      <c r="D473" s="40"/>
      <c r="E473" s="40"/>
      <c r="F473"/>
      <c r="G473"/>
      <c r="H473"/>
      <c r="I473"/>
      <c r="J473"/>
      <c r="K473" s="37"/>
      <c r="L473"/>
      <c r="M473"/>
      <c r="N473" s="37"/>
      <c r="O473"/>
      <c r="P473"/>
      <c r="Q473"/>
      <c r="R473"/>
      <c r="S473"/>
      <c r="T473"/>
      <c r="U473"/>
      <c r="V473"/>
      <c r="W473"/>
      <c r="X473" s="37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 s="37"/>
      <c r="AQ473"/>
      <c r="AR473"/>
      <c r="AS473"/>
      <c r="AT473"/>
      <c r="AU473"/>
      <c r="AV473"/>
      <c r="AW473"/>
      <c r="AX473"/>
      <c r="AY473"/>
      <c r="AZ473"/>
      <c r="BA473"/>
      <c r="BB473"/>
      <c r="BC473" s="37"/>
      <c r="BD473"/>
      <c r="BE473"/>
      <c r="BF473"/>
      <c r="BG473"/>
      <c r="BH473"/>
      <c r="BI473" s="37"/>
      <c r="BJ473" s="37"/>
      <c r="BK473"/>
      <c r="BL473"/>
      <c r="BM473" s="37"/>
      <c r="BN473"/>
      <c r="BO473"/>
      <c r="BP473"/>
      <c r="BQ473"/>
      <c r="BR473"/>
      <c r="BS473" s="41"/>
    </row>
    <row r="474" spans="1:71" x14ac:dyDescent="0.2">
      <c r="A474" s="40" t="str">
        <f t="shared" si="10"/>
        <v/>
      </c>
      <c r="B474" s="40"/>
      <c r="C474" s="40"/>
      <c r="D474" s="40"/>
      <c r="E474" s="40"/>
      <c r="F474"/>
      <c r="G474"/>
      <c r="H474"/>
      <c r="I474"/>
      <c r="J474"/>
      <c r="K474"/>
      <c r="L474" s="37"/>
      <c r="M474"/>
      <c r="N474"/>
      <c r="O474"/>
      <c r="P474"/>
      <c r="Q474"/>
      <c r="R474"/>
      <c r="S474"/>
      <c r="T474"/>
      <c r="U474"/>
      <c r="V474"/>
      <c r="W474" s="37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 s="37"/>
      <c r="AM474"/>
      <c r="AN474"/>
      <c r="AO474"/>
      <c r="AP474"/>
      <c r="AQ474"/>
      <c r="AR474"/>
      <c r="AS474"/>
      <c r="AT474"/>
      <c r="AU474"/>
      <c r="AV474" s="37"/>
      <c r="AW474"/>
      <c r="AX474"/>
      <c r="AY474"/>
      <c r="AZ474" s="37"/>
      <c r="BA474"/>
      <c r="BB474"/>
      <c r="BC474"/>
      <c r="BD474" s="37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 s="41"/>
    </row>
    <row r="475" spans="1:71" x14ac:dyDescent="0.2">
      <c r="A475" s="40" t="str">
        <f t="shared" si="10"/>
        <v/>
      </c>
      <c r="B475" s="40"/>
      <c r="C475" s="40"/>
      <c r="D475" s="40"/>
      <c r="E475" s="40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 s="37"/>
      <c r="BC475" s="37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 s="41"/>
    </row>
    <row r="476" spans="1:71" x14ac:dyDescent="0.2">
      <c r="A476" s="40" t="str">
        <f t="shared" si="10"/>
        <v/>
      </c>
      <c r="B476" s="40"/>
      <c r="C476" s="40"/>
      <c r="D476" s="40"/>
      <c r="E476" s="40"/>
      <c r="F476"/>
      <c r="G476"/>
      <c r="H476"/>
      <c r="I476" s="37"/>
      <c r="J476"/>
      <c r="K476"/>
      <c r="L476" s="37"/>
      <c r="M476" s="37"/>
      <c r="N476"/>
      <c r="O476"/>
      <c r="P476"/>
      <c r="Q476"/>
      <c r="R476"/>
      <c r="S476"/>
      <c r="T476"/>
      <c r="U476"/>
      <c r="V476"/>
      <c r="W476" s="37"/>
      <c r="X476" s="37"/>
      <c r="Y476"/>
      <c r="Z476"/>
      <c r="AA476"/>
      <c r="AB476"/>
      <c r="AC476"/>
      <c r="AD476"/>
      <c r="AE476" s="37"/>
      <c r="AF476" s="37"/>
      <c r="AG476"/>
      <c r="AH476"/>
      <c r="AI476"/>
      <c r="AJ476" s="37"/>
      <c r="AK476" s="37"/>
      <c r="AL476" s="37"/>
      <c r="AM476" s="37"/>
      <c r="AN476"/>
      <c r="AO476"/>
      <c r="AP476" s="37"/>
      <c r="AQ476"/>
      <c r="AR476" s="37"/>
      <c r="AS476" s="37"/>
      <c r="AT476"/>
      <c r="AU476"/>
      <c r="AV476" s="37"/>
      <c r="AW476"/>
      <c r="AX476"/>
      <c r="AY476"/>
      <c r="AZ476" s="37"/>
      <c r="BA476"/>
      <c r="BB476" s="37"/>
      <c r="BC476" s="37"/>
      <c r="BD476"/>
      <c r="BE476"/>
      <c r="BF476"/>
      <c r="BG476" s="37"/>
      <c r="BH476"/>
      <c r="BI476"/>
      <c r="BJ476"/>
      <c r="BK476"/>
      <c r="BL476"/>
      <c r="BM476" s="37"/>
      <c r="BN476" s="37"/>
      <c r="BO476"/>
      <c r="BP476"/>
      <c r="BQ476"/>
      <c r="BR476" s="37"/>
      <c r="BS476" s="41"/>
    </row>
    <row r="477" spans="1:71" x14ac:dyDescent="0.2">
      <c r="A477" s="40" t="str">
        <f t="shared" si="10"/>
        <v/>
      </c>
      <c r="B477" s="40"/>
      <c r="C477" s="40"/>
      <c r="D477" s="40"/>
      <c r="E477" s="40"/>
      <c r="F477"/>
      <c r="G477"/>
      <c r="H477"/>
      <c r="I477" s="3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 s="3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 s="41"/>
    </row>
    <row r="478" spans="1:71" x14ac:dyDescent="0.2">
      <c r="A478" s="40" t="str">
        <f t="shared" si="10"/>
        <v/>
      </c>
      <c r="B478" s="40"/>
      <c r="C478" s="40"/>
      <c r="D478" s="40"/>
      <c r="E478" s="40"/>
      <c r="F478"/>
      <c r="G478"/>
      <c r="H478"/>
      <c r="I478" s="37"/>
      <c r="J478"/>
      <c r="K478"/>
      <c r="L478"/>
      <c r="M478" s="37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 s="37"/>
      <c r="AW478"/>
      <c r="AX478"/>
      <c r="AY478"/>
      <c r="AZ478" s="37"/>
      <c r="BA478" s="37"/>
      <c r="BB478" s="37"/>
      <c r="BC478" s="37"/>
      <c r="BD478"/>
      <c r="BE478"/>
      <c r="BF478"/>
      <c r="BG478"/>
      <c r="BH478" s="37"/>
      <c r="BI478" s="37"/>
      <c r="BJ478"/>
      <c r="BK478" s="37"/>
      <c r="BL478"/>
      <c r="BM478" s="37"/>
      <c r="BN478"/>
      <c r="BO478"/>
      <c r="BP478"/>
      <c r="BQ478"/>
      <c r="BR478"/>
      <c r="BS478" s="41"/>
    </row>
    <row r="479" spans="1:71" x14ac:dyDescent="0.2">
      <c r="A479" s="40" t="str">
        <f t="shared" si="10"/>
        <v/>
      </c>
      <c r="B479" s="40"/>
      <c r="C479" s="40"/>
      <c r="D479" s="40"/>
      <c r="E479" s="40"/>
      <c r="F479"/>
      <c r="G479"/>
      <c r="H479"/>
      <c r="I479"/>
      <c r="J479"/>
      <c r="K479"/>
      <c r="L479" s="37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 s="37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 s="37"/>
      <c r="BD479"/>
      <c r="BE479" s="37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 s="41"/>
    </row>
    <row r="480" spans="1:71" x14ac:dyDescent="0.2">
      <c r="A480" s="40" t="str">
        <f t="shared" si="10"/>
        <v/>
      </c>
      <c r="B480" s="40"/>
      <c r="C480" s="40"/>
      <c r="D480" s="40"/>
      <c r="E480" s="40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/>
      <c r="Q480"/>
      <c r="R480" s="37"/>
      <c r="S480" s="37"/>
      <c r="T480"/>
      <c r="U480"/>
      <c r="V480" s="37"/>
      <c r="W480" s="37"/>
      <c r="X480" s="37"/>
      <c r="Y480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/>
      <c r="BQ480"/>
      <c r="BR480" s="37"/>
      <c r="BS480" s="41"/>
    </row>
    <row r="481" spans="1:71" x14ac:dyDescent="0.2">
      <c r="A481" s="40" t="str">
        <f t="shared" si="10"/>
        <v/>
      </c>
      <c r="B481" s="40"/>
      <c r="C481" s="40"/>
      <c r="D481" s="40"/>
      <c r="E481" s="40"/>
      <c r="F481"/>
      <c r="G481"/>
      <c r="H481"/>
      <c r="I481" s="37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 s="37"/>
      <c r="AM481" s="37"/>
      <c r="AN481"/>
      <c r="AO481" s="37"/>
      <c r="AP481"/>
      <c r="AQ481"/>
      <c r="AR481"/>
      <c r="AS481"/>
      <c r="AT481"/>
      <c r="AU481"/>
      <c r="AV481" s="37"/>
      <c r="AW481"/>
      <c r="AX481"/>
      <c r="AY481"/>
      <c r="AZ481" s="37"/>
      <c r="BA481" s="37"/>
      <c r="BB481"/>
      <c r="BC481" s="37"/>
      <c r="BD481"/>
      <c r="BE481"/>
      <c r="BF481"/>
      <c r="BG481"/>
      <c r="BH481"/>
      <c r="BI481" s="37"/>
      <c r="BJ481"/>
      <c r="BK481" s="37"/>
      <c r="BL481"/>
      <c r="BM481" s="37"/>
      <c r="BN481"/>
      <c r="BO481"/>
      <c r="BP481"/>
      <c r="BQ481"/>
      <c r="BR481"/>
      <c r="BS481" s="41"/>
    </row>
    <row r="482" spans="1:71" x14ac:dyDescent="0.2">
      <c r="A482" s="40" t="str">
        <f t="shared" si="10"/>
        <v/>
      </c>
      <c r="B482" s="40"/>
      <c r="C482" s="40"/>
      <c r="D482" s="40"/>
      <c r="E482" s="40"/>
      <c r="F482"/>
      <c r="G482"/>
      <c r="H482"/>
      <c r="I482"/>
      <c r="J482"/>
      <c r="K482"/>
      <c r="L482"/>
      <c r="M482"/>
      <c r="N482" s="37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 s="37"/>
      <c r="AJ482"/>
      <c r="AK482" s="37"/>
      <c r="AL482" s="37"/>
      <c r="AM482"/>
      <c r="AN482"/>
      <c r="AO482" s="37"/>
      <c r="AP482" s="37"/>
      <c r="AQ482"/>
      <c r="AR482" s="37"/>
      <c r="AS482" s="37"/>
      <c r="AT482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/>
      <c r="BI482" s="37"/>
      <c r="BJ482"/>
      <c r="BK482" s="37"/>
      <c r="BL482"/>
      <c r="BM482" s="37"/>
      <c r="BN482"/>
      <c r="BO482"/>
      <c r="BP482"/>
      <c r="BQ482"/>
      <c r="BR482" s="37"/>
      <c r="BS482" s="41"/>
    </row>
    <row r="483" spans="1:71" x14ac:dyDescent="0.2">
      <c r="A483" s="40" t="str">
        <f t="shared" si="10"/>
        <v/>
      </c>
      <c r="B483" s="40"/>
      <c r="C483" s="40"/>
      <c r="D483" s="40"/>
      <c r="E483" s="40"/>
      <c r="F483"/>
      <c r="G483" s="37"/>
      <c r="H483"/>
      <c r="I483"/>
      <c r="J483"/>
      <c r="K483" s="37"/>
      <c r="L483" s="37"/>
      <c r="M483"/>
      <c r="N483"/>
      <c r="O483"/>
      <c r="P483"/>
      <c r="Q483" s="37"/>
      <c r="R483"/>
      <c r="S483" s="37"/>
      <c r="T483"/>
      <c r="U483"/>
      <c r="V483"/>
      <c r="W483" s="37"/>
      <c r="X483"/>
      <c r="Y483"/>
      <c r="Z483"/>
      <c r="AA483"/>
      <c r="AB483"/>
      <c r="AC483" s="37"/>
      <c r="AD483"/>
      <c r="AE483"/>
      <c r="AF483" s="37"/>
      <c r="AG483"/>
      <c r="AH483"/>
      <c r="AI483"/>
      <c r="AJ483"/>
      <c r="AK483" s="37"/>
      <c r="AL483"/>
      <c r="AM483"/>
      <c r="AN483"/>
      <c r="AO483" s="37"/>
      <c r="AP483"/>
      <c r="AQ483"/>
      <c r="AR483"/>
      <c r="AS483" s="37"/>
      <c r="AT483" s="37"/>
      <c r="AU483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/>
      <c r="BG483"/>
      <c r="BH483"/>
      <c r="BI483"/>
      <c r="BJ483"/>
      <c r="BK483" s="37"/>
      <c r="BL483"/>
      <c r="BM483" s="37"/>
      <c r="BN483"/>
      <c r="BO483"/>
      <c r="BP483"/>
      <c r="BQ483" s="37"/>
      <c r="BR483" s="37"/>
      <c r="BS483" s="41"/>
    </row>
    <row r="484" spans="1:71" x14ac:dyDescent="0.2">
      <c r="A484" s="40" t="str">
        <f t="shared" si="10"/>
        <v/>
      </c>
      <c r="B484" s="40"/>
      <c r="C484" s="40"/>
      <c r="D484" s="40"/>
      <c r="E484" s="40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 s="37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 s="41"/>
    </row>
    <row r="485" spans="1:71" x14ac:dyDescent="0.2">
      <c r="A485" s="40" t="str">
        <f t="shared" si="10"/>
        <v/>
      </c>
      <c r="B485" s="40"/>
      <c r="C485" s="40"/>
      <c r="D485" s="40"/>
      <c r="E485" s="54"/>
      <c r="F485" s="37"/>
      <c r="G485" s="37"/>
      <c r="H485" s="37"/>
      <c r="I485" s="37"/>
      <c r="J485" s="37"/>
      <c r="K485" s="37"/>
      <c r="L485" s="37"/>
      <c r="M485" s="37"/>
      <c r="N485" s="37"/>
      <c r="O485"/>
      <c r="P485"/>
      <c r="Q485"/>
      <c r="R485"/>
      <c r="S485"/>
      <c r="T485" s="37"/>
      <c r="U485"/>
      <c r="V485"/>
      <c r="W485"/>
      <c r="X485" s="37"/>
      <c r="Y485"/>
      <c r="Z485" s="37"/>
      <c r="AA485"/>
      <c r="AB485"/>
      <c r="AC485" s="37"/>
      <c r="AD485"/>
      <c r="AE485" s="37"/>
      <c r="AF485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/>
      <c r="BO485"/>
      <c r="BP485"/>
      <c r="BQ485"/>
      <c r="BR485" s="37"/>
      <c r="BS485" s="41"/>
    </row>
    <row r="486" spans="1:71" x14ac:dyDescent="0.2">
      <c r="A486" s="40" t="str">
        <f t="shared" si="10"/>
        <v/>
      </c>
      <c r="B486" s="40"/>
      <c r="C486" s="40"/>
      <c r="D486" s="40"/>
      <c r="E486" s="40"/>
      <c r="F486"/>
      <c r="G486" s="37"/>
      <c r="H486" s="37"/>
      <c r="I486" s="37"/>
      <c r="J486" s="37"/>
      <c r="K486" s="37"/>
      <c r="L486"/>
      <c r="M486" s="37"/>
      <c r="N486" s="37"/>
      <c r="O486"/>
      <c r="P486"/>
      <c r="Q486"/>
      <c r="R486"/>
      <c r="S486"/>
      <c r="T486"/>
      <c r="U486" s="37"/>
      <c r="V486"/>
      <c r="W486"/>
      <c r="X486" s="37"/>
      <c r="Y486" s="37"/>
      <c r="Z486" s="37"/>
      <c r="AA486"/>
      <c r="AB486"/>
      <c r="AC486" s="37"/>
      <c r="AD486" s="37"/>
      <c r="AE486"/>
      <c r="AF486"/>
      <c r="AG486"/>
      <c r="AH486"/>
      <c r="AI486"/>
      <c r="AJ486"/>
      <c r="AK486"/>
      <c r="AL486" s="37"/>
      <c r="AM486" s="37"/>
      <c r="AN486"/>
      <c r="AO486" s="37"/>
      <c r="AP486" s="37"/>
      <c r="AQ486" s="37"/>
      <c r="AR486" s="37"/>
      <c r="AS486" s="37"/>
      <c r="AT486" s="37"/>
      <c r="AU486"/>
      <c r="AV486" s="37"/>
      <c r="AW486"/>
      <c r="AX486" s="37"/>
      <c r="AY486"/>
      <c r="AZ486" s="37"/>
      <c r="BA486"/>
      <c r="BB486" s="37"/>
      <c r="BC486" s="37"/>
      <c r="BD486" s="37"/>
      <c r="BE486"/>
      <c r="BF486"/>
      <c r="BG486" s="37"/>
      <c r="BH486" s="37"/>
      <c r="BI486" s="37"/>
      <c r="BJ486" s="37"/>
      <c r="BK486" s="37"/>
      <c r="BL486"/>
      <c r="BM486" s="37"/>
      <c r="BN486"/>
      <c r="BO486"/>
      <c r="BP486"/>
      <c r="BQ486"/>
      <c r="BR486" s="37"/>
      <c r="BS486" s="41"/>
    </row>
    <row r="487" spans="1:71" x14ac:dyDescent="0.2">
      <c r="A487" s="40" t="str">
        <f t="shared" si="10"/>
        <v/>
      </c>
      <c r="B487" s="40"/>
      <c r="C487" s="40"/>
      <c r="D487" s="40"/>
      <c r="E487" s="40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 s="3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 s="41"/>
    </row>
    <row r="488" spans="1:71" x14ac:dyDescent="0.2">
      <c r="A488" s="40" t="str">
        <f t="shared" si="10"/>
        <v/>
      </c>
      <c r="B488" s="40"/>
      <c r="C488" s="40"/>
      <c r="D488" s="40"/>
      <c r="E488" s="40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 s="37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 s="37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 s="41"/>
    </row>
    <row r="489" spans="1:71" x14ac:dyDescent="0.2">
      <c r="A489" s="40" t="str">
        <f t="shared" si="10"/>
        <v/>
      </c>
      <c r="B489" s="40"/>
      <c r="C489" s="40"/>
      <c r="D489" s="40"/>
      <c r="E489" s="40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 s="37"/>
      <c r="BL489"/>
      <c r="BM489"/>
      <c r="BN489"/>
      <c r="BO489"/>
      <c r="BP489"/>
      <c r="BQ489"/>
      <c r="BR489"/>
      <c r="BS489" s="41"/>
    </row>
    <row r="490" spans="1:71" x14ac:dyDescent="0.2">
      <c r="A490" s="40" t="str">
        <f t="shared" si="10"/>
        <v/>
      </c>
      <c r="B490" s="40"/>
      <c r="C490" s="40"/>
      <c r="D490" s="40"/>
      <c r="E490" s="4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 s="37"/>
      <c r="AX490"/>
      <c r="AY490"/>
      <c r="AZ490"/>
      <c r="BA490"/>
      <c r="BB490"/>
      <c r="BC490"/>
      <c r="BD490" s="37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 s="41"/>
    </row>
    <row r="491" spans="1:71" x14ac:dyDescent="0.2">
      <c r="A491" s="40" t="str">
        <f t="shared" si="10"/>
        <v/>
      </c>
      <c r="B491" s="40"/>
      <c r="C491" s="40"/>
      <c r="D491" s="40"/>
      <c r="E491" s="40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 s="37"/>
      <c r="Y491"/>
      <c r="Z491"/>
      <c r="AA491"/>
      <c r="AB491"/>
      <c r="AC491"/>
      <c r="AD491"/>
      <c r="AE491"/>
      <c r="AF491"/>
      <c r="AG491"/>
      <c r="AH491" s="37"/>
      <c r="AI491" s="37"/>
      <c r="AJ491" s="37"/>
      <c r="AK491"/>
      <c r="AL491" s="37"/>
      <c r="AM491" s="37"/>
      <c r="AN491"/>
      <c r="AO491" s="37"/>
      <c r="AP491"/>
      <c r="AQ491"/>
      <c r="AR491" s="37"/>
      <c r="AS491" s="37"/>
      <c r="AT491"/>
      <c r="AU491" s="37"/>
      <c r="AV491" s="37"/>
      <c r="AW491" s="37"/>
      <c r="AX491" s="37"/>
      <c r="AY491"/>
      <c r="AZ491" s="37"/>
      <c r="BA491" s="37"/>
      <c r="BB491" s="37"/>
      <c r="BC491" s="37"/>
      <c r="BD491" s="37"/>
      <c r="BE491" s="37"/>
      <c r="BF491" s="37"/>
      <c r="BG491" s="37"/>
      <c r="BH491"/>
      <c r="BI491" s="37"/>
      <c r="BJ491" s="37"/>
      <c r="BK491" s="37"/>
      <c r="BL491"/>
      <c r="BM491" s="37"/>
      <c r="BN491"/>
      <c r="BO491"/>
      <c r="BP491"/>
      <c r="BQ491"/>
      <c r="BR491" s="37"/>
      <c r="BS491" s="41"/>
    </row>
    <row r="492" spans="1:71" x14ac:dyDescent="0.2">
      <c r="A492" s="40" t="str">
        <f t="shared" si="10"/>
        <v/>
      </c>
      <c r="B492" s="40"/>
      <c r="C492" s="40"/>
      <c r="D492" s="40"/>
      <c r="E492" s="40"/>
      <c r="F492"/>
      <c r="G492"/>
      <c r="H492" s="37"/>
      <c r="I492" s="37"/>
      <c r="J492"/>
      <c r="K492" s="37"/>
      <c r="L492" s="37"/>
      <c r="M492" s="37"/>
      <c r="N492" s="37"/>
      <c r="O492"/>
      <c r="P492"/>
      <c r="Q492"/>
      <c r="R492"/>
      <c r="S492" s="37"/>
      <c r="T492"/>
      <c r="U492"/>
      <c r="V492" s="37"/>
      <c r="W492"/>
      <c r="X492"/>
      <c r="Y492"/>
      <c r="Z492" s="37"/>
      <c r="AA492"/>
      <c r="AB492"/>
      <c r="AC492"/>
      <c r="AD492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/>
      <c r="BK492" s="37"/>
      <c r="BL492" s="37"/>
      <c r="BM492" s="37"/>
      <c r="BN492" s="37"/>
      <c r="BO492"/>
      <c r="BP492"/>
      <c r="BQ492"/>
      <c r="BR492" s="37"/>
      <c r="BS492" s="41"/>
    </row>
    <row r="493" spans="1:71" x14ac:dyDescent="0.2">
      <c r="A493" s="40" t="str">
        <f t="shared" si="10"/>
        <v/>
      </c>
      <c r="B493" s="40"/>
      <c r="C493" s="40"/>
      <c r="D493" s="40"/>
      <c r="E493" s="40"/>
      <c r="F493" s="37"/>
      <c r="G493"/>
      <c r="H493" s="37"/>
      <c r="I493" s="37"/>
      <c r="J493" s="37"/>
      <c r="K493" s="37"/>
      <c r="L493" s="37"/>
      <c r="M493" s="37"/>
      <c r="N493" s="37"/>
      <c r="O493"/>
      <c r="P493"/>
      <c r="Q493"/>
      <c r="R493" s="37"/>
      <c r="S493"/>
      <c r="T493"/>
      <c r="U493"/>
      <c r="V493" s="37"/>
      <c r="W493"/>
      <c r="X493" s="37"/>
      <c r="Y493"/>
      <c r="Z493" s="37"/>
      <c r="AA493"/>
      <c r="AB493"/>
      <c r="AC493"/>
      <c r="AD493"/>
      <c r="AE493" s="37"/>
      <c r="AF493" s="37"/>
      <c r="AG493" s="37"/>
      <c r="AH493" s="37"/>
      <c r="AI493" s="37"/>
      <c r="AJ493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/>
      <c r="BP493"/>
      <c r="BQ493"/>
      <c r="BR493" s="37"/>
      <c r="BS493" s="41"/>
    </row>
    <row r="494" spans="1:71" x14ac:dyDescent="0.2">
      <c r="A494" s="40" t="str">
        <f t="shared" ref="A494:A557" si="11">B494&amp;C494</f>
        <v/>
      </c>
      <c r="B494" s="40"/>
      <c r="C494" s="40"/>
      <c r="D494" s="40"/>
      <c r="E494" s="40"/>
      <c r="F494"/>
      <c r="G494"/>
      <c r="H494"/>
      <c r="I494" s="37"/>
      <c r="J494"/>
      <c r="K494"/>
      <c r="L494"/>
      <c r="M494" s="37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 s="37"/>
      <c r="AT494"/>
      <c r="AU494"/>
      <c r="AV494"/>
      <c r="AW494"/>
      <c r="AX494"/>
      <c r="AY494"/>
      <c r="AZ494"/>
      <c r="BA494"/>
      <c r="BB494"/>
      <c r="BC494"/>
      <c r="BD494"/>
      <c r="BE494" s="37"/>
      <c r="BF494"/>
      <c r="BG494"/>
      <c r="BH494"/>
      <c r="BI494"/>
      <c r="BJ494"/>
      <c r="BK494"/>
      <c r="BL494" s="37"/>
      <c r="BM494" s="37"/>
      <c r="BN494"/>
      <c r="BO494"/>
      <c r="BP494"/>
      <c r="BQ494"/>
      <c r="BR494"/>
      <c r="BS494" s="41"/>
    </row>
    <row r="495" spans="1:71" x14ac:dyDescent="0.2">
      <c r="A495" s="40" t="str">
        <f t="shared" si="11"/>
        <v/>
      </c>
      <c r="B495" s="40"/>
      <c r="C495" s="40"/>
      <c r="D495" s="40"/>
      <c r="E495" s="40"/>
      <c r="F495" s="37"/>
      <c r="G495" s="37"/>
      <c r="H495" s="37"/>
      <c r="I495" s="37"/>
      <c r="J495" s="37"/>
      <c r="K495" s="37"/>
      <c r="L495" s="37"/>
      <c r="M495" s="37"/>
      <c r="N495" s="37"/>
      <c r="O495"/>
      <c r="P495"/>
      <c r="Q495" s="37"/>
      <c r="R495" s="37"/>
      <c r="S495" s="37"/>
      <c r="T495"/>
      <c r="U495" s="37"/>
      <c r="V495" s="37"/>
      <c r="W495"/>
      <c r="X495" s="37"/>
      <c r="Y495"/>
      <c r="Z495" s="37"/>
      <c r="AA495"/>
      <c r="AB495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/>
      <c r="BO495" s="37"/>
      <c r="BP495"/>
      <c r="BQ495"/>
      <c r="BR495" s="37"/>
      <c r="BS495" s="41"/>
    </row>
    <row r="496" spans="1:71" x14ac:dyDescent="0.2">
      <c r="A496" s="40" t="str">
        <f t="shared" si="11"/>
        <v/>
      </c>
      <c r="B496" s="40"/>
      <c r="C496" s="40"/>
      <c r="D496" s="40"/>
      <c r="E496" s="40"/>
      <c r="F496"/>
      <c r="G496" s="37"/>
      <c r="H496"/>
      <c r="I496" s="37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 s="37"/>
      <c r="AQ496"/>
      <c r="AR496"/>
      <c r="AS496"/>
      <c r="AT496"/>
      <c r="AU496"/>
      <c r="AV496"/>
      <c r="AW496" s="37"/>
      <c r="AX496"/>
      <c r="AY496"/>
      <c r="AZ496"/>
      <c r="BA496"/>
      <c r="BB496"/>
      <c r="BC496" s="37"/>
      <c r="BD496"/>
      <c r="BE496"/>
      <c r="BF496"/>
      <c r="BG496"/>
      <c r="BH496"/>
      <c r="BI496"/>
      <c r="BJ496"/>
      <c r="BK496" s="37"/>
      <c r="BL496"/>
      <c r="BM496"/>
      <c r="BN496"/>
      <c r="BO496"/>
      <c r="BP496"/>
      <c r="BQ496"/>
      <c r="BR496"/>
      <c r="BS496" s="41"/>
    </row>
    <row r="497" spans="1:71" x14ac:dyDescent="0.2">
      <c r="A497" s="40" t="str">
        <f t="shared" si="11"/>
        <v/>
      </c>
      <c r="B497" s="40"/>
      <c r="C497" s="40"/>
      <c r="D497" s="40"/>
      <c r="E497" s="54"/>
      <c r="F497" s="37"/>
      <c r="G497" s="37"/>
      <c r="H497" s="37"/>
      <c r="I497" s="37"/>
      <c r="J497" s="37"/>
      <c r="K497" s="37"/>
      <c r="L497" s="37"/>
      <c r="M497" s="37"/>
      <c r="N497" s="37"/>
      <c r="O497"/>
      <c r="P497"/>
      <c r="Q497" s="37"/>
      <c r="R497" s="37"/>
      <c r="S497" s="37"/>
      <c r="T497"/>
      <c r="U497" s="37"/>
      <c r="V497" s="37"/>
      <c r="W497"/>
      <c r="X497" s="37"/>
      <c r="Y497"/>
      <c r="Z497" s="37"/>
      <c r="AA497"/>
      <c r="AB497"/>
      <c r="AC497" s="37"/>
      <c r="AD49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/>
      <c r="BO497" s="37"/>
      <c r="BP497"/>
      <c r="BQ497" s="37"/>
      <c r="BR497" s="37"/>
      <c r="BS497" s="41"/>
    </row>
    <row r="498" spans="1:71" x14ac:dyDescent="0.2">
      <c r="A498" s="40" t="str">
        <f t="shared" si="11"/>
        <v/>
      </c>
      <c r="B498" s="40"/>
      <c r="C498" s="40"/>
      <c r="D498" s="40"/>
      <c r="E498" s="40"/>
      <c r="F498"/>
      <c r="G498" s="37"/>
      <c r="H498"/>
      <c r="I498" s="37"/>
      <c r="J498"/>
      <c r="K498" s="37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 s="37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 s="37"/>
      <c r="BE498"/>
      <c r="BF498"/>
      <c r="BG498" s="37"/>
      <c r="BH498"/>
      <c r="BI498"/>
      <c r="BJ498"/>
      <c r="BK498"/>
      <c r="BL498"/>
      <c r="BM498"/>
      <c r="BN498"/>
      <c r="BO498"/>
      <c r="BP498"/>
      <c r="BQ498"/>
      <c r="BR498"/>
      <c r="BS498" s="41"/>
    </row>
    <row r="499" spans="1:71" x14ac:dyDescent="0.2">
      <c r="A499" s="40" t="str">
        <f t="shared" si="11"/>
        <v/>
      </c>
      <c r="B499" s="40"/>
      <c r="C499" s="40"/>
      <c r="D499" s="40"/>
      <c r="E499" s="40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 s="37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 s="41"/>
    </row>
    <row r="500" spans="1:71" x14ac:dyDescent="0.2">
      <c r="A500" s="40" t="str">
        <f t="shared" si="11"/>
        <v/>
      </c>
      <c r="B500" s="40"/>
      <c r="C500" s="40"/>
      <c r="D500" s="40"/>
      <c r="E500" s="4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 s="37"/>
      <c r="AQ500"/>
      <c r="AR500" s="37"/>
      <c r="AS500" s="37"/>
      <c r="AT500"/>
      <c r="AU500"/>
      <c r="AV500" s="37"/>
      <c r="AW500" s="37"/>
      <c r="AX500"/>
      <c r="AY500"/>
      <c r="AZ500" s="37"/>
      <c r="BA500" s="37"/>
      <c r="BB500" s="37"/>
      <c r="BC500" s="37"/>
      <c r="BD500"/>
      <c r="BE500"/>
      <c r="BF500"/>
      <c r="BG500"/>
      <c r="BH500" s="37"/>
      <c r="BI500" s="37"/>
      <c r="BJ500" s="37"/>
      <c r="BK500"/>
      <c r="BL500"/>
      <c r="BM500" s="37"/>
      <c r="BN500"/>
      <c r="BO500"/>
      <c r="BP500"/>
      <c r="BQ500"/>
      <c r="BR500" s="37"/>
      <c r="BS500" s="41"/>
    </row>
    <row r="501" spans="1:71" x14ac:dyDescent="0.2">
      <c r="A501" s="40" t="str">
        <f t="shared" si="11"/>
        <v/>
      </c>
      <c r="B501" s="40"/>
      <c r="C501" s="40"/>
      <c r="D501" s="40"/>
      <c r="E501" s="40"/>
      <c r="F501"/>
      <c r="G501"/>
      <c r="H501"/>
      <c r="I501" s="37"/>
      <c r="J501" s="37"/>
      <c r="K501" s="37"/>
      <c r="L501"/>
      <c r="M501" s="37"/>
      <c r="N501" s="37"/>
      <c r="O501"/>
      <c r="P501"/>
      <c r="Q501"/>
      <c r="R501" s="37"/>
      <c r="S501"/>
      <c r="T501"/>
      <c r="U501"/>
      <c r="V501" s="37"/>
      <c r="W501"/>
      <c r="X501"/>
      <c r="Y501"/>
      <c r="Z501" s="37"/>
      <c r="AA501"/>
      <c r="AB501"/>
      <c r="AC501" s="37"/>
      <c r="AD501"/>
      <c r="AE501"/>
      <c r="AF501" s="37"/>
      <c r="AG501" s="37"/>
      <c r="AH501"/>
      <c r="AI501" s="37"/>
      <c r="AJ501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/>
      <c r="BO501"/>
      <c r="BP501"/>
      <c r="BQ501"/>
      <c r="BR501" s="37"/>
      <c r="BS501" s="41"/>
    </row>
    <row r="502" spans="1:71" x14ac:dyDescent="0.2">
      <c r="A502" s="40" t="str">
        <f t="shared" si="11"/>
        <v/>
      </c>
      <c r="B502" s="40"/>
      <c r="C502" s="40"/>
      <c r="D502" s="40"/>
      <c r="E502" s="40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 s="37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 s="41"/>
    </row>
    <row r="503" spans="1:71" x14ac:dyDescent="0.2">
      <c r="A503" s="40" t="str">
        <f t="shared" si="11"/>
        <v/>
      </c>
      <c r="B503" s="40"/>
      <c r="C503" s="40"/>
      <c r="D503" s="40"/>
      <c r="E503" s="40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 s="37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 s="37"/>
      <c r="BD503"/>
      <c r="BE503"/>
      <c r="BF503"/>
      <c r="BG503"/>
      <c r="BH503"/>
      <c r="BI503"/>
      <c r="BJ503"/>
      <c r="BK503"/>
      <c r="BL503"/>
      <c r="BM503" s="37"/>
      <c r="BN503"/>
      <c r="BO503"/>
      <c r="BP503"/>
      <c r="BQ503"/>
      <c r="BR503"/>
      <c r="BS503" s="41"/>
    </row>
    <row r="504" spans="1:71" x14ac:dyDescent="0.2">
      <c r="A504" s="40" t="str">
        <f t="shared" si="11"/>
        <v/>
      </c>
      <c r="B504" s="40"/>
      <c r="C504" s="40"/>
      <c r="D504" s="40"/>
      <c r="E504" s="40"/>
      <c r="F504"/>
      <c r="G504"/>
      <c r="H504" s="37"/>
      <c r="I504" s="37"/>
      <c r="J504" s="37"/>
      <c r="K504"/>
      <c r="L504"/>
      <c r="M504" s="37"/>
      <c r="N504" s="37"/>
      <c r="O504"/>
      <c r="P504"/>
      <c r="Q504"/>
      <c r="R504"/>
      <c r="S504"/>
      <c r="T504"/>
      <c r="U504" s="37"/>
      <c r="V504" s="37"/>
      <c r="W504"/>
      <c r="X504"/>
      <c r="Y504"/>
      <c r="Z504" s="37"/>
      <c r="AA504"/>
      <c r="AB504"/>
      <c r="AC504"/>
      <c r="AD504"/>
      <c r="AE504" s="37"/>
      <c r="AF504"/>
      <c r="AG504" s="37"/>
      <c r="AH504"/>
      <c r="AI504" s="37"/>
      <c r="AJ504" s="37"/>
      <c r="AK504" s="37"/>
      <c r="AL504" s="37"/>
      <c r="AM504" s="37"/>
      <c r="AN504"/>
      <c r="AO504" s="37"/>
      <c r="AP504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/>
      <c r="BK504" s="37"/>
      <c r="BL504" s="37"/>
      <c r="BM504" s="37"/>
      <c r="BN504"/>
      <c r="BO504"/>
      <c r="BP504"/>
      <c r="BQ504"/>
      <c r="BR504" s="37"/>
      <c r="BS504" s="41"/>
    </row>
    <row r="505" spans="1:71" x14ac:dyDescent="0.2">
      <c r="A505" s="40" t="str">
        <f t="shared" si="11"/>
        <v/>
      </c>
      <c r="B505" s="40"/>
      <c r="C505" s="40"/>
      <c r="D505" s="40"/>
      <c r="E505" s="40"/>
      <c r="F505"/>
      <c r="G505" s="37"/>
      <c r="H505" s="37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 s="37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 s="37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 s="37"/>
      <c r="BJ505"/>
      <c r="BK505"/>
      <c r="BL505"/>
      <c r="BM505" s="37"/>
      <c r="BN505"/>
      <c r="BO505"/>
      <c r="BP505"/>
      <c r="BQ505"/>
      <c r="BR505"/>
      <c r="BS505" s="41"/>
    </row>
    <row r="506" spans="1:71" x14ac:dyDescent="0.2">
      <c r="A506" s="40" t="str">
        <f t="shared" si="11"/>
        <v/>
      </c>
      <c r="B506" s="40"/>
      <c r="C506" s="40"/>
      <c r="D506" s="54"/>
      <c r="E506" s="54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/>
      <c r="Q506"/>
      <c r="R506" s="37"/>
      <c r="S506"/>
      <c r="T506"/>
      <c r="U506" s="37"/>
      <c r="V506" s="37"/>
      <c r="W506" s="37"/>
      <c r="X506" s="37"/>
      <c r="Y506"/>
      <c r="Z506" s="37"/>
      <c r="AA506"/>
      <c r="AB506"/>
      <c r="AC506" s="37"/>
      <c r="AD506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/>
      <c r="BQ506" s="37"/>
      <c r="BR506" s="37"/>
      <c r="BS506" s="41"/>
    </row>
    <row r="507" spans="1:71" x14ac:dyDescent="0.2">
      <c r="A507" s="40" t="str">
        <f t="shared" si="11"/>
        <v/>
      </c>
      <c r="B507" s="40"/>
      <c r="C507" s="40"/>
      <c r="D507" s="40"/>
      <c r="E507" s="40"/>
      <c r="F507"/>
      <c r="G507"/>
      <c r="H507" s="3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 s="37"/>
      <c r="AK507"/>
      <c r="AL507" s="37"/>
      <c r="AM507"/>
      <c r="AN507"/>
      <c r="AO507" s="37"/>
      <c r="AP507"/>
      <c r="AQ507"/>
      <c r="AR507"/>
      <c r="AS507"/>
      <c r="AT507" s="37"/>
      <c r="AU507"/>
      <c r="AV507" s="37"/>
      <c r="AW507"/>
      <c r="AX507"/>
      <c r="AY507"/>
      <c r="AZ507"/>
      <c r="BA507"/>
      <c r="BB507" s="37"/>
      <c r="BC507" s="37"/>
      <c r="BD507" s="37"/>
      <c r="BE507" s="37"/>
      <c r="BF507"/>
      <c r="BG507"/>
      <c r="BH507"/>
      <c r="BI507" s="37"/>
      <c r="BJ507"/>
      <c r="BK507"/>
      <c r="BL507"/>
      <c r="BM507" s="37"/>
      <c r="BN507"/>
      <c r="BO507"/>
      <c r="BP507"/>
      <c r="BQ507"/>
      <c r="BR507"/>
      <c r="BS507" s="41"/>
    </row>
    <row r="508" spans="1:71" x14ac:dyDescent="0.2">
      <c r="A508" s="40" t="str">
        <f t="shared" si="11"/>
        <v/>
      </c>
      <c r="B508" s="40"/>
      <c r="C508" s="40"/>
      <c r="D508" s="40"/>
      <c r="E508" s="40"/>
      <c r="F508"/>
      <c r="G508"/>
      <c r="H508" s="37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 s="37"/>
      <c r="AM508"/>
      <c r="AN508"/>
      <c r="AO508"/>
      <c r="AP508"/>
      <c r="AQ508"/>
      <c r="AR508" s="37"/>
      <c r="AS508"/>
      <c r="AT508" s="37"/>
      <c r="AU508"/>
      <c r="AV508"/>
      <c r="AW508"/>
      <c r="AX508" s="37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 s="41"/>
    </row>
    <row r="509" spans="1:71" x14ac:dyDescent="0.2">
      <c r="A509" s="40" t="str">
        <f t="shared" si="11"/>
        <v/>
      </c>
      <c r="B509" s="40"/>
      <c r="C509" s="40"/>
      <c r="D509" s="54"/>
      <c r="E509" s="54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41"/>
    </row>
    <row r="510" spans="1:71" x14ac:dyDescent="0.2">
      <c r="A510" s="40" t="str">
        <f t="shared" si="11"/>
        <v/>
      </c>
      <c r="B510" s="40"/>
      <c r="C510" s="40"/>
      <c r="D510" s="40"/>
      <c r="E510" s="40"/>
      <c r="F510"/>
      <c r="G510"/>
      <c r="H510"/>
      <c r="I510"/>
      <c r="J510"/>
      <c r="K510" s="37"/>
      <c r="L510" s="37"/>
      <c r="M510"/>
      <c r="N510"/>
      <c r="O510"/>
      <c r="P510"/>
      <c r="Q510" s="37"/>
      <c r="R510"/>
      <c r="S510" s="37"/>
      <c r="T510"/>
      <c r="U510"/>
      <c r="V510"/>
      <c r="W510"/>
      <c r="X510"/>
      <c r="Y510"/>
      <c r="Z510" s="37"/>
      <c r="AA510"/>
      <c r="AB510"/>
      <c r="AC510" s="37"/>
      <c r="AD510"/>
      <c r="AE510"/>
      <c r="AF510"/>
      <c r="AG510"/>
      <c r="AH510"/>
      <c r="AI510" s="37"/>
      <c r="AJ510"/>
      <c r="AK510"/>
      <c r="AL510"/>
      <c r="AM510"/>
      <c r="AN510"/>
      <c r="AO510"/>
      <c r="AP510"/>
      <c r="AQ510"/>
      <c r="AR510"/>
      <c r="AS510"/>
      <c r="AT510"/>
      <c r="AU510"/>
      <c r="AV510" s="37"/>
      <c r="AW510" s="37"/>
      <c r="AX510"/>
      <c r="AY510"/>
      <c r="AZ510" s="37"/>
      <c r="BA510"/>
      <c r="BB510" s="37"/>
      <c r="BC510" s="37"/>
      <c r="BD510" s="37"/>
      <c r="BE510" s="37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 s="41"/>
    </row>
    <row r="511" spans="1:71" x14ac:dyDescent="0.2">
      <c r="A511" s="40" t="str">
        <f t="shared" si="11"/>
        <v/>
      </c>
      <c r="B511" s="40"/>
      <c r="C511" s="40"/>
      <c r="D511" s="40"/>
      <c r="E511" s="40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 s="37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 s="37"/>
      <c r="BJ511"/>
      <c r="BK511"/>
      <c r="BL511"/>
      <c r="BM511"/>
      <c r="BN511"/>
      <c r="BO511"/>
      <c r="BP511"/>
      <c r="BQ511"/>
      <c r="BR511"/>
      <c r="BS511" s="41"/>
    </row>
    <row r="512" spans="1:71" x14ac:dyDescent="0.2">
      <c r="A512" s="40" t="str">
        <f t="shared" si="11"/>
        <v/>
      </c>
      <c r="B512" s="40"/>
      <c r="C512" s="40"/>
      <c r="D512" s="40"/>
      <c r="E512" s="40"/>
      <c r="F512"/>
      <c r="G512" s="37"/>
      <c r="H512" s="37"/>
      <c r="I512" s="37"/>
      <c r="J512" s="37"/>
      <c r="K512" s="37"/>
      <c r="L512" s="37"/>
      <c r="M512" s="37"/>
      <c r="N512" s="37"/>
      <c r="O512"/>
      <c r="P512"/>
      <c r="Q512"/>
      <c r="R512"/>
      <c r="S512" s="37"/>
      <c r="T512"/>
      <c r="U512" s="37"/>
      <c r="V512" s="37"/>
      <c r="W512"/>
      <c r="X512" s="37"/>
      <c r="Y512"/>
      <c r="Z512" s="37"/>
      <c r="AA512"/>
      <c r="AB512" s="37"/>
      <c r="AC512" s="37"/>
      <c r="AD512" s="37"/>
      <c r="AE512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/>
      <c r="BO512"/>
      <c r="BP512"/>
      <c r="BQ512"/>
      <c r="BR512" s="37"/>
      <c r="BS512" s="41"/>
    </row>
    <row r="513" spans="1:71" x14ac:dyDescent="0.2">
      <c r="A513" s="40" t="str">
        <f t="shared" si="11"/>
        <v/>
      </c>
      <c r="B513" s="40"/>
      <c r="C513" s="40"/>
      <c r="D513" s="40"/>
      <c r="E513" s="40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 s="37"/>
      <c r="BI513" s="37"/>
      <c r="BJ513" s="37"/>
      <c r="BK513"/>
      <c r="BL513"/>
      <c r="BM513"/>
      <c r="BN513"/>
      <c r="BO513"/>
      <c r="BP513"/>
      <c r="BQ513"/>
      <c r="BR513"/>
      <c r="BS513" s="41"/>
    </row>
    <row r="514" spans="1:71" x14ac:dyDescent="0.2">
      <c r="A514" s="40" t="str">
        <f t="shared" si="11"/>
        <v/>
      </c>
      <c r="B514" s="40"/>
      <c r="C514" s="40"/>
      <c r="D514" s="40"/>
      <c r="E514" s="40"/>
      <c r="F514"/>
      <c r="G514"/>
      <c r="H514"/>
      <c r="I514"/>
      <c r="J514"/>
      <c r="K514"/>
      <c r="L514" s="37"/>
      <c r="M514"/>
      <c r="N514"/>
      <c r="O514"/>
      <c r="P514"/>
      <c r="Q514"/>
      <c r="R514"/>
      <c r="S514"/>
      <c r="T514"/>
      <c r="U514"/>
      <c r="V514"/>
      <c r="W514" s="37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 s="37"/>
      <c r="BD514"/>
      <c r="BE514"/>
      <c r="BF514"/>
      <c r="BG514"/>
      <c r="BH514"/>
      <c r="BI514"/>
      <c r="BJ514"/>
      <c r="BK514"/>
      <c r="BL514"/>
      <c r="BM514" s="37"/>
      <c r="BN514"/>
      <c r="BO514"/>
      <c r="BP514"/>
      <c r="BQ514"/>
      <c r="BR514"/>
      <c r="BS514" s="41"/>
    </row>
    <row r="515" spans="1:71" x14ac:dyDescent="0.2">
      <c r="A515" s="40" t="str">
        <f t="shared" si="11"/>
        <v/>
      </c>
      <c r="B515" s="40"/>
      <c r="C515" s="40"/>
      <c r="D515" s="40"/>
      <c r="E515" s="40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 s="37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 s="41"/>
    </row>
    <row r="516" spans="1:71" x14ac:dyDescent="0.2">
      <c r="A516" s="40" t="str">
        <f t="shared" si="11"/>
        <v/>
      </c>
      <c r="B516" s="40"/>
      <c r="C516" s="40"/>
      <c r="D516" s="40"/>
      <c r="E516" s="40"/>
      <c r="F516"/>
      <c r="G516"/>
      <c r="H516"/>
      <c r="I516" s="37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 s="37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 s="37"/>
      <c r="AO516"/>
      <c r="AP516" s="37"/>
      <c r="AQ516"/>
      <c r="AR516"/>
      <c r="AS516" s="37"/>
      <c r="AT516"/>
      <c r="AU516"/>
      <c r="AV516" s="37"/>
      <c r="AW516"/>
      <c r="AX516"/>
      <c r="AY516"/>
      <c r="AZ516"/>
      <c r="BA516" s="37"/>
      <c r="BB516"/>
      <c r="BC516"/>
      <c r="BD516" s="37"/>
      <c r="BE516"/>
      <c r="BF516"/>
      <c r="BG516" s="37"/>
      <c r="BH516" s="37"/>
      <c r="BI516" s="37"/>
      <c r="BJ516"/>
      <c r="BK516"/>
      <c r="BL516"/>
      <c r="BM516" s="37"/>
      <c r="BN516"/>
      <c r="BO516"/>
      <c r="BP516"/>
      <c r="BQ516"/>
      <c r="BR516"/>
      <c r="BS516" s="41"/>
    </row>
    <row r="517" spans="1:71" x14ac:dyDescent="0.2">
      <c r="A517" s="40" t="str">
        <f t="shared" si="11"/>
        <v/>
      </c>
      <c r="B517" s="40"/>
      <c r="C517" s="40"/>
      <c r="D517" s="40"/>
      <c r="E517" s="40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 s="37"/>
      <c r="BN517"/>
      <c r="BO517"/>
      <c r="BP517"/>
      <c r="BQ517"/>
      <c r="BR517"/>
      <c r="BS517" s="41"/>
    </row>
    <row r="518" spans="1:71" x14ac:dyDescent="0.2">
      <c r="A518" s="40" t="str">
        <f t="shared" si="11"/>
        <v/>
      </c>
      <c r="B518" s="40"/>
      <c r="C518" s="40"/>
      <c r="D518" s="54"/>
      <c r="E518" s="54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41"/>
    </row>
    <row r="519" spans="1:71" x14ac:dyDescent="0.2">
      <c r="A519" s="40" t="str">
        <f t="shared" si="11"/>
        <v/>
      </c>
      <c r="B519" s="40"/>
      <c r="C519" s="40"/>
      <c r="D519" s="40"/>
      <c r="E519" s="40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 s="37"/>
      <c r="AS519"/>
      <c r="AT519"/>
      <c r="AU519"/>
      <c r="AV519" s="37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 s="41"/>
    </row>
    <row r="520" spans="1:71" x14ac:dyDescent="0.2">
      <c r="A520" s="40" t="str">
        <f t="shared" si="11"/>
        <v/>
      </c>
      <c r="B520" s="40"/>
      <c r="C520" s="40"/>
      <c r="D520" s="40"/>
      <c r="E520" s="4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 s="37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37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 s="37"/>
      <c r="BJ520" s="37"/>
      <c r="BK520"/>
      <c r="BL520"/>
      <c r="BM520"/>
      <c r="BN520"/>
      <c r="BO520"/>
      <c r="BP520"/>
      <c r="BQ520"/>
      <c r="BR520"/>
      <c r="BS520" s="41"/>
    </row>
    <row r="521" spans="1:71" x14ac:dyDescent="0.2">
      <c r="A521" s="40" t="str">
        <f t="shared" si="11"/>
        <v/>
      </c>
      <c r="B521" s="40"/>
      <c r="C521" s="40"/>
      <c r="D521" s="40"/>
      <c r="E521" s="40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 s="37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 s="41"/>
    </row>
    <row r="522" spans="1:71" x14ac:dyDescent="0.2">
      <c r="A522" s="40" t="str">
        <f t="shared" si="11"/>
        <v/>
      </c>
      <c r="B522" s="40"/>
      <c r="C522" s="40"/>
      <c r="D522" s="40"/>
      <c r="E522" s="40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 s="37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 s="41"/>
    </row>
    <row r="523" spans="1:71" x14ac:dyDescent="0.2">
      <c r="A523" s="40" t="str">
        <f t="shared" si="11"/>
        <v/>
      </c>
      <c r="B523" s="40"/>
      <c r="C523" s="40"/>
      <c r="D523" s="40"/>
      <c r="E523" s="40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 s="37"/>
      <c r="AS523"/>
      <c r="AT523"/>
      <c r="AU523"/>
      <c r="AV523"/>
      <c r="AW523"/>
      <c r="AX523"/>
      <c r="AY523"/>
      <c r="AZ523"/>
      <c r="BA523"/>
      <c r="BB523"/>
      <c r="BC523"/>
      <c r="BD523" s="37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 s="41"/>
    </row>
    <row r="524" spans="1:71" x14ac:dyDescent="0.2">
      <c r="A524" s="40" t="str">
        <f t="shared" si="11"/>
        <v/>
      </c>
      <c r="B524" s="40"/>
      <c r="C524" s="40"/>
      <c r="D524" s="40"/>
      <c r="E524" s="40"/>
      <c r="F524"/>
      <c r="G524"/>
      <c r="H524" s="37"/>
      <c r="I524" s="37"/>
      <c r="J524" s="37"/>
      <c r="K524" s="37"/>
      <c r="L524" s="37"/>
      <c r="M524"/>
      <c r="N524" s="37"/>
      <c r="O524"/>
      <c r="P524"/>
      <c r="Q524" s="37"/>
      <c r="R524"/>
      <c r="S524"/>
      <c r="T524"/>
      <c r="U524"/>
      <c r="V524" s="37"/>
      <c r="W524" s="37"/>
      <c r="X524" s="37"/>
      <c r="Y524"/>
      <c r="Z524"/>
      <c r="AA524"/>
      <c r="AB524"/>
      <c r="AC524" s="37"/>
      <c r="AD524"/>
      <c r="AE524" s="37"/>
      <c r="AF524" s="37"/>
      <c r="AG524"/>
      <c r="AH524"/>
      <c r="AI524" s="37"/>
      <c r="AJ524" s="37"/>
      <c r="AK524"/>
      <c r="AL524"/>
      <c r="AM524" s="37"/>
      <c r="AN524" s="37"/>
      <c r="AO524" s="37"/>
      <c r="AP524"/>
      <c r="AQ524"/>
      <c r="AR524"/>
      <c r="AS524"/>
      <c r="AT524" s="37"/>
      <c r="AU524"/>
      <c r="AV524" s="37"/>
      <c r="AW524" s="37"/>
      <c r="AX524" s="37"/>
      <c r="AY524"/>
      <c r="AZ524" s="37"/>
      <c r="BA524"/>
      <c r="BB524"/>
      <c r="BC524" s="37"/>
      <c r="BD524" s="37"/>
      <c r="BE524"/>
      <c r="BF524"/>
      <c r="BG524"/>
      <c r="BH524"/>
      <c r="BI524" s="37"/>
      <c r="BJ524" s="37"/>
      <c r="BK524" s="37"/>
      <c r="BL524"/>
      <c r="BM524" s="37"/>
      <c r="BN524"/>
      <c r="BO524"/>
      <c r="BP524"/>
      <c r="BQ524"/>
      <c r="BR524" s="37"/>
      <c r="BS524" s="41"/>
    </row>
    <row r="525" spans="1:71" x14ac:dyDescent="0.2">
      <c r="A525" s="40" t="str">
        <f t="shared" si="11"/>
        <v/>
      </c>
      <c r="B525" s="40"/>
      <c r="C525" s="40"/>
      <c r="D525" s="40"/>
      <c r="E525" s="40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 s="37"/>
      <c r="BJ525"/>
      <c r="BK525"/>
      <c r="BL525"/>
      <c r="BM525"/>
      <c r="BN525"/>
      <c r="BO525"/>
      <c r="BP525"/>
      <c r="BQ525"/>
      <c r="BR525"/>
      <c r="BS525" s="41"/>
    </row>
    <row r="526" spans="1:71" x14ac:dyDescent="0.2">
      <c r="A526" s="40" t="str">
        <f t="shared" si="11"/>
        <v/>
      </c>
      <c r="B526" s="40"/>
      <c r="C526" s="40"/>
      <c r="D526" s="40"/>
      <c r="E526" s="40"/>
      <c r="F526"/>
      <c r="G526"/>
      <c r="H526" s="37"/>
      <c r="I526"/>
      <c r="J526"/>
      <c r="K526" s="37"/>
      <c r="L526"/>
      <c r="M526" s="37"/>
      <c r="N526" s="37"/>
      <c r="O526"/>
      <c r="P526"/>
      <c r="Q526"/>
      <c r="R526"/>
      <c r="S526" s="37"/>
      <c r="T526"/>
      <c r="U526"/>
      <c r="V526" s="37"/>
      <c r="W526"/>
      <c r="X526" s="37"/>
      <c r="Y526"/>
      <c r="Z526" s="37"/>
      <c r="AA526"/>
      <c r="AB526"/>
      <c r="AC526"/>
      <c r="AD526"/>
      <c r="AE526" s="37"/>
      <c r="AF526" s="37"/>
      <c r="AG526" s="37"/>
      <c r="AH526" s="37"/>
      <c r="AI526" s="37"/>
      <c r="AJ526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/>
      <c r="BO526"/>
      <c r="BP526"/>
      <c r="BQ526"/>
      <c r="BR526" s="37"/>
      <c r="BS526" s="41"/>
    </row>
    <row r="527" spans="1:71" x14ac:dyDescent="0.2">
      <c r="A527" s="40" t="str">
        <f t="shared" si="11"/>
        <v/>
      </c>
      <c r="B527" s="40"/>
      <c r="C527" s="40"/>
      <c r="D527" s="54"/>
      <c r="E527" s="54"/>
      <c r="F527" s="37"/>
      <c r="G527" s="37"/>
      <c r="H527" s="37"/>
      <c r="I527" s="37"/>
      <c r="J527" s="37"/>
      <c r="K527" s="37"/>
      <c r="L527" s="37"/>
      <c r="M527" s="37"/>
      <c r="N527" s="37"/>
      <c r="O527"/>
      <c r="P527" s="37"/>
      <c r="Q527" s="37"/>
      <c r="R527" s="37"/>
      <c r="S527" s="37"/>
      <c r="T527" s="37"/>
      <c r="U527" s="37"/>
      <c r="V527"/>
      <c r="W527" s="37"/>
      <c r="X527" s="37"/>
      <c r="Y527"/>
      <c r="Z527" s="37"/>
      <c r="AA527"/>
      <c r="AB52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/>
      <c r="BQ527"/>
      <c r="BR527" s="37"/>
      <c r="BS527" s="41"/>
    </row>
    <row r="528" spans="1:71" x14ac:dyDescent="0.2">
      <c r="A528" s="40" t="str">
        <f t="shared" si="11"/>
        <v/>
      </c>
      <c r="B528" s="40"/>
      <c r="C528" s="40"/>
      <c r="D528" s="40"/>
      <c r="E528" s="40"/>
      <c r="F528"/>
      <c r="G528" s="37"/>
      <c r="H528" s="37"/>
      <c r="I528" s="37"/>
      <c r="J528" s="37"/>
      <c r="K528" s="37"/>
      <c r="L528"/>
      <c r="M528" s="37"/>
      <c r="N528"/>
      <c r="O528"/>
      <c r="P528"/>
      <c r="Q528"/>
      <c r="R528"/>
      <c r="S528"/>
      <c r="T528"/>
      <c r="U528" s="37"/>
      <c r="V528"/>
      <c r="W528"/>
      <c r="X528" s="37"/>
      <c r="Y528"/>
      <c r="Z528"/>
      <c r="AA528"/>
      <c r="AB528"/>
      <c r="AC528"/>
      <c r="AD528"/>
      <c r="AE528"/>
      <c r="AF528"/>
      <c r="AG528"/>
      <c r="AH528" s="37"/>
      <c r="AI528"/>
      <c r="AJ528"/>
      <c r="AK528"/>
      <c r="AL528"/>
      <c r="AM528"/>
      <c r="AN528" s="37"/>
      <c r="AO528"/>
      <c r="AP528"/>
      <c r="AQ528" s="37"/>
      <c r="AR528" s="37"/>
      <c r="AS528" s="37"/>
      <c r="AT528"/>
      <c r="AU528"/>
      <c r="AV528" s="37"/>
      <c r="AW528"/>
      <c r="AX528"/>
      <c r="AY528"/>
      <c r="AZ528"/>
      <c r="BA528"/>
      <c r="BB528"/>
      <c r="BC528" s="37"/>
      <c r="BD528"/>
      <c r="BE528"/>
      <c r="BF528"/>
      <c r="BG528"/>
      <c r="BH528" s="37"/>
      <c r="BI528" s="37"/>
      <c r="BJ528" s="37"/>
      <c r="BK528" s="37"/>
      <c r="BL528"/>
      <c r="BM528" s="37"/>
      <c r="BN528"/>
      <c r="BO528"/>
      <c r="BP528"/>
      <c r="BQ528"/>
      <c r="BR528"/>
      <c r="BS528" s="41"/>
    </row>
    <row r="529" spans="1:71" x14ac:dyDescent="0.2">
      <c r="A529" s="40" t="str">
        <f t="shared" si="11"/>
        <v/>
      </c>
      <c r="B529" s="40"/>
      <c r="C529" s="40"/>
      <c r="D529" s="40"/>
      <c r="E529" s="40"/>
      <c r="F529"/>
      <c r="G529"/>
      <c r="H529"/>
      <c r="I529"/>
      <c r="J529"/>
      <c r="K529"/>
      <c r="L529"/>
      <c r="M529"/>
      <c r="N529" s="37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 s="37"/>
      <c r="AJ529"/>
      <c r="AK529"/>
      <c r="AL529"/>
      <c r="AM529"/>
      <c r="AN529"/>
      <c r="AO529"/>
      <c r="AP529"/>
      <c r="AQ529"/>
      <c r="AR529"/>
      <c r="AS529"/>
      <c r="AT529"/>
      <c r="AU529"/>
      <c r="AV529" s="37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 s="41"/>
    </row>
    <row r="530" spans="1:71" x14ac:dyDescent="0.2">
      <c r="A530" s="40" t="str">
        <f t="shared" si="11"/>
        <v/>
      </c>
      <c r="B530" s="40"/>
      <c r="C530" s="40"/>
      <c r="D530" s="40"/>
      <c r="E530" s="4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 s="37"/>
      <c r="BA530"/>
      <c r="BB530"/>
      <c r="BC530"/>
      <c r="BD530"/>
      <c r="BE530"/>
      <c r="BF530"/>
      <c r="BG530"/>
      <c r="BH530"/>
      <c r="BI530"/>
      <c r="BJ530"/>
      <c r="BK530"/>
      <c r="BL530"/>
      <c r="BM530" s="37"/>
      <c r="BN530"/>
      <c r="BO530"/>
      <c r="BP530"/>
      <c r="BQ530"/>
      <c r="BR530"/>
      <c r="BS530" s="41"/>
    </row>
    <row r="531" spans="1:71" x14ac:dyDescent="0.2">
      <c r="A531" s="40" t="str">
        <f t="shared" si="11"/>
        <v/>
      </c>
      <c r="B531" s="40"/>
      <c r="C531" s="40"/>
      <c r="D531" s="40"/>
      <c r="E531" s="40"/>
      <c r="F531"/>
      <c r="G531"/>
      <c r="H531"/>
      <c r="I531"/>
      <c r="J531"/>
      <c r="K531" s="37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 s="37"/>
      <c r="AK531"/>
      <c r="AL531"/>
      <c r="AM531"/>
      <c r="AN531"/>
      <c r="AO531"/>
      <c r="AP531"/>
      <c r="AQ531"/>
      <c r="AR531" s="37"/>
      <c r="AS531"/>
      <c r="AT531"/>
      <c r="AU531"/>
      <c r="AV531"/>
      <c r="AW531"/>
      <c r="AX531" s="37"/>
      <c r="AY531"/>
      <c r="AZ531"/>
      <c r="BA531"/>
      <c r="BB531"/>
      <c r="BC531" s="37"/>
      <c r="BD531"/>
      <c r="BE531"/>
      <c r="BF531"/>
      <c r="BG531"/>
      <c r="BH531"/>
      <c r="BI531"/>
      <c r="BJ531"/>
      <c r="BK531" s="37"/>
      <c r="BL531"/>
      <c r="BM531"/>
      <c r="BN531"/>
      <c r="BO531"/>
      <c r="BP531"/>
      <c r="BQ531"/>
      <c r="BR531"/>
      <c r="BS531" s="41"/>
    </row>
    <row r="532" spans="1:71" x14ac:dyDescent="0.2">
      <c r="A532" s="40" t="str">
        <f t="shared" si="11"/>
        <v/>
      </c>
      <c r="B532" s="40"/>
      <c r="C532" s="40"/>
      <c r="D532" s="40"/>
      <c r="E532" s="40"/>
      <c r="F532"/>
      <c r="G532"/>
      <c r="H532"/>
      <c r="I532" s="37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 s="37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 s="37"/>
      <c r="BN532"/>
      <c r="BO532"/>
      <c r="BP532"/>
      <c r="BQ532"/>
      <c r="BR532"/>
      <c r="BS532" s="41"/>
    </row>
    <row r="533" spans="1:71" x14ac:dyDescent="0.2">
      <c r="A533" s="40" t="str">
        <f t="shared" si="11"/>
        <v/>
      </c>
      <c r="B533" s="40"/>
      <c r="C533" s="40"/>
      <c r="D533" s="40"/>
      <c r="E533" s="54"/>
      <c r="F533" s="37"/>
      <c r="G533"/>
      <c r="H533" s="37"/>
      <c r="I533" s="37"/>
      <c r="J533" s="37"/>
      <c r="K533" s="37"/>
      <c r="L533" s="37"/>
      <c r="M533" s="37"/>
      <c r="N533" s="37"/>
      <c r="O533"/>
      <c r="P533"/>
      <c r="Q533"/>
      <c r="R533" s="37"/>
      <c r="S533"/>
      <c r="T533"/>
      <c r="U533"/>
      <c r="V533" s="37"/>
      <c r="W533"/>
      <c r="X533" s="37"/>
      <c r="Y533"/>
      <c r="Z533" s="37"/>
      <c r="AA533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/>
      <c r="BP533"/>
      <c r="BQ533"/>
      <c r="BR533" s="37"/>
      <c r="BS533" s="41"/>
    </row>
    <row r="534" spans="1:71" x14ac:dyDescent="0.2">
      <c r="A534" s="40" t="str">
        <f t="shared" si="11"/>
        <v/>
      </c>
      <c r="B534" s="40"/>
      <c r="C534" s="40"/>
      <c r="D534" s="40"/>
      <c r="E534" s="40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 s="37"/>
      <c r="AV534"/>
      <c r="AW534"/>
      <c r="AX534" s="37"/>
      <c r="AY534"/>
      <c r="AZ534"/>
      <c r="BA534" s="37"/>
      <c r="BB534"/>
      <c r="BC534"/>
      <c r="BD534"/>
      <c r="BE534" s="37"/>
      <c r="BF534"/>
      <c r="BG534"/>
      <c r="BH534"/>
      <c r="BI534"/>
      <c r="BJ534"/>
      <c r="BK534"/>
      <c r="BL534"/>
      <c r="BM534" s="37"/>
      <c r="BN534"/>
      <c r="BO534"/>
      <c r="BP534"/>
      <c r="BQ534"/>
      <c r="BR534"/>
      <c r="BS534" s="41"/>
    </row>
    <row r="535" spans="1:71" x14ac:dyDescent="0.2">
      <c r="A535" s="40" t="str">
        <f t="shared" si="11"/>
        <v/>
      </c>
      <c r="B535" s="40"/>
      <c r="C535" s="40"/>
      <c r="D535" s="40"/>
      <c r="E535" s="40"/>
      <c r="F535"/>
      <c r="G535"/>
      <c r="H535"/>
      <c r="I535"/>
      <c r="J535"/>
      <c r="K535"/>
      <c r="L535"/>
      <c r="M535"/>
      <c r="N535" s="37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 s="37"/>
      <c r="AQ535"/>
      <c r="AR535"/>
      <c r="AS535"/>
      <c r="AT535"/>
      <c r="AU535"/>
      <c r="AV535"/>
      <c r="AW535"/>
      <c r="AX535"/>
      <c r="AY535"/>
      <c r="AZ535" s="37"/>
      <c r="BA535"/>
      <c r="BB535"/>
      <c r="BC535"/>
      <c r="BD535" s="37"/>
      <c r="BE535"/>
      <c r="BF535"/>
      <c r="BG535" s="37"/>
      <c r="BH535"/>
      <c r="BI535" s="37"/>
      <c r="BJ535" s="37"/>
      <c r="BK535" s="37"/>
      <c r="BL535"/>
      <c r="BM535" s="37"/>
      <c r="BN535"/>
      <c r="BO535"/>
      <c r="BP535"/>
      <c r="BQ535"/>
      <c r="BR535" s="37"/>
      <c r="BS535" s="41"/>
    </row>
    <row r="536" spans="1:71" x14ac:dyDescent="0.2">
      <c r="A536" s="40" t="str">
        <f t="shared" si="11"/>
        <v/>
      </c>
      <c r="B536" s="40"/>
      <c r="C536" s="40"/>
      <c r="D536" s="40"/>
      <c r="E536" s="40"/>
      <c r="F536"/>
      <c r="G536"/>
      <c r="H536" s="37"/>
      <c r="I536" s="37"/>
      <c r="J536"/>
      <c r="K536"/>
      <c r="L536"/>
      <c r="M536"/>
      <c r="N536"/>
      <c r="O536"/>
      <c r="P536"/>
      <c r="Q536" s="37"/>
      <c r="R536"/>
      <c r="S536" s="37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 s="41"/>
    </row>
    <row r="537" spans="1:71" x14ac:dyDescent="0.2">
      <c r="A537" s="40" t="str">
        <f t="shared" si="11"/>
        <v/>
      </c>
      <c r="B537" s="40"/>
      <c r="C537" s="40"/>
      <c r="D537" s="40"/>
      <c r="E537" s="40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 s="37"/>
      <c r="BC537"/>
      <c r="BD537"/>
      <c r="BE537" s="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 s="41"/>
    </row>
    <row r="538" spans="1:71" x14ac:dyDescent="0.2">
      <c r="A538" s="40" t="str">
        <f t="shared" si="11"/>
        <v/>
      </c>
      <c r="B538" s="40"/>
      <c r="C538" s="40"/>
      <c r="D538" s="40"/>
      <c r="E538" s="54"/>
      <c r="F538"/>
      <c r="G538"/>
      <c r="H538" s="37"/>
      <c r="I538" s="37"/>
      <c r="J538" s="37"/>
      <c r="K538" s="37"/>
      <c r="L538" s="37"/>
      <c r="M538" s="37"/>
      <c r="N538"/>
      <c r="O538"/>
      <c r="P538"/>
      <c r="Q538" s="37"/>
      <c r="R538"/>
      <c r="S538" s="37"/>
      <c r="T538" s="37"/>
      <c r="U538"/>
      <c r="V538" s="37"/>
      <c r="W538" s="37"/>
      <c r="X538" s="37"/>
      <c r="Y538"/>
      <c r="Z538"/>
      <c r="AA538"/>
      <c r="AB538"/>
      <c r="AC538" s="37"/>
      <c r="AD538"/>
      <c r="AE538" s="37"/>
      <c r="AF538" s="37"/>
      <c r="AG538" s="37"/>
      <c r="AH538"/>
      <c r="AI538" s="37"/>
      <c r="AJ538"/>
      <c r="AK538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/>
      <c r="AZ538" s="37"/>
      <c r="BA538"/>
      <c r="BB538"/>
      <c r="BC538" s="37"/>
      <c r="BD538" s="37"/>
      <c r="BE538" s="37"/>
      <c r="BF538" s="37"/>
      <c r="BG538" s="37"/>
      <c r="BH538" s="37"/>
      <c r="BI538" s="37"/>
      <c r="BJ538" s="37"/>
      <c r="BK538" s="37"/>
      <c r="BL538"/>
      <c r="BM538" s="37"/>
      <c r="BN538"/>
      <c r="BO538"/>
      <c r="BP538"/>
      <c r="BQ538"/>
      <c r="BR538" s="37"/>
      <c r="BS538" s="41"/>
    </row>
    <row r="539" spans="1:71" x14ac:dyDescent="0.2">
      <c r="A539" s="40" t="str">
        <f t="shared" si="11"/>
        <v/>
      </c>
      <c r="B539" s="40"/>
      <c r="C539" s="40"/>
      <c r="D539" s="40"/>
      <c r="E539" s="40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 s="37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 s="37"/>
      <c r="AS539"/>
      <c r="AT539"/>
      <c r="AU539"/>
      <c r="AV539"/>
      <c r="AW539"/>
      <c r="AX539"/>
      <c r="AY539"/>
      <c r="AZ539"/>
      <c r="BA539"/>
      <c r="BB539"/>
      <c r="BC539" s="37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 s="41"/>
    </row>
    <row r="540" spans="1:71" x14ac:dyDescent="0.2">
      <c r="A540" s="40" t="str">
        <f t="shared" si="11"/>
        <v/>
      </c>
      <c r="B540" s="40"/>
      <c r="C540" s="40"/>
      <c r="D540" s="40"/>
      <c r="E540" s="40"/>
      <c r="F540"/>
      <c r="G540"/>
      <c r="H540"/>
      <c r="I540" s="37"/>
      <c r="J540" s="37"/>
      <c r="K540"/>
      <c r="L540" s="37"/>
      <c r="M540"/>
      <c r="N540"/>
      <c r="O540"/>
      <c r="P540"/>
      <c r="Q540" s="37"/>
      <c r="R540"/>
      <c r="S540" s="37"/>
      <c r="T540"/>
      <c r="U540"/>
      <c r="V540"/>
      <c r="W540"/>
      <c r="X540" s="37"/>
      <c r="Y540"/>
      <c r="Z540"/>
      <c r="AA540"/>
      <c r="AB540"/>
      <c r="AC540" s="37"/>
      <c r="AD540"/>
      <c r="AE540"/>
      <c r="AF540"/>
      <c r="AG540"/>
      <c r="AH540" s="37"/>
      <c r="AI540" s="37"/>
      <c r="AJ540"/>
      <c r="AK540"/>
      <c r="AL540"/>
      <c r="AM540" s="37"/>
      <c r="AN540"/>
      <c r="AO540" s="37"/>
      <c r="AP540"/>
      <c r="AQ540"/>
      <c r="AR540" s="37"/>
      <c r="AS540" s="37"/>
      <c r="AT540"/>
      <c r="AU540"/>
      <c r="AV540" s="37"/>
      <c r="AW540" s="37"/>
      <c r="AX540" s="37"/>
      <c r="AY540"/>
      <c r="AZ540" s="37"/>
      <c r="BA540" s="37"/>
      <c r="BB540" s="37"/>
      <c r="BC540" s="37"/>
      <c r="BD540"/>
      <c r="BE540" s="37"/>
      <c r="BF540" s="37"/>
      <c r="BG540" s="37"/>
      <c r="BH540" s="37"/>
      <c r="BI540" s="37"/>
      <c r="BJ540" s="37"/>
      <c r="BK540" s="37"/>
      <c r="BL540" s="37"/>
      <c r="BM540" s="37"/>
      <c r="BN540"/>
      <c r="BO540"/>
      <c r="BP540"/>
      <c r="BQ540"/>
      <c r="BR540" s="37"/>
      <c r="BS540" s="41"/>
    </row>
    <row r="541" spans="1:71" x14ac:dyDescent="0.2">
      <c r="A541" s="40" t="str">
        <f t="shared" si="11"/>
        <v/>
      </c>
      <c r="B541" s="40"/>
      <c r="C541" s="40"/>
      <c r="D541" s="40"/>
      <c r="E541" s="40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 s="37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 s="41"/>
    </row>
    <row r="542" spans="1:71" x14ac:dyDescent="0.2">
      <c r="A542" s="40" t="str">
        <f t="shared" si="11"/>
        <v/>
      </c>
      <c r="B542" s="40"/>
      <c r="C542" s="40"/>
      <c r="D542" s="40"/>
      <c r="E542" s="40"/>
      <c r="F542"/>
      <c r="G542" s="37"/>
      <c r="H542"/>
      <c r="I542" s="37"/>
      <c r="J542"/>
      <c r="K542" s="37"/>
      <c r="L542"/>
      <c r="M542" s="37"/>
      <c r="N542"/>
      <c r="O542"/>
      <c r="P542"/>
      <c r="Q542"/>
      <c r="R542"/>
      <c r="S542" s="37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 s="37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 s="37"/>
      <c r="BG542" s="37"/>
      <c r="BH542" s="37"/>
      <c r="BI542" s="37"/>
      <c r="BJ542" s="37"/>
      <c r="BK542"/>
      <c r="BL542"/>
      <c r="BM542" s="37"/>
      <c r="BN542"/>
      <c r="BO542"/>
      <c r="BP542"/>
      <c r="BQ542"/>
      <c r="BR542"/>
      <c r="BS542" s="41"/>
    </row>
    <row r="543" spans="1:71" x14ac:dyDescent="0.2">
      <c r="A543" s="40" t="str">
        <f t="shared" si="11"/>
        <v/>
      </c>
      <c r="B543" s="40"/>
      <c r="C543" s="40"/>
      <c r="D543" s="40"/>
      <c r="E543" s="40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 s="37"/>
      <c r="AP543"/>
      <c r="AQ543"/>
      <c r="AR543"/>
      <c r="AS543"/>
      <c r="AT543" s="37"/>
      <c r="AU543"/>
      <c r="AV543" s="37"/>
      <c r="AW543"/>
      <c r="AX543"/>
      <c r="AY543"/>
      <c r="AZ543" s="37"/>
      <c r="BA543"/>
      <c r="BB543"/>
      <c r="BC543"/>
      <c r="BD543"/>
      <c r="BE543"/>
      <c r="BF543"/>
      <c r="BG543"/>
      <c r="BH543"/>
      <c r="BI543"/>
      <c r="BJ543" s="37"/>
      <c r="BK543"/>
      <c r="BL543"/>
      <c r="BM543" s="37"/>
      <c r="BN543"/>
      <c r="BO543"/>
      <c r="BP543"/>
      <c r="BQ543"/>
      <c r="BR543" s="37"/>
      <c r="BS543" s="41"/>
    </row>
    <row r="544" spans="1:71" x14ac:dyDescent="0.2">
      <c r="A544" s="40" t="str">
        <f t="shared" si="11"/>
        <v/>
      </c>
      <c r="B544" s="40"/>
      <c r="C544" s="40"/>
      <c r="D544" s="40"/>
      <c r="E544" s="54"/>
      <c r="F544" s="37"/>
      <c r="G544" s="37"/>
      <c r="H544" s="37"/>
      <c r="I544" s="37"/>
      <c r="J544" s="37"/>
      <c r="K544" s="37"/>
      <c r="L544" s="37"/>
      <c r="M544" s="37"/>
      <c r="N544" s="37"/>
      <c r="O544"/>
      <c r="P544"/>
      <c r="Q544" s="37"/>
      <c r="R544" s="37"/>
      <c r="S544" s="37"/>
      <c r="T544" s="37"/>
      <c r="U544"/>
      <c r="V544" s="37"/>
      <c r="W544" s="37"/>
      <c r="X544" s="37"/>
      <c r="Y544" s="37"/>
      <c r="Z544" s="37"/>
      <c r="AA544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/>
      <c r="BO544" s="37"/>
      <c r="BP544"/>
      <c r="BQ544"/>
      <c r="BR544" s="37"/>
      <c r="BS544" s="41"/>
    </row>
    <row r="545" spans="1:71" x14ac:dyDescent="0.2">
      <c r="A545" s="40" t="str">
        <f t="shared" si="11"/>
        <v/>
      </c>
      <c r="B545" s="40"/>
      <c r="C545" s="40"/>
      <c r="D545" s="40"/>
      <c r="E545" s="40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 s="37"/>
      <c r="AW545" s="37"/>
      <c r="AX545"/>
      <c r="AY545"/>
      <c r="AZ545"/>
      <c r="BA545"/>
      <c r="BB545"/>
      <c r="BC545" s="37"/>
      <c r="BD545"/>
      <c r="BE545"/>
      <c r="BF545" s="37"/>
      <c r="BG545"/>
      <c r="BH545"/>
      <c r="BI545"/>
      <c r="BJ545"/>
      <c r="BK545"/>
      <c r="BL545"/>
      <c r="BM545"/>
      <c r="BN545"/>
      <c r="BO545"/>
      <c r="BP545"/>
      <c r="BQ545"/>
      <c r="BR545"/>
      <c r="BS545" s="41"/>
    </row>
    <row r="546" spans="1:71" x14ac:dyDescent="0.2">
      <c r="A546" s="40" t="str">
        <f t="shared" si="11"/>
        <v/>
      </c>
      <c r="B546" s="40"/>
      <c r="C546" s="40"/>
      <c r="D546" s="40"/>
      <c r="E546" s="40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 s="37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 s="41"/>
    </row>
    <row r="547" spans="1:71" x14ac:dyDescent="0.2">
      <c r="A547" s="40" t="str">
        <f t="shared" si="11"/>
        <v/>
      </c>
      <c r="B547" s="40"/>
      <c r="C547" s="40"/>
      <c r="D547" s="40"/>
      <c r="E547" s="40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 s="37"/>
      <c r="BB547"/>
      <c r="BC547" s="3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 s="41"/>
    </row>
    <row r="548" spans="1:71" x14ac:dyDescent="0.2">
      <c r="A548" s="40" t="str">
        <f t="shared" si="11"/>
        <v/>
      </c>
      <c r="B548" s="40"/>
      <c r="C548" s="40"/>
      <c r="D548" s="40"/>
      <c r="E548" s="40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/>
      <c r="Q548" s="37"/>
      <c r="R548" s="37"/>
      <c r="S548" s="37"/>
      <c r="T54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/>
      <c r="BO548" s="37"/>
      <c r="BP548"/>
      <c r="BQ548"/>
      <c r="BR548" s="37"/>
      <c r="BS548" s="41"/>
    </row>
    <row r="549" spans="1:71" x14ac:dyDescent="0.2">
      <c r="A549" s="40" t="str">
        <f t="shared" si="11"/>
        <v/>
      </c>
      <c r="B549" s="40"/>
      <c r="C549" s="40"/>
      <c r="D549" s="40"/>
      <c r="E549" s="40"/>
      <c r="F549"/>
      <c r="G549" s="37"/>
      <c r="H549"/>
      <c r="I549" s="37"/>
      <c r="J549"/>
      <c r="K549"/>
      <c r="L549" s="37"/>
      <c r="M549"/>
      <c r="N549" s="37"/>
      <c r="O549"/>
      <c r="P549"/>
      <c r="Q549" s="37"/>
      <c r="R549"/>
      <c r="S549" s="37"/>
      <c r="T549" s="37"/>
      <c r="U549"/>
      <c r="V549" s="37"/>
      <c r="W549" s="37"/>
      <c r="X549" s="37"/>
      <c r="Y549"/>
      <c r="Z549"/>
      <c r="AA549"/>
      <c r="AB549"/>
      <c r="AC549" s="37"/>
      <c r="AD549"/>
      <c r="AE549" s="37"/>
      <c r="AF549" s="37"/>
      <c r="AG549"/>
      <c r="AH549"/>
      <c r="AI549"/>
      <c r="AJ549" s="37"/>
      <c r="AK549" s="37"/>
      <c r="AL549"/>
      <c r="AM549" s="37"/>
      <c r="AN549"/>
      <c r="AO549" s="37"/>
      <c r="AP549" s="37"/>
      <c r="AQ549" s="37"/>
      <c r="AR549"/>
      <c r="AS549" s="37"/>
      <c r="AT549" s="37"/>
      <c r="AU549" s="37"/>
      <c r="AV549" s="37"/>
      <c r="AW549" s="37"/>
      <c r="AX549" s="37"/>
      <c r="AY549"/>
      <c r="AZ549" s="37"/>
      <c r="BA549"/>
      <c r="BB549" s="37"/>
      <c r="BC549" s="37"/>
      <c r="BD549" s="37"/>
      <c r="BE549" s="37"/>
      <c r="BF549" s="37"/>
      <c r="BG549" s="37"/>
      <c r="BH549"/>
      <c r="BI549"/>
      <c r="BJ549"/>
      <c r="BK549"/>
      <c r="BL549" s="37"/>
      <c r="BM549" s="37"/>
      <c r="BN549"/>
      <c r="BO549"/>
      <c r="BP549"/>
      <c r="BQ549"/>
      <c r="BR549" s="37"/>
      <c r="BS549" s="41"/>
    </row>
    <row r="550" spans="1:71" x14ac:dyDescent="0.2">
      <c r="A550" s="40" t="str">
        <f t="shared" si="11"/>
        <v/>
      </c>
      <c r="B550" s="40"/>
      <c r="C550" s="40"/>
      <c r="D550" s="40"/>
      <c r="E550" s="4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 s="37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 s="37"/>
      <c r="BN550"/>
      <c r="BO550"/>
      <c r="BP550"/>
      <c r="BQ550"/>
      <c r="BR550"/>
      <c r="BS550" s="41"/>
    </row>
    <row r="551" spans="1:71" x14ac:dyDescent="0.2">
      <c r="A551" s="40" t="str">
        <f t="shared" si="11"/>
        <v/>
      </c>
      <c r="B551" s="40"/>
      <c r="C551" s="40"/>
      <c r="D551" s="40"/>
      <c r="E551" s="40"/>
      <c r="F551"/>
      <c r="G551"/>
      <c r="H551" s="37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 s="37"/>
      <c r="AQ551"/>
      <c r="AR551" s="37"/>
      <c r="AS551" s="37"/>
      <c r="AT551"/>
      <c r="AU551"/>
      <c r="AV551" s="37"/>
      <c r="AW551"/>
      <c r="AX551"/>
      <c r="AY551"/>
      <c r="AZ551"/>
      <c r="BA551"/>
      <c r="BB551"/>
      <c r="BC551"/>
      <c r="BD551"/>
      <c r="BE551"/>
      <c r="BF551"/>
      <c r="BG551" s="37"/>
      <c r="BH551" s="37"/>
      <c r="BI551" s="37"/>
      <c r="BJ551" s="37"/>
      <c r="BK551"/>
      <c r="BL551"/>
      <c r="BM551" s="37"/>
      <c r="BN551"/>
      <c r="BO551"/>
      <c r="BP551"/>
      <c r="BQ551"/>
      <c r="BR551"/>
      <c r="BS551" s="41"/>
    </row>
    <row r="552" spans="1:71" x14ac:dyDescent="0.2">
      <c r="A552" s="40" t="str">
        <f t="shared" si="11"/>
        <v/>
      </c>
      <c r="B552" s="40"/>
      <c r="C552" s="40"/>
      <c r="D552" s="40"/>
      <c r="E552" s="40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 s="37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 s="37"/>
      <c r="BN552"/>
      <c r="BO552"/>
      <c r="BP552"/>
      <c r="BQ552"/>
      <c r="BR552"/>
      <c r="BS552" s="41"/>
    </row>
    <row r="553" spans="1:71" x14ac:dyDescent="0.2">
      <c r="A553" s="40" t="str">
        <f t="shared" si="11"/>
        <v/>
      </c>
      <c r="B553" s="40"/>
      <c r="C553" s="40"/>
      <c r="D553" s="40"/>
      <c r="E553" s="40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 s="37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 s="41"/>
    </row>
    <row r="554" spans="1:71" x14ac:dyDescent="0.2">
      <c r="A554" s="40" t="str">
        <f t="shared" si="11"/>
        <v/>
      </c>
      <c r="B554" s="40"/>
      <c r="C554" s="40"/>
      <c r="D554" s="40"/>
      <c r="E554" s="40"/>
      <c r="F554"/>
      <c r="G554"/>
      <c r="H554"/>
      <c r="I554" s="37"/>
      <c r="J554" s="37"/>
      <c r="K554" s="37"/>
      <c r="L554"/>
      <c r="M554"/>
      <c r="N554"/>
      <c r="O554"/>
      <c r="P554"/>
      <c r="Q554"/>
      <c r="R554"/>
      <c r="S554"/>
      <c r="T554"/>
      <c r="U554"/>
      <c r="V554"/>
      <c r="W554"/>
      <c r="X554" s="37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 s="37"/>
      <c r="AM554" s="37"/>
      <c r="AN554"/>
      <c r="AO554"/>
      <c r="AP554"/>
      <c r="AQ554"/>
      <c r="AR554" s="37"/>
      <c r="AS554" s="37"/>
      <c r="AT554"/>
      <c r="AU554"/>
      <c r="AV554"/>
      <c r="AW554"/>
      <c r="AX554" s="37"/>
      <c r="AY554"/>
      <c r="AZ554" s="37"/>
      <c r="BA554"/>
      <c r="BB554" s="37"/>
      <c r="BC554" s="37"/>
      <c r="BD554" s="37"/>
      <c r="BE554" s="37"/>
      <c r="BF554"/>
      <c r="BG554" s="37"/>
      <c r="BH554" s="37"/>
      <c r="BI554" s="37"/>
      <c r="BJ554"/>
      <c r="BK554"/>
      <c r="BL554"/>
      <c r="BM554" s="37"/>
      <c r="BN554"/>
      <c r="BO554"/>
      <c r="BP554"/>
      <c r="BQ554"/>
      <c r="BR554"/>
      <c r="BS554" s="41"/>
    </row>
    <row r="555" spans="1:71" x14ac:dyDescent="0.2">
      <c r="A555" s="40" t="str">
        <f t="shared" si="11"/>
        <v/>
      </c>
      <c r="B555" s="40"/>
      <c r="C555" s="40"/>
      <c r="D555" s="40"/>
      <c r="E555" s="40"/>
      <c r="F555"/>
      <c r="G555" s="37"/>
      <c r="H555"/>
      <c r="I555" s="37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 s="41"/>
    </row>
    <row r="556" spans="1:71" x14ac:dyDescent="0.2">
      <c r="A556" s="40" t="str">
        <f t="shared" si="11"/>
        <v/>
      </c>
      <c r="B556" s="40"/>
      <c r="C556" s="40"/>
      <c r="D556" s="40"/>
      <c r="E556" s="40"/>
      <c r="F556"/>
      <c r="G556"/>
      <c r="H556"/>
      <c r="I556" s="37"/>
      <c r="J556"/>
      <c r="K556"/>
      <c r="L556" s="37"/>
      <c r="M556"/>
      <c r="N556"/>
      <c r="O556"/>
      <c r="P556"/>
      <c r="Q556"/>
      <c r="R556"/>
      <c r="S556"/>
      <c r="T556"/>
      <c r="U556"/>
      <c r="V556"/>
      <c r="W556"/>
      <c r="X556" s="37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 s="37"/>
      <c r="AN556"/>
      <c r="AO556" s="37"/>
      <c r="AP556"/>
      <c r="AQ556"/>
      <c r="AR556"/>
      <c r="AS556"/>
      <c r="AT556"/>
      <c r="AU556"/>
      <c r="AV556" s="37"/>
      <c r="AW556" s="37"/>
      <c r="AX556"/>
      <c r="AY556"/>
      <c r="AZ556" s="37"/>
      <c r="BA556" s="37"/>
      <c r="BB556"/>
      <c r="BC556" s="37"/>
      <c r="BD556" s="37"/>
      <c r="BE556"/>
      <c r="BF556"/>
      <c r="BG556"/>
      <c r="BH556"/>
      <c r="BI556" s="37"/>
      <c r="BJ556"/>
      <c r="BK556" s="37"/>
      <c r="BL556"/>
      <c r="BM556" s="37"/>
      <c r="BN556"/>
      <c r="BO556"/>
      <c r="BP556"/>
      <c r="BQ556"/>
      <c r="BR556"/>
      <c r="BS556" s="41"/>
    </row>
    <row r="557" spans="1:71" x14ac:dyDescent="0.2">
      <c r="A557" s="40" t="str">
        <f t="shared" si="11"/>
        <v/>
      </c>
      <c r="B557" s="40"/>
      <c r="C557" s="40"/>
      <c r="D557" s="40"/>
      <c r="E557" s="54"/>
      <c r="F557"/>
      <c r="G557"/>
      <c r="H557"/>
      <c r="I557" s="37"/>
      <c r="J557"/>
      <c r="K557" s="37"/>
      <c r="L557"/>
      <c r="M557" s="37"/>
      <c r="N557"/>
      <c r="O557"/>
      <c r="P557"/>
      <c r="Q557"/>
      <c r="R557"/>
      <c r="S557"/>
      <c r="T557"/>
      <c r="U557"/>
      <c r="V557"/>
      <c r="W557"/>
      <c r="X557" s="37"/>
      <c r="Y557"/>
      <c r="Z557"/>
      <c r="AA557"/>
      <c r="AB557"/>
      <c r="AC557"/>
      <c r="AD557"/>
      <c r="AE557"/>
      <c r="AF557"/>
      <c r="AG557"/>
      <c r="AH557" s="37"/>
      <c r="AI557"/>
      <c r="AJ557"/>
      <c r="AK557"/>
      <c r="AL557" s="37"/>
      <c r="AM557"/>
      <c r="AN557"/>
      <c r="AO557"/>
      <c r="AP557"/>
      <c r="AQ557"/>
      <c r="AR557"/>
      <c r="AS557" s="37"/>
      <c r="AT557" s="37"/>
      <c r="AU557"/>
      <c r="AV557" s="37"/>
      <c r="AW557" s="37"/>
      <c r="AX557" s="37"/>
      <c r="AY557" s="37"/>
      <c r="AZ557" s="37"/>
      <c r="BA557" s="37"/>
      <c r="BB557" s="37"/>
      <c r="BC557" s="37"/>
      <c r="BD557" s="37"/>
      <c r="BE557"/>
      <c r="BF557" s="37"/>
      <c r="BG557" s="37"/>
      <c r="BH557"/>
      <c r="BI557" s="37"/>
      <c r="BJ557" s="37"/>
      <c r="BK557"/>
      <c r="BL557"/>
      <c r="BM557" s="37"/>
      <c r="BN557"/>
      <c r="BO557"/>
      <c r="BP557"/>
      <c r="BQ557"/>
      <c r="BR557" s="37"/>
      <c r="BS557" s="41"/>
    </row>
    <row r="558" spans="1:71" x14ac:dyDescent="0.2">
      <c r="A558" s="40" t="str">
        <f t="shared" ref="A558:A621" si="12">B558&amp;C558</f>
        <v/>
      </c>
      <c r="B558" s="40"/>
      <c r="C558" s="40"/>
      <c r="D558" s="40"/>
      <c r="E558" s="40"/>
      <c r="F558"/>
      <c r="G558"/>
      <c r="H558"/>
      <c r="I558" s="37"/>
      <c r="J558"/>
      <c r="K558" s="37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 s="41"/>
    </row>
    <row r="559" spans="1:71" x14ac:dyDescent="0.2">
      <c r="A559" s="40" t="str">
        <f t="shared" si="12"/>
        <v/>
      </c>
      <c r="B559" s="40"/>
      <c r="C559" s="40"/>
      <c r="D559" s="40"/>
      <c r="E559" s="40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37"/>
      <c r="AR559"/>
      <c r="AS559"/>
      <c r="AT559"/>
      <c r="AU559"/>
      <c r="AV559"/>
      <c r="AW559"/>
      <c r="AX559"/>
      <c r="AY559"/>
      <c r="AZ559"/>
      <c r="BA559"/>
      <c r="BB559"/>
      <c r="BC559" s="37"/>
      <c r="BD559"/>
      <c r="BE559" s="37"/>
      <c r="BF559"/>
      <c r="BG559"/>
      <c r="BH559"/>
      <c r="BI559" s="37"/>
      <c r="BJ559"/>
      <c r="BK559"/>
      <c r="BL559" s="37"/>
      <c r="BM559" s="37"/>
      <c r="BN559"/>
      <c r="BO559"/>
      <c r="BP559"/>
      <c r="BQ559"/>
      <c r="BR559"/>
      <c r="BS559" s="41"/>
    </row>
    <row r="560" spans="1:71" x14ac:dyDescent="0.2">
      <c r="A560" s="40" t="str">
        <f t="shared" si="12"/>
        <v/>
      </c>
      <c r="B560" s="40"/>
      <c r="C560" s="40"/>
      <c r="D560" s="40"/>
      <c r="E560" s="40"/>
      <c r="F560"/>
      <c r="G560"/>
      <c r="H560"/>
      <c r="I560"/>
      <c r="J560" s="37"/>
      <c r="K560" s="37"/>
      <c r="L560" s="37"/>
      <c r="M560"/>
      <c r="N560" s="37"/>
      <c r="O560"/>
      <c r="P560"/>
      <c r="Q560"/>
      <c r="R560"/>
      <c r="S560" s="37"/>
      <c r="T560"/>
      <c r="U560"/>
      <c r="V560" s="37"/>
      <c r="W560"/>
      <c r="X560"/>
      <c r="Y560"/>
      <c r="Z560"/>
      <c r="AA560"/>
      <c r="AB560"/>
      <c r="AC560"/>
      <c r="AD560"/>
      <c r="AE560" s="37"/>
      <c r="AF560" s="37"/>
      <c r="AG560"/>
      <c r="AH560" s="37"/>
      <c r="AI560" s="37"/>
      <c r="AJ560" s="37"/>
      <c r="AK560"/>
      <c r="AL560" s="37"/>
      <c r="AM560" s="37"/>
      <c r="AN560" s="37"/>
      <c r="AO560" s="37"/>
      <c r="AP560" s="37"/>
      <c r="AQ560" s="37"/>
      <c r="AR560" s="37"/>
      <c r="AS560" s="37"/>
      <c r="AT560" s="37"/>
      <c r="AU560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/>
      <c r="BO560"/>
      <c r="BP560"/>
      <c r="BQ560"/>
      <c r="BR560" s="37"/>
      <c r="BS560" s="41"/>
    </row>
    <row r="561" spans="1:71" x14ac:dyDescent="0.2">
      <c r="A561" s="40" t="str">
        <f t="shared" si="12"/>
        <v/>
      </c>
      <c r="B561" s="40"/>
      <c r="C561" s="40"/>
      <c r="D561" s="40"/>
      <c r="E561" s="54"/>
      <c r="F561" s="37"/>
      <c r="G561" s="37"/>
      <c r="H561" s="37"/>
      <c r="I561"/>
      <c r="J561"/>
      <c r="K561" s="37"/>
      <c r="L561"/>
      <c r="M561" s="37"/>
      <c r="N561" s="37"/>
      <c r="O561"/>
      <c r="P561"/>
      <c r="Q561"/>
      <c r="R561"/>
      <c r="S561" s="37"/>
      <c r="T561"/>
      <c r="U561"/>
      <c r="V561"/>
      <c r="W561"/>
      <c r="X561" s="37"/>
      <c r="Y561"/>
      <c r="Z561" s="37"/>
      <c r="AA561"/>
      <c r="AB561" s="37"/>
      <c r="AC561" s="37"/>
      <c r="AD561"/>
      <c r="AE561" s="37"/>
      <c r="AF561"/>
      <c r="AG561" s="37"/>
      <c r="AH561" s="37"/>
      <c r="AI561" s="37"/>
      <c r="AJ561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/>
      <c r="BO561"/>
      <c r="BP561"/>
      <c r="BQ561"/>
      <c r="BR561" s="37"/>
      <c r="BS561" s="41"/>
    </row>
    <row r="562" spans="1:71" x14ac:dyDescent="0.2">
      <c r="A562" s="40" t="str">
        <f t="shared" si="12"/>
        <v/>
      </c>
      <c r="B562" s="40"/>
      <c r="C562" s="40"/>
      <c r="D562" s="40"/>
      <c r="E562" s="40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 s="37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 s="41"/>
    </row>
    <row r="563" spans="1:71" x14ac:dyDescent="0.2">
      <c r="A563" s="40" t="str">
        <f t="shared" si="12"/>
        <v/>
      </c>
      <c r="B563" s="40"/>
      <c r="C563" s="40"/>
      <c r="D563" s="40"/>
      <c r="E563" s="40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 s="37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 s="41"/>
    </row>
    <row r="564" spans="1:71" x14ac:dyDescent="0.2">
      <c r="A564" s="40" t="str">
        <f t="shared" si="12"/>
        <v/>
      </c>
      <c r="B564" s="40"/>
      <c r="C564" s="40"/>
      <c r="D564" s="40"/>
      <c r="E564" s="40"/>
      <c r="F564"/>
      <c r="G564"/>
      <c r="H564"/>
      <c r="I564"/>
      <c r="J564"/>
      <c r="K564"/>
      <c r="L564"/>
      <c r="M564"/>
      <c r="N564"/>
      <c r="O564" s="37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 s="37"/>
      <c r="AP564"/>
      <c r="AQ564"/>
      <c r="AR564" s="37"/>
      <c r="AS564"/>
      <c r="AT564"/>
      <c r="AU564"/>
      <c r="AV564" s="37"/>
      <c r="AW564"/>
      <c r="AX564"/>
      <c r="AY564"/>
      <c r="AZ564"/>
      <c r="BA564"/>
      <c r="BB564"/>
      <c r="BC564" s="37"/>
      <c r="BD564"/>
      <c r="BE564"/>
      <c r="BF564"/>
      <c r="BG564"/>
      <c r="BH564"/>
      <c r="BI564"/>
      <c r="BJ564" s="37"/>
      <c r="BK564" s="37"/>
      <c r="BL564"/>
      <c r="BM564" s="37"/>
      <c r="BN564"/>
      <c r="BO564"/>
      <c r="BP564"/>
      <c r="BQ564"/>
      <c r="BR564"/>
      <c r="BS564" s="41"/>
    </row>
    <row r="565" spans="1:71" x14ac:dyDescent="0.2">
      <c r="A565" s="40" t="str">
        <f t="shared" si="12"/>
        <v/>
      </c>
      <c r="B565" s="40"/>
      <c r="C565" s="40"/>
      <c r="D565" s="40"/>
      <c r="E565" s="40"/>
      <c r="F565"/>
      <c r="G565"/>
      <c r="H565"/>
      <c r="I565" s="37"/>
      <c r="J565"/>
      <c r="K565" s="37"/>
      <c r="L565" s="37"/>
      <c r="M565"/>
      <c r="N565"/>
      <c r="O565" s="37"/>
      <c r="P565"/>
      <c r="Q565"/>
      <c r="R565"/>
      <c r="S565" s="37"/>
      <c r="T565"/>
      <c r="U565"/>
      <c r="V565"/>
      <c r="W565"/>
      <c r="X565" s="37"/>
      <c r="Y565"/>
      <c r="Z565"/>
      <c r="AA565"/>
      <c r="AB565" s="37"/>
      <c r="AC565"/>
      <c r="AD565"/>
      <c r="AE565"/>
      <c r="AF565"/>
      <c r="AG565" s="37"/>
      <c r="AH565"/>
      <c r="AI565" s="37"/>
      <c r="AJ565"/>
      <c r="AK565"/>
      <c r="AL565"/>
      <c r="AM565"/>
      <c r="AN565"/>
      <c r="AO565" s="37"/>
      <c r="AP565"/>
      <c r="AQ565"/>
      <c r="AR565" s="37"/>
      <c r="AS565"/>
      <c r="AT565"/>
      <c r="AU565"/>
      <c r="AV565" s="37"/>
      <c r="AW565"/>
      <c r="AX565"/>
      <c r="AY565"/>
      <c r="AZ565" s="37"/>
      <c r="BA565" s="37"/>
      <c r="BB565"/>
      <c r="BC565" s="37"/>
      <c r="BD565" s="37"/>
      <c r="BE565"/>
      <c r="BF565"/>
      <c r="BG565"/>
      <c r="BH565" s="37"/>
      <c r="BI565" s="37"/>
      <c r="BJ565"/>
      <c r="BK565"/>
      <c r="BL565"/>
      <c r="BM565" s="37"/>
      <c r="BN565"/>
      <c r="BO565"/>
      <c r="BP565"/>
      <c r="BQ565"/>
      <c r="BR565" s="37"/>
      <c r="BS565" s="41"/>
    </row>
    <row r="566" spans="1:71" x14ac:dyDescent="0.2">
      <c r="A566" s="40" t="str">
        <f t="shared" si="12"/>
        <v/>
      </c>
      <c r="B566" s="40"/>
      <c r="C566" s="40"/>
      <c r="D566" s="40"/>
      <c r="E566" s="40"/>
      <c r="F566"/>
      <c r="G566"/>
      <c r="H566" s="37"/>
      <c r="I566" s="37"/>
      <c r="J566"/>
      <c r="K566" s="37"/>
      <c r="L566"/>
      <c r="M566" s="37"/>
      <c r="N566"/>
      <c r="O566"/>
      <c r="P566"/>
      <c r="Q566"/>
      <c r="R566"/>
      <c r="S566"/>
      <c r="T566"/>
      <c r="U566"/>
      <c r="V566"/>
      <c r="W566"/>
      <c r="X566" s="37"/>
      <c r="Y566"/>
      <c r="Z566" s="37"/>
      <c r="AA566"/>
      <c r="AB566"/>
      <c r="AC566"/>
      <c r="AD566"/>
      <c r="AE566"/>
      <c r="AF566"/>
      <c r="AG566"/>
      <c r="AH566"/>
      <c r="AI566"/>
      <c r="AJ566"/>
      <c r="AK566"/>
      <c r="AL566" s="37"/>
      <c r="AM566"/>
      <c r="AN566"/>
      <c r="AO566"/>
      <c r="AP566"/>
      <c r="AQ566"/>
      <c r="AR566" s="37"/>
      <c r="AS566" s="37"/>
      <c r="AT566"/>
      <c r="AU566"/>
      <c r="AV566"/>
      <c r="AW566"/>
      <c r="AX566"/>
      <c r="AY566"/>
      <c r="AZ566"/>
      <c r="BA566"/>
      <c r="BB566"/>
      <c r="BC566" s="37"/>
      <c r="BD566" s="37"/>
      <c r="BE566"/>
      <c r="BF566" s="37"/>
      <c r="BG566" s="37"/>
      <c r="BH566"/>
      <c r="BI566" s="37"/>
      <c r="BJ566"/>
      <c r="BK566"/>
      <c r="BL566" s="37"/>
      <c r="BM566" s="37"/>
      <c r="BN566"/>
      <c r="BO566"/>
      <c r="BP566"/>
      <c r="BQ566"/>
      <c r="BR566"/>
      <c r="BS566" s="41"/>
    </row>
    <row r="567" spans="1:71" x14ac:dyDescent="0.2">
      <c r="A567" s="40" t="str">
        <f t="shared" si="12"/>
        <v/>
      </c>
      <c r="B567" s="40"/>
      <c r="C567" s="40"/>
      <c r="D567" s="40"/>
      <c r="E567" s="40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 s="3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 s="3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 s="41"/>
    </row>
    <row r="568" spans="1:71" x14ac:dyDescent="0.2">
      <c r="A568" s="40" t="str">
        <f t="shared" si="12"/>
        <v/>
      </c>
      <c r="B568" s="40"/>
      <c r="C568" s="40"/>
      <c r="D568" s="40"/>
      <c r="E568" s="40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 s="37"/>
      <c r="T568"/>
      <c r="U568"/>
      <c r="V568"/>
      <c r="W568"/>
      <c r="X568"/>
      <c r="Y568" s="37"/>
      <c r="Z568"/>
      <c r="AA568"/>
      <c r="AB568"/>
      <c r="AC568"/>
      <c r="AD568"/>
      <c r="AE568"/>
      <c r="AF568"/>
      <c r="AG568" s="37"/>
      <c r="AH568"/>
      <c r="AI568"/>
      <c r="AJ568"/>
      <c r="AK568"/>
      <c r="AL568"/>
      <c r="AM568"/>
      <c r="AN568"/>
      <c r="AO568" s="37"/>
      <c r="AP568" s="37"/>
      <c r="AQ568" s="37"/>
      <c r="AR568" s="37"/>
      <c r="AS568"/>
      <c r="AT568" s="37"/>
      <c r="AU568"/>
      <c r="AV568" s="37"/>
      <c r="AW568" s="37"/>
      <c r="AX568" s="37"/>
      <c r="AY568"/>
      <c r="AZ568" s="37"/>
      <c r="BA568" s="37"/>
      <c r="BB568" s="37"/>
      <c r="BC568" s="37"/>
      <c r="BD568" s="37"/>
      <c r="BE568"/>
      <c r="BF568" s="37"/>
      <c r="BG568" s="37"/>
      <c r="BH568"/>
      <c r="BI568"/>
      <c r="BJ568"/>
      <c r="BK568" s="37"/>
      <c r="BL568"/>
      <c r="BM568" s="37"/>
      <c r="BN568"/>
      <c r="BO568"/>
      <c r="BP568"/>
      <c r="BQ568"/>
      <c r="BR568" s="37"/>
      <c r="BS568" s="41"/>
    </row>
    <row r="569" spans="1:71" x14ac:dyDescent="0.2">
      <c r="A569" s="40" t="str">
        <f t="shared" si="12"/>
        <v/>
      </c>
      <c r="B569" s="40"/>
      <c r="C569" s="40"/>
      <c r="D569" s="40"/>
      <c r="E569" s="40"/>
      <c r="F569"/>
      <c r="G569"/>
      <c r="H569"/>
      <c r="I569" s="37"/>
      <c r="J569"/>
      <c r="K569" s="37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 s="37"/>
      <c r="AS569"/>
      <c r="AT569"/>
      <c r="AU569"/>
      <c r="AV569"/>
      <c r="AW569"/>
      <c r="AX569"/>
      <c r="AY569"/>
      <c r="AZ569"/>
      <c r="BA569"/>
      <c r="BB569"/>
      <c r="BC569" s="37"/>
      <c r="BD569"/>
      <c r="BE569"/>
      <c r="BF569"/>
      <c r="BG569" s="37"/>
      <c r="BH569" s="37"/>
      <c r="BI569" s="37"/>
      <c r="BJ569"/>
      <c r="BK569"/>
      <c r="BL569"/>
      <c r="BM569"/>
      <c r="BN569"/>
      <c r="BO569"/>
      <c r="BP569"/>
      <c r="BQ569"/>
      <c r="BR569" s="37"/>
      <c r="BS569" s="41"/>
    </row>
    <row r="570" spans="1:71" x14ac:dyDescent="0.2">
      <c r="A570" s="40" t="str">
        <f t="shared" si="12"/>
        <v/>
      </c>
      <c r="B570" s="40"/>
      <c r="C570" s="40"/>
      <c r="D570" s="40"/>
      <c r="E570" s="4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 s="37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 s="41"/>
    </row>
    <row r="571" spans="1:71" x14ac:dyDescent="0.2">
      <c r="A571" s="40" t="str">
        <f t="shared" si="12"/>
        <v/>
      </c>
      <c r="B571" s="40"/>
      <c r="C571" s="40"/>
      <c r="D571" s="40"/>
      <c r="E571" s="40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 s="37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 s="41"/>
    </row>
    <row r="572" spans="1:71" x14ac:dyDescent="0.2">
      <c r="A572" s="40" t="str">
        <f t="shared" si="12"/>
        <v/>
      </c>
      <c r="B572" s="40"/>
      <c r="C572" s="40"/>
      <c r="D572" s="40"/>
      <c r="E572" s="40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 s="37"/>
      <c r="AK572"/>
      <c r="AL572"/>
      <c r="AM572"/>
      <c r="AN572"/>
      <c r="AO572"/>
      <c r="AP572"/>
      <c r="AQ572" s="37"/>
      <c r="AR572"/>
      <c r="AS572"/>
      <c r="AT572"/>
      <c r="AU572"/>
      <c r="AV572"/>
      <c r="AW572"/>
      <c r="AX572"/>
      <c r="AY572"/>
      <c r="AZ572"/>
      <c r="BA572"/>
      <c r="BB572"/>
      <c r="BC572" s="37"/>
      <c r="BD572"/>
      <c r="BE572"/>
      <c r="BF572"/>
      <c r="BG572" s="37"/>
      <c r="BH572"/>
      <c r="BI572"/>
      <c r="BJ572"/>
      <c r="BK572"/>
      <c r="BL572"/>
      <c r="BM572" s="37"/>
      <c r="BN572"/>
      <c r="BO572"/>
      <c r="BP572"/>
      <c r="BQ572"/>
      <c r="BR572"/>
      <c r="BS572" s="41"/>
    </row>
    <row r="573" spans="1:71" x14ac:dyDescent="0.2">
      <c r="A573" s="40" t="str">
        <f t="shared" si="12"/>
        <v/>
      </c>
      <c r="B573" s="40"/>
      <c r="C573" s="40"/>
      <c r="D573" s="40"/>
      <c r="E573" s="54"/>
      <c r="F573" s="37"/>
      <c r="G573" s="37"/>
      <c r="H573" s="37"/>
      <c r="I573" s="37"/>
      <c r="J573" s="37"/>
      <c r="K573" s="37"/>
      <c r="L573" s="37"/>
      <c r="M573" s="37"/>
      <c r="N573" s="37"/>
      <c r="O573"/>
      <c r="P573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/>
      <c r="AB573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/>
      <c r="BQ573"/>
      <c r="BR573" s="37"/>
      <c r="BS573" s="41"/>
    </row>
    <row r="574" spans="1:71" x14ac:dyDescent="0.2">
      <c r="A574" s="40" t="str">
        <f t="shared" si="12"/>
        <v/>
      </c>
      <c r="B574" s="40"/>
      <c r="C574" s="40"/>
      <c r="D574" s="40"/>
      <c r="E574" s="40"/>
      <c r="F574" s="37"/>
      <c r="G574" s="37"/>
      <c r="H574" s="37"/>
      <c r="I574" s="37"/>
      <c r="J574" s="37"/>
      <c r="K574" s="37"/>
      <c r="L574"/>
      <c r="M574" s="37"/>
      <c r="N574" s="37"/>
      <c r="O574"/>
      <c r="P574"/>
      <c r="Q574"/>
      <c r="R574" s="37"/>
      <c r="S574" s="37"/>
      <c r="T574" s="37"/>
      <c r="U574"/>
      <c r="V574"/>
      <c r="W574" s="37"/>
      <c r="X574"/>
      <c r="Y574"/>
      <c r="Z574"/>
      <c r="AA574"/>
      <c r="AB574" s="37"/>
      <c r="AC574" s="37"/>
      <c r="AD574"/>
      <c r="AE574"/>
      <c r="AF574"/>
      <c r="AG574"/>
      <c r="AH574" s="37"/>
      <c r="AI574" s="37"/>
      <c r="AJ574"/>
      <c r="AK574"/>
      <c r="AL574"/>
      <c r="AM574"/>
      <c r="AN574" s="37"/>
      <c r="AO574" s="37"/>
      <c r="AP574" s="37"/>
      <c r="AQ574"/>
      <c r="AR574" s="37"/>
      <c r="AS574" s="37"/>
      <c r="AT574"/>
      <c r="AU574"/>
      <c r="AV574" s="37"/>
      <c r="AW574" s="37"/>
      <c r="AX574"/>
      <c r="AY574"/>
      <c r="AZ574" s="37"/>
      <c r="BA574"/>
      <c r="BB574" s="37"/>
      <c r="BC574" s="37"/>
      <c r="BD574" s="37"/>
      <c r="BE574" s="37"/>
      <c r="BF574"/>
      <c r="BG574" s="37"/>
      <c r="BH574" s="37"/>
      <c r="BI574" s="37"/>
      <c r="BJ574" s="37"/>
      <c r="BK574" s="37"/>
      <c r="BL574"/>
      <c r="BM574" s="37"/>
      <c r="BN574"/>
      <c r="BO574"/>
      <c r="BP574"/>
      <c r="BQ574"/>
      <c r="BR574"/>
      <c r="BS574" s="41"/>
    </row>
    <row r="575" spans="1:71" x14ac:dyDescent="0.2">
      <c r="A575" s="40" t="str">
        <f t="shared" si="12"/>
        <v/>
      </c>
      <c r="B575" s="40"/>
      <c r="C575" s="40"/>
      <c r="D575" s="40"/>
      <c r="E575" s="54"/>
      <c r="F575" s="37"/>
      <c r="G575"/>
      <c r="H575" s="37"/>
      <c r="I575"/>
      <c r="J575" s="37"/>
      <c r="K575"/>
      <c r="L575" s="37"/>
      <c r="M575" s="37"/>
      <c r="N575" s="37"/>
      <c r="O575"/>
      <c r="P575"/>
      <c r="Q575"/>
      <c r="R575"/>
      <c r="S575" s="37"/>
      <c r="T575" s="37"/>
      <c r="U575"/>
      <c r="V575"/>
      <c r="W575"/>
      <c r="X575"/>
      <c r="Y575"/>
      <c r="Z575" s="37"/>
      <c r="AA575"/>
      <c r="AB575" s="37"/>
      <c r="AC575"/>
      <c r="AD575" s="37"/>
      <c r="AE575" s="37"/>
      <c r="AF575" s="37"/>
      <c r="AG575" s="37"/>
      <c r="AH575" s="37"/>
      <c r="AI575" s="37"/>
      <c r="AJ575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/>
      <c r="BK575" s="37"/>
      <c r="BL575" s="37"/>
      <c r="BM575" s="37"/>
      <c r="BN575"/>
      <c r="BO575"/>
      <c r="BP575"/>
      <c r="BQ575"/>
      <c r="BR575" s="37"/>
      <c r="BS575" s="41"/>
    </row>
    <row r="576" spans="1:71" x14ac:dyDescent="0.2">
      <c r="A576" s="40" t="str">
        <f t="shared" si="12"/>
        <v/>
      </c>
      <c r="B576" s="40"/>
      <c r="C576" s="40"/>
      <c r="D576" s="40"/>
      <c r="E576" s="54"/>
      <c r="F576" s="37"/>
      <c r="G576" s="37"/>
      <c r="H576" s="37"/>
      <c r="I576" s="37"/>
      <c r="J576" s="37"/>
      <c r="K576" s="37"/>
      <c r="L576" s="37"/>
      <c r="M576" s="37"/>
      <c r="N576" s="37"/>
      <c r="O576"/>
      <c r="P576"/>
      <c r="Q576" s="37"/>
      <c r="R576" s="37"/>
      <c r="S576" s="37"/>
      <c r="T576"/>
      <c r="U576"/>
      <c r="V576" s="37"/>
      <c r="W576" s="37"/>
      <c r="X576" s="37"/>
      <c r="Y576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/>
      <c r="BO576"/>
      <c r="BP576"/>
      <c r="BQ576"/>
      <c r="BR576" s="37"/>
      <c r="BS576" s="41"/>
    </row>
    <row r="577" spans="1:71" x14ac:dyDescent="0.2">
      <c r="A577" s="40" t="str">
        <f t="shared" si="12"/>
        <v/>
      </c>
      <c r="B577" s="40"/>
      <c r="C577" s="40"/>
      <c r="D577" s="40"/>
      <c r="E577" s="40"/>
      <c r="F577"/>
      <c r="G577"/>
      <c r="H577"/>
      <c r="I577"/>
      <c r="J577"/>
      <c r="K577"/>
      <c r="L577"/>
      <c r="M577" s="3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 s="3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 s="3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 s="37"/>
      <c r="BL577"/>
      <c r="BM577"/>
      <c r="BN577"/>
      <c r="BO577"/>
      <c r="BP577"/>
      <c r="BQ577"/>
      <c r="BR577"/>
      <c r="BS577" s="41"/>
    </row>
    <row r="578" spans="1:71" x14ac:dyDescent="0.2">
      <c r="A578" s="40" t="str">
        <f t="shared" si="12"/>
        <v/>
      </c>
      <c r="B578" s="40"/>
      <c r="C578" s="40"/>
      <c r="D578" s="40"/>
      <c r="E578" s="40"/>
      <c r="F578"/>
      <c r="G578"/>
      <c r="H578" s="37"/>
      <c r="I578" s="37"/>
      <c r="J578"/>
      <c r="K578" s="37"/>
      <c r="L578"/>
      <c r="M578" s="37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 s="37"/>
      <c r="AS578"/>
      <c r="AT578"/>
      <c r="AU578"/>
      <c r="AV578"/>
      <c r="AW578"/>
      <c r="AX578"/>
      <c r="AY578"/>
      <c r="AZ578" s="37"/>
      <c r="BA578"/>
      <c r="BB578" s="37"/>
      <c r="BC578" s="37"/>
      <c r="BD578"/>
      <c r="BE578"/>
      <c r="BF578"/>
      <c r="BG578"/>
      <c r="BH578"/>
      <c r="BI578" s="37"/>
      <c r="BJ578"/>
      <c r="BK578"/>
      <c r="BL578"/>
      <c r="BM578"/>
      <c r="BN578"/>
      <c r="BO578"/>
      <c r="BP578"/>
      <c r="BQ578"/>
      <c r="BR578"/>
      <c r="BS578" s="41"/>
    </row>
    <row r="579" spans="1:71" x14ac:dyDescent="0.2">
      <c r="A579" s="40" t="str">
        <f t="shared" si="12"/>
        <v/>
      </c>
      <c r="B579" s="40"/>
      <c r="C579" s="40"/>
      <c r="D579" s="40"/>
      <c r="E579" s="40"/>
      <c r="F579"/>
      <c r="G579"/>
      <c r="H579"/>
      <c r="I579" s="37"/>
      <c r="J579"/>
      <c r="K579"/>
      <c r="L579"/>
      <c r="M579"/>
      <c r="N579" s="37"/>
      <c r="O579"/>
      <c r="P579"/>
      <c r="Q579"/>
      <c r="R579"/>
      <c r="S579"/>
      <c r="T579"/>
      <c r="U579"/>
      <c r="V579"/>
      <c r="W579"/>
      <c r="X579"/>
      <c r="Y579"/>
      <c r="Z579" s="37"/>
      <c r="AA579"/>
      <c r="AB579"/>
      <c r="AC579"/>
      <c r="AD579"/>
      <c r="AE579"/>
      <c r="AF579"/>
      <c r="AG579"/>
      <c r="AH579"/>
      <c r="AI579"/>
      <c r="AJ579"/>
      <c r="AK579"/>
      <c r="AL579"/>
      <c r="AM579" s="37"/>
      <c r="AN579"/>
      <c r="AO579" s="37"/>
      <c r="AP579"/>
      <c r="AQ579"/>
      <c r="AR579"/>
      <c r="AS579"/>
      <c r="AT579"/>
      <c r="AU579"/>
      <c r="AV579" s="37"/>
      <c r="AW579"/>
      <c r="AX579"/>
      <c r="AY579"/>
      <c r="AZ579" s="37"/>
      <c r="BA579"/>
      <c r="BB579"/>
      <c r="BC579" s="37"/>
      <c r="BD579" s="37"/>
      <c r="BE579"/>
      <c r="BF579"/>
      <c r="BG579"/>
      <c r="BH579"/>
      <c r="BI579"/>
      <c r="BJ579"/>
      <c r="BK579" s="37"/>
      <c r="BL579"/>
      <c r="BM579"/>
      <c r="BN579"/>
      <c r="BO579"/>
      <c r="BP579"/>
      <c r="BQ579"/>
      <c r="BR579"/>
      <c r="BS579" s="41"/>
    </row>
    <row r="580" spans="1:71" x14ac:dyDescent="0.2">
      <c r="A580" s="40" t="str">
        <f t="shared" si="12"/>
        <v/>
      </c>
      <c r="B580" s="40"/>
      <c r="C580" s="40"/>
      <c r="D580" s="40"/>
      <c r="E580" s="40"/>
      <c r="F580"/>
      <c r="G580" s="37"/>
      <c r="H580" s="37"/>
      <c r="I580" s="37"/>
      <c r="J580"/>
      <c r="K580"/>
      <c r="L580"/>
      <c r="M580" s="37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 s="37"/>
      <c r="AD580"/>
      <c r="AE580"/>
      <c r="AF580"/>
      <c r="AG580"/>
      <c r="AH580" s="37"/>
      <c r="AI580" s="37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 s="37"/>
      <c r="BH580"/>
      <c r="BI580" s="37"/>
      <c r="BJ580"/>
      <c r="BK580" s="37"/>
      <c r="BL580"/>
      <c r="BM580" s="37"/>
      <c r="BN580"/>
      <c r="BO580"/>
      <c r="BP580"/>
      <c r="BQ580"/>
      <c r="BR580"/>
      <c r="BS580" s="41"/>
    </row>
    <row r="581" spans="1:71" x14ac:dyDescent="0.2">
      <c r="A581" s="40" t="str">
        <f t="shared" si="12"/>
        <v/>
      </c>
      <c r="B581" s="40"/>
      <c r="C581" s="40"/>
      <c r="D581" s="40"/>
      <c r="E581" s="40"/>
      <c r="F581"/>
      <c r="G581"/>
      <c r="H581"/>
      <c r="I581"/>
      <c r="J581"/>
      <c r="K581" s="37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 s="37"/>
      <c r="AL581"/>
      <c r="AM581" s="37"/>
      <c r="AN581"/>
      <c r="AO581"/>
      <c r="AP581"/>
      <c r="AQ581"/>
      <c r="AR581" s="37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 s="37"/>
      <c r="BI581" s="37"/>
      <c r="BJ581"/>
      <c r="BK581"/>
      <c r="BL581"/>
      <c r="BM581" s="37"/>
      <c r="BN581"/>
      <c r="BO581"/>
      <c r="BP581"/>
      <c r="BQ581"/>
      <c r="BR581"/>
      <c r="BS581" s="41"/>
    </row>
    <row r="582" spans="1:71" x14ac:dyDescent="0.2">
      <c r="A582" s="40" t="str">
        <f t="shared" si="12"/>
        <v/>
      </c>
      <c r="B582" s="40"/>
      <c r="C582" s="40"/>
      <c r="D582" s="40"/>
      <c r="E582" s="40"/>
      <c r="F582"/>
      <c r="G582"/>
      <c r="H582" s="37"/>
      <c r="I582" s="37"/>
      <c r="J582"/>
      <c r="K582"/>
      <c r="L582"/>
      <c r="M582"/>
      <c r="N582" s="37"/>
      <c r="O582" s="37"/>
      <c r="P582"/>
      <c r="Q582"/>
      <c r="R582"/>
      <c r="S582" s="37"/>
      <c r="T582"/>
      <c r="U582"/>
      <c r="V582" s="37"/>
      <c r="W582"/>
      <c r="X582"/>
      <c r="Y582"/>
      <c r="Z582"/>
      <c r="AA582"/>
      <c r="AB582"/>
      <c r="AC582"/>
      <c r="AD582"/>
      <c r="AE582"/>
      <c r="AF582"/>
      <c r="AG582" s="37"/>
      <c r="AH582" s="37"/>
      <c r="AI582" s="37"/>
      <c r="AJ582"/>
      <c r="AK582" s="37"/>
      <c r="AL582" s="37"/>
      <c r="AM582" s="37"/>
      <c r="AN582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/>
      <c r="AZ582" s="37"/>
      <c r="BA582" s="37"/>
      <c r="BB582"/>
      <c r="BC582" s="37"/>
      <c r="BD582" s="37"/>
      <c r="BE582" s="37"/>
      <c r="BF582"/>
      <c r="BG582" s="37"/>
      <c r="BH582" s="37"/>
      <c r="BI582" s="37"/>
      <c r="BJ582" s="37"/>
      <c r="BK582" s="37"/>
      <c r="BL582" s="37"/>
      <c r="BM582" s="37"/>
      <c r="BN582"/>
      <c r="BO582"/>
      <c r="BP582"/>
      <c r="BQ582"/>
      <c r="BR582" s="37"/>
      <c r="BS582" s="41"/>
    </row>
    <row r="583" spans="1:71" x14ac:dyDescent="0.2">
      <c r="A583" s="40" t="str">
        <f t="shared" si="12"/>
        <v/>
      </c>
      <c r="B583" s="40"/>
      <c r="C583" s="40"/>
      <c r="D583" s="40"/>
      <c r="E583" s="40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 s="37"/>
      <c r="AW583"/>
      <c r="AX583"/>
      <c r="AY583"/>
      <c r="AZ583"/>
      <c r="BA583"/>
      <c r="BB583"/>
      <c r="BC583"/>
      <c r="BD583"/>
      <c r="BE583"/>
      <c r="BF583"/>
      <c r="BG583"/>
      <c r="BH583"/>
      <c r="BI583" s="37"/>
      <c r="BJ583"/>
      <c r="BK583"/>
      <c r="BL583"/>
      <c r="BM583"/>
      <c r="BN583"/>
      <c r="BO583"/>
      <c r="BP583"/>
      <c r="BQ583"/>
      <c r="BR583"/>
      <c r="BS583" s="41"/>
    </row>
    <row r="584" spans="1:71" x14ac:dyDescent="0.2">
      <c r="A584" s="40" t="str">
        <f t="shared" si="12"/>
        <v/>
      </c>
      <c r="B584" s="40"/>
      <c r="C584" s="40"/>
      <c r="D584" s="40"/>
      <c r="E584" s="40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 s="37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 s="37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 s="41"/>
    </row>
    <row r="585" spans="1:71" x14ac:dyDescent="0.2">
      <c r="A585" s="40" t="str">
        <f t="shared" si="12"/>
        <v/>
      </c>
      <c r="B585" s="40"/>
      <c r="C585" s="40"/>
      <c r="D585" s="40"/>
      <c r="E585" s="40"/>
      <c r="F585"/>
      <c r="G585"/>
      <c r="H585"/>
      <c r="I585"/>
      <c r="J585"/>
      <c r="K585"/>
      <c r="L585"/>
      <c r="M585" s="37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 s="37"/>
      <c r="BJ585"/>
      <c r="BK585" s="37"/>
      <c r="BL585"/>
      <c r="BM585"/>
      <c r="BN585"/>
      <c r="BO585"/>
      <c r="BP585"/>
      <c r="BQ585"/>
      <c r="BR585"/>
      <c r="BS585" s="41"/>
    </row>
    <row r="586" spans="1:71" x14ac:dyDescent="0.2">
      <c r="A586" s="40" t="str">
        <f t="shared" si="12"/>
        <v/>
      </c>
      <c r="B586" s="40"/>
      <c r="C586" s="40"/>
      <c r="D586" s="40"/>
      <c r="E586" s="40"/>
      <c r="F586"/>
      <c r="G586"/>
      <c r="H586"/>
      <c r="I586"/>
      <c r="J586"/>
      <c r="K586" s="37"/>
      <c r="L586"/>
      <c r="M586"/>
      <c r="N586"/>
      <c r="O586" s="37"/>
      <c r="P586"/>
      <c r="Q586"/>
      <c r="R586"/>
      <c r="S586"/>
      <c r="T586"/>
      <c r="U586"/>
      <c r="V586"/>
      <c r="W586"/>
      <c r="X586" s="37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 s="37"/>
      <c r="BJ586"/>
      <c r="BK586"/>
      <c r="BL586"/>
      <c r="BM586"/>
      <c r="BN586"/>
      <c r="BO586"/>
      <c r="BP586"/>
      <c r="BQ586"/>
      <c r="BR586"/>
      <c r="BS586" s="41"/>
    </row>
    <row r="587" spans="1:71" x14ac:dyDescent="0.2">
      <c r="A587" s="40" t="str">
        <f t="shared" si="12"/>
        <v/>
      </c>
      <c r="B587" s="40"/>
      <c r="C587" s="40"/>
      <c r="D587" s="40"/>
      <c r="E587" s="40"/>
      <c r="F587"/>
      <c r="G587"/>
      <c r="H587" s="37"/>
      <c r="I587" s="37"/>
      <c r="J587" s="37"/>
      <c r="K587" s="37"/>
      <c r="L587"/>
      <c r="M587" s="37"/>
      <c r="N587"/>
      <c r="O587"/>
      <c r="P587"/>
      <c r="Q587"/>
      <c r="R587"/>
      <c r="S587" s="37"/>
      <c r="T587"/>
      <c r="U587"/>
      <c r="V587"/>
      <c r="W587"/>
      <c r="X587" s="37"/>
      <c r="Y587"/>
      <c r="Z587"/>
      <c r="AA587"/>
      <c r="AB587"/>
      <c r="AC587"/>
      <c r="AD587"/>
      <c r="AE587" s="37"/>
      <c r="AF587"/>
      <c r="AG587"/>
      <c r="AH587" s="37"/>
      <c r="AI587" s="37"/>
      <c r="AJ587"/>
      <c r="AK587"/>
      <c r="AL587" s="37"/>
      <c r="AM587"/>
      <c r="AN587"/>
      <c r="AO587" s="37"/>
      <c r="AP587"/>
      <c r="AQ58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/>
      <c r="BO587"/>
      <c r="BP587"/>
      <c r="BQ587"/>
      <c r="BR587" s="37"/>
      <c r="BS587" s="41"/>
    </row>
    <row r="588" spans="1:71" x14ac:dyDescent="0.2">
      <c r="A588" s="40" t="str">
        <f t="shared" si="12"/>
        <v/>
      </c>
      <c r="B588" s="40"/>
      <c r="C588" s="40"/>
      <c r="D588" s="40"/>
      <c r="E588" s="40"/>
      <c r="F588"/>
      <c r="G588" s="37"/>
      <c r="H588" s="37"/>
      <c r="I588" s="37"/>
      <c r="J588" s="37"/>
      <c r="K588" s="37"/>
      <c r="L588" s="37"/>
      <c r="M588" s="37"/>
      <c r="N588" s="37"/>
      <c r="O588" s="37"/>
      <c r="P588"/>
      <c r="Q588"/>
      <c r="R588" s="37"/>
      <c r="S588"/>
      <c r="T588"/>
      <c r="U588"/>
      <c r="V588" s="37"/>
      <c r="W588"/>
      <c r="X588" s="37"/>
      <c r="Y588"/>
      <c r="Z588" s="37"/>
      <c r="AA588"/>
      <c r="AB588"/>
      <c r="AC588" s="37"/>
      <c r="AD588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/>
      <c r="BO588" s="37"/>
      <c r="BP588"/>
      <c r="BQ588"/>
      <c r="BR588" s="37"/>
      <c r="BS588" s="41"/>
    </row>
    <row r="589" spans="1:71" x14ac:dyDescent="0.2">
      <c r="A589" s="40" t="str">
        <f t="shared" si="12"/>
        <v/>
      </c>
      <c r="B589" s="40"/>
      <c r="C589" s="40"/>
      <c r="D589" s="40"/>
      <c r="E589" s="40"/>
      <c r="F589"/>
      <c r="G589" s="37"/>
      <c r="H589"/>
      <c r="I589"/>
      <c r="J589"/>
      <c r="K589"/>
      <c r="L589"/>
      <c r="M589"/>
      <c r="N589" s="37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 s="37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 s="37"/>
      <c r="AX589" s="37"/>
      <c r="AY589"/>
      <c r="AZ589" s="37"/>
      <c r="BA589" s="37"/>
      <c r="BB589" s="37"/>
      <c r="BC589" s="37"/>
      <c r="BD589"/>
      <c r="BE589" s="37"/>
      <c r="BF589"/>
      <c r="BG589"/>
      <c r="BH589"/>
      <c r="BI589" s="37"/>
      <c r="BJ589"/>
      <c r="BK589" s="37"/>
      <c r="BL589" s="37"/>
      <c r="BM589" s="37"/>
      <c r="BN589"/>
      <c r="BO589"/>
      <c r="BP589"/>
      <c r="BQ589"/>
      <c r="BR589"/>
      <c r="BS589" s="41"/>
    </row>
    <row r="590" spans="1:71" x14ac:dyDescent="0.2">
      <c r="A590" s="40" t="str">
        <f t="shared" si="12"/>
        <v/>
      </c>
      <c r="B590" s="40"/>
      <c r="C590" s="40"/>
      <c r="D590" s="40"/>
      <c r="E590" s="40"/>
      <c r="F590" s="37"/>
      <c r="G590" s="37"/>
      <c r="H590" s="37"/>
      <c r="I590" s="37"/>
      <c r="J590" s="37"/>
      <c r="K590" s="37"/>
      <c r="L590"/>
      <c r="M590" s="37"/>
      <c r="N590" s="37"/>
      <c r="O590" s="37"/>
      <c r="P590"/>
      <c r="Q590"/>
      <c r="R590" s="37"/>
      <c r="S590" s="37"/>
      <c r="T590"/>
      <c r="U590" s="37"/>
      <c r="V590" s="37"/>
      <c r="W590"/>
      <c r="X590" s="37"/>
      <c r="Y590"/>
      <c r="Z590" s="37"/>
      <c r="AA590"/>
      <c r="AB590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/>
      <c r="BO590" s="37"/>
      <c r="BP590"/>
      <c r="BQ590"/>
      <c r="BR590" s="37"/>
      <c r="BS590" s="41"/>
    </row>
    <row r="591" spans="1:71" x14ac:dyDescent="0.2">
      <c r="A591" s="40" t="str">
        <f t="shared" si="12"/>
        <v/>
      </c>
      <c r="B591" s="40"/>
      <c r="C591" s="40"/>
      <c r="D591" s="40"/>
      <c r="E591" s="40"/>
      <c r="F591" s="37"/>
      <c r="G591" s="37"/>
      <c r="H591" s="37"/>
      <c r="I591" s="37"/>
      <c r="J591" s="37"/>
      <c r="K591" s="37"/>
      <c r="L591" s="37"/>
      <c r="M591" s="37"/>
      <c r="N591" s="37"/>
      <c r="O591"/>
      <c r="P591"/>
      <c r="Q591" s="37"/>
      <c r="R591" s="37"/>
      <c r="S591" s="37"/>
      <c r="T591"/>
      <c r="U591" s="37"/>
      <c r="V591" s="37"/>
      <c r="W591"/>
      <c r="X591" s="37"/>
      <c r="Y591" s="37"/>
      <c r="Z591" s="37"/>
      <c r="AA591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/>
      <c r="BO591"/>
      <c r="BP591"/>
      <c r="BQ591"/>
      <c r="BR591" s="37"/>
      <c r="BS591" s="41"/>
    </row>
    <row r="592" spans="1:71" x14ac:dyDescent="0.2">
      <c r="A592" s="40" t="str">
        <f t="shared" si="12"/>
        <v/>
      </c>
      <c r="B592" s="40"/>
      <c r="C592" s="40"/>
      <c r="D592" s="40"/>
      <c r="E592" s="40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 s="37"/>
      <c r="AY592"/>
      <c r="AZ592" s="37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 s="41"/>
    </row>
    <row r="593" spans="1:71" x14ac:dyDescent="0.2">
      <c r="A593" s="40" t="str">
        <f t="shared" si="12"/>
        <v/>
      </c>
      <c r="B593" s="40"/>
      <c r="C593" s="40"/>
      <c r="D593" s="40"/>
      <c r="E593" s="54"/>
      <c r="F593" s="37"/>
      <c r="G593"/>
      <c r="H593" s="37"/>
      <c r="I593"/>
      <c r="J593"/>
      <c r="K593" s="37"/>
      <c r="L593" s="37"/>
      <c r="M593" s="37"/>
      <c r="N593" s="37"/>
      <c r="O593"/>
      <c r="P593"/>
      <c r="Q593"/>
      <c r="R593"/>
      <c r="S593"/>
      <c r="T593"/>
      <c r="U593"/>
      <c r="V593" s="37"/>
      <c r="W593"/>
      <c r="X593" s="37"/>
      <c r="Y593" s="37"/>
      <c r="Z593"/>
      <c r="AA593"/>
      <c r="AB593"/>
      <c r="AC593"/>
      <c r="AD593"/>
      <c r="AE593" s="37"/>
      <c r="AF593" s="37"/>
      <c r="AG593"/>
      <c r="AH593" s="37"/>
      <c r="AI593" s="37"/>
      <c r="AJ593"/>
      <c r="AK593" s="37"/>
      <c r="AL593" s="37"/>
      <c r="AM593" s="37"/>
      <c r="AN593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/>
      <c r="BK593" s="37"/>
      <c r="BL593" s="37"/>
      <c r="BM593" s="37"/>
      <c r="BN593"/>
      <c r="BO593"/>
      <c r="BP593"/>
      <c r="BQ593"/>
      <c r="BR593" s="37"/>
      <c r="BS593" s="41"/>
    </row>
    <row r="594" spans="1:71" x14ac:dyDescent="0.2">
      <c r="A594" s="40" t="str">
        <f t="shared" si="12"/>
        <v/>
      </c>
      <c r="B594" s="40"/>
      <c r="C594" s="40"/>
      <c r="D594" s="40"/>
      <c r="E594" s="40"/>
      <c r="F594"/>
      <c r="G594"/>
      <c r="H594" s="37"/>
      <c r="I594" s="37"/>
      <c r="J594" s="37"/>
      <c r="K594" s="37"/>
      <c r="L594"/>
      <c r="M594" s="37"/>
      <c r="N594" s="37"/>
      <c r="O594"/>
      <c r="P594"/>
      <c r="Q594"/>
      <c r="R594"/>
      <c r="S594"/>
      <c r="T594"/>
      <c r="U594"/>
      <c r="V594" s="37"/>
      <c r="W594"/>
      <c r="X594" s="37"/>
      <c r="Y594"/>
      <c r="Z594" s="37"/>
      <c r="AA594"/>
      <c r="AB594"/>
      <c r="AC594" s="37"/>
      <c r="AD594"/>
      <c r="AE594" s="37"/>
      <c r="AF594" s="37"/>
      <c r="AG594" s="37"/>
      <c r="AH594" s="37"/>
      <c r="AI594" s="37"/>
      <c r="AJ594" s="37"/>
      <c r="AK594"/>
      <c r="AL594" s="37"/>
      <c r="AM594" s="37"/>
      <c r="AN594"/>
      <c r="AO594" s="37"/>
      <c r="AP594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/>
      <c r="BG594" s="37"/>
      <c r="BH594" s="37"/>
      <c r="BI594" s="37"/>
      <c r="BJ594"/>
      <c r="BK594" s="37"/>
      <c r="BL594" s="37"/>
      <c r="BM594" s="37"/>
      <c r="BN594"/>
      <c r="BO594"/>
      <c r="BP594"/>
      <c r="BQ594"/>
      <c r="BR594" s="37"/>
      <c r="BS594" s="41"/>
    </row>
    <row r="595" spans="1:71" x14ac:dyDescent="0.2">
      <c r="A595" s="40" t="str">
        <f t="shared" si="12"/>
        <v/>
      </c>
      <c r="B595" s="40"/>
      <c r="C595" s="40"/>
      <c r="D595" s="40"/>
      <c r="E595" s="54"/>
      <c r="F595" s="37"/>
      <c r="G595" s="37"/>
      <c r="H595" s="37"/>
      <c r="I595" s="37"/>
      <c r="J595" s="37"/>
      <c r="K595" s="37"/>
      <c r="L595" s="37"/>
      <c r="M595" s="37"/>
      <c r="N595" s="37"/>
      <c r="O595"/>
      <c r="P595"/>
      <c r="Q595"/>
      <c r="R595" s="37"/>
      <c r="S595" s="37"/>
      <c r="T595"/>
      <c r="U595" s="37"/>
      <c r="V595" s="37"/>
      <c r="W595" s="37"/>
      <c r="X595" s="37"/>
      <c r="Y595"/>
      <c r="Z595" s="37"/>
      <c r="AA595"/>
      <c r="AB595"/>
      <c r="AC595" s="37"/>
      <c r="AD595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/>
      <c r="BP595"/>
      <c r="BQ595"/>
      <c r="BR595" s="37"/>
      <c r="BS595" s="41"/>
    </row>
    <row r="596" spans="1:71" x14ac:dyDescent="0.2">
      <c r="A596" s="40" t="str">
        <f t="shared" si="12"/>
        <v/>
      </c>
      <c r="B596" s="40"/>
      <c r="C596" s="40"/>
      <c r="D596" s="40"/>
      <c r="E596" s="40"/>
      <c r="F596"/>
      <c r="G596"/>
      <c r="H596"/>
      <c r="I596"/>
      <c r="J596"/>
      <c r="K596" s="37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 s="37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 s="41"/>
    </row>
    <row r="597" spans="1:71" x14ac:dyDescent="0.2">
      <c r="A597" s="40" t="str">
        <f t="shared" si="12"/>
        <v/>
      </c>
      <c r="B597" s="40"/>
      <c r="C597" s="40"/>
      <c r="D597" s="54"/>
      <c r="E597" s="40"/>
      <c r="F597"/>
      <c r="G597" s="37"/>
      <c r="H597" s="37"/>
      <c r="I597" s="37"/>
      <c r="J597" s="37"/>
      <c r="K597" s="37"/>
      <c r="L597" s="37"/>
      <c r="M597" s="37"/>
      <c r="N597" s="37"/>
      <c r="O597"/>
      <c r="P597"/>
      <c r="Q597" s="37"/>
      <c r="R597"/>
      <c r="S597" s="37"/>
      <c r="T597" s="37"/>
      <c r="U597" s="37"/>
      <c r="V597" s="37"/>
      <c r="W597" s="37"/>
      <c r="X597" s="37"/>
      <c r="Y597"/>
      <c r="Z597" s="37"/>
      <c r="AA597"/>
      <c r="AB597"/>
      <c r="AC597" s="37"/>
      <c r="AD59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/>
      <c r="BP597"/>
      <c r="BQ597"/>
      <c r="BR597" s="37"/>
      <c r="BS597" s="41"/>
    </row>
    <row r="598" spans="1:71" x14ac:dyDescent="0.2">
      <c r="A598" s="40" t="str">
        <f t="shared" si="12"/>
        <v/>
      </c>
      <c r="B598" s="40"/>
      <c r="C598" s="40"/>
      <c r="D598" s="40"/>
      <c r="E598" s="40"/>
      <c r="F598"/>
      <c r="G598"/>
      <c r="H598"/>
      <c r="I598"/>
      <c r="J598"/>
      <c r="K598"/>
      <c r="L598"/>
      <c r="M598"/>
      <c r="N598" s="37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 s="41"/>
    </row>
    <row r="599" spans="1:71" x14ac:dyDescent="0.2">
      <c r="A599" s="40" t="str">
        <f t="shared" si="12"/>
        <v/>
      </c>
      <c r="B599" s="40"/>
      <c r="C599" s="40"/>
      <c r="D599" s="40"/>
      <c r="E599" s="40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 s="37"/>
      <c r="W599"/>
      <c r="X599"/>
      <c r="Y599"/>
      <c r="Z599"/>
      <c r="AA599"/>
      <c r="AB599"/>
      <c r="AC599"/>
      <c r="AD599"/>
      <c r="AE599"/>
      <c r="AF599" s="37"/>
      <c r="AG599"/>
      <c r="AH599"/>
      <c r="AI599" s="37"/>
      <c r="AJ599" s="37"/>
      <c r="AK599"/>
      <c r="AL599"/>
      <c r="AM599" s="37"/>
      <c r="AN599"/>
      <c r="AO599"/>
      <c r="AP599"/>
      <c r="AQ599"/>
      <c r="AR599" s="37"/>
      <c r="AS599" s="37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 s="37"/>
      <c r="BH599"/>
      <c r="BI599" s="37"/>
      <c r="BJ599"/>
      <c r="BK599"/>
      <c r="BL599"/>
      <c r="BM599" s="37"/>
      <c r="BN599"/>
      <c r="BO599"/>
      <c r="BP599"/>
      <c r="BQ599"/>
      <c r="BR599"/>
      <c r="BS599" s="41"/>
    </row>
    <row r="600" spans="1:71" x14ac:dyDescent="0.2">
      <c r="A600" s="40" t="str">
        <f t="shared" si="12"/>
        <v/>
      </c>
      <c r="B600" s="40"/>
      <c r="C600" s="40"/>
      <c r="D600" s="40"/>
      <c r="E600" s="4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 s="37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 s="41"/>
    </row>
    <row r="601" spans="1:71" x14ac:dyDescent="0.2">
      <c r="A601" s="40" t="str">
        <f t="shared" si="12"/>
        <v/>
      </c>
      <c r="B601" s="40"/>
      <c r="C601" s="40"/>
      <c r="D601" s="40"/>
      <c r="E601" s="40"/>
      <c r="F601"/>
      <c r="G601" s="37"/>
      <c r="H601"/>
      <c r="I601"/>
      <c r="J601"/>
      <c r="K601" s="37"/>
      <c r="L601"/>
      <c r="M601"/>
      <c r="N601"/>
      <c r="O601"/>
      <c r="P601"/>
      <c r="Q601"/>
      <c r="R601"/>
      <c r="S601"/>
      <c r="T601"/>
      <c r="U601"/>
      <c r="V601"/>
      <c r="W601"/>
      <c r="X601" s="37"/>
      <c r="Y601"/>
      <c r="Z601"/>
      <c r="AA601"/>
      <c r="AB601"/>
      <c r="AC601" s="37"/>
      <c r="AD601"/>
      <c r="AE601"/>
      <c r="AF601"/>
      <c r="AG601"/>
      <c r="AH601"/>
      <c r="AI601"/>
      <c r="AJ601"/>
      <c r="AK601"/>
      <c r="AL601"/>
      <c r="AM601"/>
      <c r="AN601"/>
      <c r="AO601"/>
      <c r="AP601" s="37"/>
      <c r="AQ601"/>
      <c r="AR601" s="37"/>
      <c r="AS601" s="37"/>
      <c r="AT601"/>
      <c r="AU601"/>
      <c r="AV601"/>
      <c r="AW601" s="37"/>
      <c r="AX601"/>
      <c r="AY601"/>
      <c r="AZ601"/>
      <c r="BA601"/>
      <c r="BB601" s="37"/>
      <c r="BC601"/>
      <c r="BD601"/>
      <c r="BE601"/>
      <c r="BF601"/>
      <c r="BG601"/>
      <c r="BH601"/>
      <c r="BI601" s="37"/>
      <c r="BJ601"/>
      <c r="BK601"/>
      <c r="BL601"/>
      <c r="BM601" s="37"/>
      <c r="BN601"/>
      <c r="BO601"/>
      <c r="BP601"/>
      <c r="BQ601"/>
      <c r="BR601" s="37"/>
      <c r="BS601" s="41"/>
    </row>
    <row r="602" spans="1:71" x14ac:dyDescent="0.2">
      <c r="A602" s="40" t="str">
        <f t="shared" si="12"/>
        <v/>
      </c>
      <c r="B602" s="40"/>
      <c r="C602" s="40"/>
      <c r="D602" s="40"/>
      <c r="E602" s="40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 s="37"/>
      <c r="BL602"/>
      <c r="BM602"/>
      <c r="BN602"/>
      <c r="BO602"/>
      <c r="BP602"/>
      <c r="BQ602"/>
      <c r="BR602"/>
      <c r="BS602" s="41"/>
    </row>
    <row r="603" spans="1:71" x14ac:dyDescent="0.2">
      <c r="A603" s="40" t="str">
        <f t="shared" si="12"/>
        <v/>
      </c>
      <c r="B603" s="40"/>
      <c r="C603" s="40"/>
      <c r="D603" s="40"/>
      <c r="E603" s="40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 s="37"/>
      <c r="BA603"/>
      <c r="BB603"/>
      <c r="BC603" s="37"/>
      <c r="BD603"/>
      <c r="BE603"/>
      <c r="BF603"/>
      <c r="BG603"/>
      <c r="BH603"/>
      <c r="BI603"/>
      <c r="BJ603"/>
      <c r="BK603" s="37"/>
      <c r="BL603"/>
      <c r="BM603"/>
      <c r="BN603"/>
      <c r="BO603"/>
      <c r="BP603"/>
      <c r="BQ603"/>
      <c r="BR603" s="37"/>
      <c r="BS603" s="41"/>
    </row>
    <row r="604" spans="1:71" x14ac:dyDescent="0.2">
      <c r="A604" s="40" t="str">
        <f t="shared" si="12"/>
        <v/>
      </c>
      <c r="B604" s="40"/>
      <c r="C604" s="40"/>
      <c r="D604" s="40"/>
      <c r="E604" s="40"/>
      <c r="F604"/>
      <c r="G604" s="37"/>
      <c r="H604" s="37"/>
      <c r="I604" s="37"/>
      <c r="J604"/>
      <c r="K604"/>
      <c r="L604"/>
      <c r="M604"/>
      <c r="N604" s="37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 s="37"/>
      <c r="BN604"/>
      <c r="BO604"/>
      <c r="BP604"/>
      <c r="BQ604"/>
      <c r="BR604" s="37"/>
      <c r="BS604" s="41"/>
    </row>
    <row r="605" spans="1:71" x14ac:dyDescent="0.2">
      <c r="A605" s="40" t="str">
        <f t="shared" si="12"/>
        <v/>
      </c>
      <c r="B605" s="40"/>
      <c r="C605" s="40"/>
      <c r="D605" s="40"/>
      <c r="E605" s="40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 s="37"/>
      <c r="AY605"/>
      <c r="AZ605"/>
      <c r="BA605"/>
      <c r="BB605"/>
      <c r="BC605" s="37"/>
      <c r="BD605"/>
      <c r="BE605"/>
      <c r="BF605"/>
      <c r="BG605"/>
      <c r="BH605"/>
      <c r="BI605"/>
      <c r="BJ605"/>
      <c r="BK605"/>
      <c r="BL605"/>
      <c r="BM605" s="37"/>
      <c r="BN605"/>
      <c r="BO605"/>
      <c r="BP605"/>
      <c r="BQ605"/>
      <c r="BR605"/>
      <c r="BS605" s="41"/>
    </row>
    <row r="606" spans="1:71" x14ac:dyDescent="0.2">
      <c r="A606" s="40" t="str">
        <f t="shared" si="12"/>
        <v/>
      </c>
      <c r="B606" s="40"/>
      <c r="C606" s="40"/>
      <c r="D606" s="40"/>
      <c r="E606" s="40"/>
      <c r="F606"/>
      <c r="G606"/>
      <c r="H606"/>
      <c r="I606"/>
      <c r="J606"/>
      <c r="K606"/>
      <c r="L606"/>
      <c r="M606"/>
      <c r="N606" s="37"/>
      <c r="O606"/>
      <c r="P606"/>
      <c r="Q606"/>
      <c r="R606"/>
      <c r="S606"/>
      <c r="T606"/>
      <c r="U606"/>
      <c r="V606"/>
      <c r="W606"/>
      <c r="X606"/>
      <c r="Y606" s="37"/>
      <c r="Z606"/>
      <c r="AA606"/>
      <c r="AB606"/>
      <c r="AC606"/>
      <c r="AD606"/>
      <c r="AE606" s="37"/>
      <c r="AF606"/>
      <c r="AG606"/>
      <c r="AH606"/>
      <c r="AI606"/>
      <c r="AJ606" s="37"/>
      <c r="AK606"/>
      <c r="AL606"/>
      <c r="AM606" s="37"/>
      <c r="AN606"/>
      <c r="AO606" s="37"/>
      <c r="AP606" s="37"/>
      <c r="AQ606"/>
      <c r="AR606" s="37"/>
      <c r="AS606" s="37"/>
      <c r="AT606"/>
      <c r="AU606"/>
      <c r="AV606" s="37"/>
      <c r="AW606"/>
      <c r="AX606" s="37"/>
      <c r="AY606"/>
      <c r="AZ606" s="37"/>
      <c r="BA606"/>
      <c r="BB606" s="37"/>
      <c r="BC606" s="37"/>
      <c r="BD606" s="37"/>
      <c r="BE606" s="37"/>
      <c r="BF606"/>
      <c r="BG606" s="37"/>
      <c r="BH606" s="37"/>
      <c r="BI606"/>
      <c r="BJ606" s="37"/>
      <c r="BK606" s="37"/>
      <c r="BL606" s="37"/>
      <c r="BM606" s="37"/>
      <c r="BN606"/>
      <c r="BO606"/>
      <c r="BP606"/>
      <c r="BQ606"/>
      <c r="BR606" s="37"/>
      <c r="BS606" s="41"/>
    </row>
    <row r="607" spans="1:71" x14ac:dyDescent="0.2">
      <c r="A607" s="40" t="str">
        <f t="shared" si="12"/>
        <v/>
      </c>
      <c r="B607" s="40"/>
      <c r="C607" s="40"/>
      <c r="D607" s="40"/>
      <c r="E607" s="40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 s="37"/>
      <c r="AH607"/>
      <c r="AI607"/>
      <c r="AJ607"/>
      <c r="AK607"/>
      <c r="AL607"/>
      <c r="AM607" s="37"/>
      <c r="AN607"/>
      <c r="AO607" s="37"/>
      <c r="AP607"/>
      <c r="AQ607"/>
      <c r="AR607"/>
      <c r="AS607"/>
      <c r="AT607"/>
      <c r="AU607"/>
      <c r="AV607"/>
      <c r="AW607" s="37"/>
      <c r="AX607" s="37"/>
      <c r="AY607"/>
      <c r="AZ607"/>
      <c r="BA607"/>
      <c r="BB607" s="37"/>
      <c r="BC607"/>
      <c r="BD607"/>
      <c r="BE607"/>
      <c r="BF607" s="37"/>
      <c r="BG607"/>
      <c r="BH607"/>
      <c r="BI607" s="37"/>
      <c r="BJ607"/>
      <c r="BK607"/>
      <c r="BL607"/>
      <c r="BM607"/>
      <c r="BN607"/>
      <c r="BO607"/>
      <c r="BP607"/>
      <c r="BQ607"/>
      <c r="BR607"/>
      <c r="BS607" s="41"/>
    </row>
    <row r="608" spans="1:71" x14ac:dyDescent="0.2">
      <c r="A608" s="40" t="str">
        <f t="shared" si="12"/>
        <v/>
      </c>
      <c r="B608" s="40"/>
      <c r="C608" s="40"/>
      <c r="D608" s="40"/>
      <c r="E608" s="40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 s="37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 s="41"/>
    </row>
    <row r="609" spans="1:71" x14ac:dyDescent="0.2">
      <c r="A609" s="40" t="str">
        <f t="shared" si="12"/>
        <v/>
      </c>
      <c r="B609" s="40"/>
      <c r="C609" s="40"/>
      <c r="D609" s="40"/>
      <c r="E609" s="40"/>
      <c r="F609"/>
      <c r="G609"/>
      <c r="H609"/>
      <c r="I609"/>
      <c r="J609"/>
      <c r="K609" s="37"/>
      <c r="L609"/>
      <c r="M609"/>
      <c r="N609"/>
      <c r="O609"/>
      <c r="P609"/>
      <c r="Q609"/>
      <c r="R609"/>
      <c r="S609" s="37"/>
      <c r="T609"/>
      <c r="U609"/>
      <c r="V609"/>
      <c r="W609"/>
      <c r="X609"/>
      <c r="Y609" s="37"/>
      <c r="Z609"/>
      <c r="AA609"/>
      <c r="AB609"/>
      <c r="AC609"/>
      <c r="AD609"/>
      <c r="AE609" s="37"/>
      <c r="AF609" s="37"/>
      <c r="AG609"/>
      <c r="AH609"/>
      <c r="AI609"/>
      <c r="AJ609" s="37"/>
      <c r="AK609"/>
      <c r="AL609"/>
      <c r="AM609"/>
      <c r="AN609"/>
      <c r="AO609" s="37"/>
      <c r="AP609" s="37"/>
      <c r="AQ609"/>
      <c r="AR609" s="37"/>
      <c r="AS609"/>
      <c r="AT609"/>
      <c r="AU609"/>
      <c r="AV609" s="37"/>
      <c r="AW609"/>
      <c r="AX609"/>
      <c r="AY609"/>
      <c r="AZ609" s="37"/>
      <c r="BA609" s="37"/>
      <c r="BB609" s="37"/>
      <c r="BC609" s="37"/>
      <c r="BD609" s="37"/>
      <c r="BE609"/>
      <c r="BF609" s="37"/>
      <c r="BG609" s="37"/>
      <c r="BH609"/>
      <c r="BI609" s="37"/>
      <c r="BJ609" s="37"/>
      <c r="BK609" s="37"/>
      <c r="BL609" s="37"/>
      <c r="BM609" s="37"/>
      <c r="BN609"/>
      <c r="BO609"/>
      <c r="BP609"/>
      <c r="BQ609"/>
      <c r="BR609" s="37"/>
      <c r="BS609" s="41"/>
    </row>
    <row r="610" spans="1:71" x14ac:dyDescent="0.2">
      <c r="A610" s="40" t="str">
        <f t="shared" si="12"/>
        <v/>
      </c>
      <c r="B610" s="40"/>
      <c r="C610" s="40"/>
      <c r="D610" s="40"/>
      <c r="E610" s="4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 s="37"/>
      <c r="AJ610"/>
      <c r="AK610"/>
      <c r="AL610"/>
      <c r="AM610"/>
      <c r="AN610"/>
      <c r="AO610" s="37"/>
      <c r="AP610"/>
      <c r="AQ610" s="37"/>
      <c r="AR610" s="37"/>
      <c r="AS610" s="37"/>
      <c r="AT610" s="37"/>
      <c r="AU610"/>
      <c r="AV610" s="37"/>
      <c r="AW610" s="37"/>
      <c r="AX610"/>
      <c r="AY610"/>
      <c r="AZ610" s="37"/>
      <c r="BA610"/>
      <c r="BB610" s="37"/>
      <c r="BC610" s="37"/>
      <c r="BD610" s="37"/>
      <c r="BE610"/>
      <c r="BF610"/>
      <c r="BG610"/>
      <c r="BH610"/>
      <c r="BI610"/>
      <c r="BJ610"/>
      <c r="BK610" s="37"/>
      <c r="BL610"/>
      <c r="BM610" s="37"/>
      <c r="BN610"/>
      <c r="BO610"/>
      <c r="BP610"/>
      <c r="BQ610"/>
      <c r="BR610" s="37"/>
      <c r="BS610" s="41"/>
    </row>
    <row r="611" spans="1:71" x14ac:dyDescent="0.2">
      <c r="A611" s="40" t="str">
        <f t="shared" si="12"/>
        <v/>
      </c>
      <c r="B611" s="40"/>
      <c r="C611" s="40"/>
      <c r="D611" s="40"/>
      <c r="E611" s="40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 s="37"/>
      <c r="AI611" s="37"/>
      <c r="AJ611"/>
      <c r="AK611"/>
      <c r="AL611"/>
      <c r="AM611"/>
      <c r="AN611"/>
      <c r="AO611" s="37"/>
      <c r="AP611"/>
      <c r="AQ611"/>
      <c r="AR611"/>
      <c r="AS611"/>
      <c r="AT611"/>
      <c r="AU611"/>
      <c r="AV611" s="37"/>
      <c r="AW611"/>
      <c r="AX611"/>
      <c r="AY611"/>
      <c r="AZ611" s="37"/>
      <c r="BA611" s="37"/>
      <c r="BB611"/>
      <c r="BC611"/>
      <c r="BD611"/>
      <c r="BE611"/>
      <c r="BF611"/>
      <c r="BG611"/>
      <c r="BH611" s="37"/>
      <c r="BI611" s="37"/>
      <c r="BJ611"/>
      <c r="BK611"/>
      <c r="BL611"/>
      <c r="BM611" s="37"/>
      <c r="BN611"/>
      <c r="BO611"/>
      <c r="BP611"/>
      <c r="BQ611"/>
      <c r="BR611"/>
      <c r="BS611" s="41"/>
    </row>
    <row r="612" spans="1:71" x14ac:dyDescent="0.2">
      <c r="A612" s="40" t="str">
        <f t="shared" si="12"/>
        <v/>
      </c>
      <c r="B612" s="40"/>
      <c r="C612" s="40"/>
      <c r="D612" s="40"/>
      <c r="E612" s="40"/>
      <c r="F612"/>
      <c r="G612"/>
      <c r="H612" s="37"/>
      <c r="I612" s="37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 s="37"/>
      <c r="AW612"/>
      <c r="AX612"/>
      <c r="AY612"/>
      <c r="AZ612"/>
      <c r="BA612"/>
      <c r="BB612"/>
      <c r="BC612"/>
      <c r="BD612" s="37"/>
      <c r="BE612"/>
      <c r="BF612"/>
      <c r="BG612" s="37"/>
      <c r="BH612"/>
      <c r="BI612"/>
      <c r="BJ612"/>
      <c r="BK612"/>
      <c r="BL612"/>
      <c r="BM612"/>
      <c r="BN612"/>
      <c r="BO612"/>
      <c r="BP612"/>
      <c r="BQ612"/>
      <c r="BR612" s="37"/>
      <c r="BS612" s="41"/>
    </row>
    <row r="613" spans="1:71" x14ac:dyDescent="0.2">
      <c r="A613" s="40" t="str">
        <f t="shared" si="12"/>
        <v/>
      </c>
      <c r="B613" s="40"/>
      <c r="C613" s="40"/>
      <c r="D613" s="40"/>
      <c r="E613" s="40"/>
      <c r="F613"/>
      <c r="G613"/>
      <c r="H613"/>
      <c r="I613"/>
      <c r="J613"/>
      <c r="K613"/>
      <c r="L613" s="37"/>
      <c r="M613"/>
      <c r="N613"/>
      <c r="O613"/>
      <c r="P613"/>
      <c r="Q613"/>
      <c r="R613"/>
      <c r="S613"/>
      <c r="T613"/>
      <c r="U613"/>
      <c r="V613"/>
      <c r="W613" s="37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 s="37"/>
      <c r="AX613"/>
      <c r="AY613"/>
      <c r="AZ613"/>
      <c r="BA613"/>
      <c r="BB613" s="37"/>
      <c r="BC613"/>
      <c r="BD613"/>
      <c r="BE613"/>
      <c r="BF613"/>
      <c r="BG613"/>
      <c r="BH613" s="37"/>
      <c r="BI613" s="37"/>
      <c r="BJ613"/>
      <c r="BK613"/>
      <c r="BL613"/>
      <c r="BM613"/>
      <c r="BN613"/>
      <c r="BO613"/>
      <c r="BP613"/>
      <c r="BQ613"/>
      <c r="BR613"/>
      <c r="BS613" s="41"/>
    </row>
    <row r="614" spans="1:71" x14ac:dyDescent="0.2">
      <c r="A614" s="40" t="str">
        <f t="shared" si="12"/>
        <v/>
      </c>
      <c r="B614" s="40"/>
      <c r="C614" s="40"/>
      <c r="D614" s="40"/>
      <c r="E614" s="40"/>
      <c r="F614"/>
      <c r="G614"/>
      <c r="H614"/>
      <c r="I614"/>
      <c r="J614"/>
      <c r="K614" s="37"/>
      <c r="L614"/>
      <c r="M614"/>
      <c r="N614"/>
      <c r="O614"/>
      <c r="P614"/>
      <c r="Q614"/>
      <c r="R614"/>
      <c r="S614"/>
      <c r="T614"/>
      <c r="U614"/>
      <c r="V614" s="37"/>
      <c r="W614"/>
      <c r="X614" s="37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 s="37"/>
      <c r="AT614"/>
      <c r="AU614"/>
      <c r="AV614"/>
      <c r="AW614"/>
      <c r="AX614"/>
      <c r="AY614"/>
      <c r="AZ614"/>
      <c r="BA614"/>
      <c r="BB614"/>
      <c r="BC614" s="37"/>
      <c r="BD614"/>
      <c r="BE614"/>
      <c r="BF614"/>
      <c r="BG614"/>
      <c r="BH614" s="37"/>
      <c r="BI614" s="37"/>
      <c r="BJ614"/>
      <c r="BK614"/>
      <c r="BL614"/>
      <c r="BM614" s="37"/>
      <c r="BN614"/>
      <c r="BO614"/>
      <c r="BP614"/>
      <c r="BQ614"/>
      <c r="BR614"/>
      <c r="BS614" s="41"/>
    </row>
    <row r="615" spans="1:71" x14ac:dyDescent="0.2">
      <c r="A615" s="40" t="str">
        <f t="shared" si="12"/>
        <v/>
      </c>
      <c r="B615" s="40"/>
      <c r="C615" s="40"/>
      <c r="D615" s="40"/>
      <c r="E615" s="40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 s="37"/>
      <c r="Y615"/>
      <c r="Z615"/>
      <c r="AA615"/>
      <c r="AB615"/>
      <c r="AC615"/>
      <c r="AD615"/>
      <c r="AE615"/>
      <c r="AF615" s="37"/>
      <c r="AG615"/>
      <c r="AH615"/>
      <c r="AI615"/>
      <c r="AJ615" s="37"/>
      <c r="AK615"/>
      <c r="AL615"/>
      <c r="AM615" s="37"/>
      <c r="AN615"/>
      <c r="AO615" s="37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 s="37"/>
      <c r="BD615"/>
      <c r="BE615"/>
      <c r="BF615"/>
      <c r="BG615"/>
      <c r="BH615"/>
      <c r="BI615" s="37"/>
      <c r="BJ615"/>
      <c r="BK615" s="37"/>
      <c r="BL615"/>
      <c r="BM615"/>
      <c r="BN615"/>
      <c r="BO615"/>
      <c r="BP615"/>
      <c r="BQ615"/>
      <c r="BR615"/>
      <c r="BS615" s="41"/>
    </row>
    <row r="616" spans="1:71" x14ac:dyDescent="0.2">
      <c r="A616" s="40" t="str">
        <f t="shared" si="12"/>
        <v/>
      </c>
      <c r="B616" s="40"/>
      <c r="C616" s="40"/>
      <c r="D616" s="40"/>
      <c r="E616" s="40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 s="37"/>
      <c r="AS616"/>
      <c r="AT616"/>
      <c r="AU616"/>
      <c r="AV616"/>
      <c r="AW616" s="37"/>
      <c r="AX616"/>
      <c r="AY616"/>
      <c r="AZ616"/>
      <c r="BA616"/>
      <c r="BB616"/>
      <c r="BC616"/>
      <c r="BD616"/>
      <c r="BE616"/>
      <c r="BF616"/>
      <c r="BG616"/>
      <c r="BH616" s="37"/>
      <c r="BI616" s="37"/>
      <c r="BJ616"/>
      <c r="BK616"/>
      <c r="BL616"/>
      <c r="BM616" s="37"/>
      <c r="BN616"/>
      <c r="BO616"/>
      <c r="BP616"/>
      <c r="BQ616"/>
      <c r="BR616"/>
      <c r="BS616" s="41"/>
    </row>
    <row r="617" spans="1:71" x14ac:dyDescent="0.2">
      <c r="A617" s="40" t="str">
        <f t="shared" si="12"/>
        <v/>
      </c>
      <c r="B617" s="40"/>
      <c r="C617" s="40"/>
      <c r="D617" s="40"/>
      <c r="E617" s="40"/>
      <c r="F617"/>
      <c r="G617"/>
      <c r="H617"/>
      <c r="I617" s="37"/>
      <c r="J617" s="37"/>
      <c r="K617" s="37"/>
      <c r="L617" s="37"/>
      <c r="M617" s="37"/>
      <c r="N617" s="37"/>
      <c r="O617"/>
      <c r="P617"/>
      <c r="Q617"/>
      <c r="R617"/>
      <c r="S617"/>
      <c r="T617"/>
      <c r="U617"/>
      <c r="V617" s="37"/>
      <c r="W617" s="37"/>
      <c r="X617" s="37"/>
      <c r="Y617"/>
      <c r="Z617"/>
      <c r="AA617"/>
      <c r="AB617"/>
      <c r="AC617" s="37"/>
      <c r="AD617"/>
      <c r="AE617" s="37"/>
      <c r="AF61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/>
      <c r="BO617"/>
      <c r="BP617"/>
      <c r="BQ617"/>
      <c r="BR617" s="37"/>
      <c r="BS617" s="41"/>
    </row>
    <row r="618" spans="1:71" x14ac:dyDescent="0.2">
      <c r="A618" s="40" t="str">
        <f t="shared" si="12"/>
        <v/>
      </c>
      <c r="B618" s="40"/>
      <c r="C618" s="40"/>
      <c r="D618" s="40"/>
      <c r="E618" s="40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/>
      <c r="Q618" s="37"/>
      <c r="R618" s="37"/>
      <c r="S618" s="37"/>
      <c r="T618"/>
      <c r="U618" s="37"/>
      <c r="V618" s="37"/>
      <c r="W618" s="37"/>
      <c r="X618" s="37"/>
      <c r="Y618"/>
      <c r="Z618" s="37"/>
      <c r="AA618"/>
      <c r="AB618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/>
      <c r="BO618"/>
      <c r="BP618"/>
      <c r="BQ618"/>
      <c r="BR618" s="37"/>
      <c r="BS618" s="41"/>
    </row>
    <row r="619" spans="1:71" x14ac:dyDescent="0.2">
      <c r="A619" s="40" t="str">
        <f t="shared" si="12"/>
        <v/>
      </c>
      <c r="B619" s="40"/>
      <c r="C619" s="40"/>
      <c r="D619" s="40"/>
      <c r="E619" s="40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 s="37"/>
      <c r="AX619"/>
      <c r="AY619"/>
      <c r="AZ619" s="37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 s="37"/>
      <c r="BS619" s="41"/>
    </row>
    <row r="620" spans="1:71" x14ac:dyDescent="0.2">
      <c r="A620" s="40" t="str">
        <f t="shared" si="12"/>
        <v/>
      </c>
      <c r="B620" s="40"/>
      <c r="C620" s="40"/>
      <c r="D620" s="40"/>
      <c r="E620" s="4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 s="37"/>
      <c r="AI620"/>
      <c r="AJ620"/>
      <c r="AK620"/>
      <c r="AL620"/>
      <c r="AM620"/>
      <c r="AN620"/>
      <c r="AO620" s="37"/>
      <c r="AP620"/>
      <c r="AQ620"/>
      <c r="AR620"/>
      <c r="AS620"/>
      <c r="AT620"/>
      <c r="AU620"/>
      <c r="AV620"/>
      <c r="AW620"/>
      <c r="AX620" s="37"/>
      <c r="AY620"/>
      <c r="AZ620" s="37"/>
      <c r="BA620"/>
      <c r="BB620" s="37"/>
      <c r="BC620" s="37"/>
      <c r="BD620" s="37"/>
      <c r="BE620"/>
      <c r="BF620"/>
      <c r="BG620" s="37"/>
      <c r="BH620"/>
      <c r="BI620" s="37"/>
      <c r="BJ620"/>
      <c r="BK620" s="37"/>
      <c r="BL620"/>
      <c r="BM620" s="37"/>
      <c r="BN620"/>
      <c r="BO620"/>
      <c r="BP620"/>
      <c r="BQ620"/>
      <c r="BR620"/>
      <c r="BS620" s="41"/>
    </row>
    <row r="621" spans="1:71" x14ac:dyDescent="0.2">
      <c r="A621" s="40" t="str">
        <f t="shared" si="12"/>
        <v/>
      </c>
      <c r="B621" s="40"/>
      <c r="C621" s="40"/>
      <c r="D621" s="40"/>
      <c r="E621" s="40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 s="37"/>
      <c r="BS621" s="41"/>
    </row>
    <row r="622" spans="1:71" x14ac:dyDescent="0.2">
      <c r="A622" s="40" t="str">
        <f t="shared" ref="A622:A685" si="13">B622&amp;C622</f>
        <v/>
      </c>
      <c r="B622" s="40"/>
      <c r="C622" s="40"/>
      <c r="D622" s="40"/>
      <c r="E622" s="40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 s="37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 s="37"/>
      <c r="BB622"/>
      <c r="BC622" s="37"/>
      <c r="BD622"/>
      <c r="BE622"/>
      <c r="BF622"/>
      <c r="BG622"/>
      <c r="BH622"/>
      <c r="BI622" s="37"/>
      <c r="BJ622"/>
      <c r="BK622"/>
      <c r="BL622"/>
      <c r="BM622"/>
      <c r="BN622"/>
      <c r="BO622"/>
      <c r="BP622"/>
      <c r="BQ622"/>
      <c r="BR622"/>
      <c r="BS622" s="41"/>
    </row>
    <row r="623" spans="1:71" x14ac:dyDescent="0.2">
      <c r="A623" s="40" t="str">
        <f t="shared" si="13"/>
        <v/>
      </c>
      <c r="B623" s="40"/>
      <c r="C623" s="40"/>
      <c r="D623" s="40"/>
      <c r="E623" s="40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 s="37"/>
      <c r="BS623" s="41"/>
    </row>
    <row r="624" spans="1:71" x14ac:dyDescent="0.2">
      <c r="A624" s="40" t="str">
        <f t="shared" si="13"/>
        <v/>
      </c>
      <c r="B624" s="40"/>
      <c r="C624" s="40"/>
      <c r="D624" s="40"/>
      <c r="E624" s="40"/>
      <c r="F624"/>
      <c r="G624"/>
      <c r="H624" s="37"/>
      <c r="I624" s="37"/>
      <c r="J624"/>
      <c r="K624" s="37"/>
      <c r="L624" s="37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 s="37"/>
      <c r="AD624"/>
      <c r="AE624"/>
      <c r="AF624" s="37"/>
      <c r="AG624"/>
      <c r="AH624"/>
      <c r="AI624"/>
      <c r="AJ624"/>
      <c r="AK624"/>
      <c r="AL624"/>
      <c r="AM624"/>
      <c r="AN624" s="37"/>
      <c r="AO624"/>
      <c r="AP624" s="37"/>
      <c r="AQ624"/>
      <c r="AR624" s="37"/>
      <c r="AS624" s="37"/>
      <c r="AT624"/>
      <c r="AU624"/>
      <c r="AV624" s="37"/>
      <c r="AW624"/>
      <c r="AX624"/>
      <c r="AY624"/>
      <c r="AZ624"/>
      <c r="BA624"/>
      <c r="BB624" s="37"/>
      <c r="BC624" s="37"/>
      <c r="BD624"/>
      <c r="BE624"/>
      <c r="BF624" s="37"/>
      <c r="BG624" s="37"/>
      <c r="BH624" s="37"/>
      <c r="BI624" s="37"/>
      <c r="BJ624" s="37"/>
      <c r="BK624"/>
      <c r="BL624"/>
      <c r="BM624" s="37"/>
      <c r="BN624"/>
      <c r="BO624"/>
      <c r="BP624"/>
      <c r="BQ624"/>
      <c r="BR624" s="37"/>
      <c r="BS624" s="41"/>
    </row>
    <row r="625" spans="1:71" x14ac:dyDescent="0.2">
      <c r="A625" s="40" t="str">
        <f t="shared" si="13"/>
        <v/>
      </c>
      <c r="B625" s="40"/>
      <c r="C625" s="40"/>
      <c r="D625" s="40"/>
      <c r="E625" s="40"/>
      <c r="F625"/>
      <c r="G625" s="37"/>
      <c r="H625"/>
      <c r="I625" s="37"/>
      <c r="J625"/>
      <c r="K625"/>
      <c r="L625"/>
      <c r="M625" s="37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 s="37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 s="37"/>
      <c r="BS625" s="41"/>
    </row>
    <row r="626" spans="1:71" x14ac:dyDescent="0.2">
      <c r="A626" s="40" t="str">
        <f t="shared" si="13"/>
        <v/>
      </c>
      <c r="B626" s="40"/>
      <c r="C626" s="40"/>
      <c r="D626" s="40"/>
      <c r="E626" s="40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 s="37"/>
      <c r="AT626"/>
      <c r="AU626"/>
      <c r="AV626"/>
      <c r="AW626" s="37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 s="41"/>
    </row>
    <row r="627" spans="1:71" x14ac:dyDescent="0.2">
      <c r="A627" s="40" t="str">
        <f t="shared" si="13"/>
        <v/>
      </c>
      <c r="B627" s="40"/>
      <c r="C627" s="40"/>
      <c r="D627" s="40"/>
      <c r="E627" s="40"/>
      <c r="F627"/>
      <c r="G627" s="37"/>
      <c r="H627"/>
      <c r="I627"/>
      <c r="J627"/>
      <c r="K627"/>
      <c r="L627" s="37"/>
      <c r="M627"/>
      <c r="N627"/>
      <c r="O627"/>
      <c r="P627"/>
      <c r="Q627"/>
      <c r="R627"/>
      <c r="S627" s="37"/>
      <c r="T627"/>
      <c r="U627"/>
      <c r="V627"/>
      <c r="W627"/>
      <c r="X627" s="3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 s="3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 s="37"/>
      <c r="BN627"/>
      <c r="BO627"/>
      <c r="BP627"/>
      <c r="BQ627"/>
      <c r="BR627"/>
      <c r="BS627" s="41"/>
    </row>
    <row r="628" spans="1:71" x14ac:dyDescent="0.2">
      <c r="A628" s="40" t="str">
        <f t="shared" si="13"/>
        <v/>
      </c>
      <c r="B628" s="40"/>
      <c r="C628" s="40"/>
      <c r="D628" s="40"/>
      <c r="E628" s="40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 s="37"/>
      <c r="AP628"/>
      <c r="AQ628"/>
      <c r="AR628"/>
      <c r="AS628"/>
      <c r="AT628"/>
      <c r="AU628"/>
      <c r="AV628"/>
      <c r="AW628" s="37"/>
      <c r="AX628"/>
      <c r="AY628"/>
      <c r="AZ628"/>
      <c r="BA628"/>
      <c r="BB628"/>
      <c r="BC628"/>
      <c r="BD628"/>
      <c r="BE628" s="37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 s="41"/>
    </row>
    <row r="629" spans="1:71" x14ac:dyDescent="0.2">
      <c r="A629" s="40" t="str">
        <f t="shared" si="13"/>
        <v/>
      </c>
      <c r="B629" s="40"/>
      <c r="C629" s="40"/>
      <c r="D629" s="40"/>
      <c r="E629" s="40"/>
      <c r="F629"/>
      <c r="G629" s="37"/>
      <c r="H629"/>
      <c r="I629"/>
      <c r="J629"/>
      <c r="K629"/>
      <c r="L629"/>
      <c r="M629"/>
      <c r="N629"/>
      <c r="O629"/>
      <c r="P629"/>
      <c r="Q629"/>
      <c r="R629"/>
      <c r="S629"/>
      <c r="T629" s="37"/>
      <c r="U629"/>
      <c r="V629" s="37"/>
      <c r="W629" s="37"/>
      <c r="X629"/>
      <c r="Y629"/>
      <c r="Z629" s="37"/>
      <c r="AA629"/>
      <c r="AB629"/>
      <c r="AC629"/>
      <c r="AD629"/>
      <c r="AE629"/>
      <c r="AF629"/>
      <c r="AG629"/>
      <c r="AH629"/>
      <c r="AI629"/>
      <c r="AJ629"/>
      <c r="AK629" s="37"/>
      <c r="AL629" s="37"/>
      <c r="AM629"/>
      <c r="AN629"/>
      <c r="AO629" s="37"/>
      <c r="AP629"/>
      <c r="AQ629"/>
      <c r="AR629"/>
      <c r="AS629"/>
      <c r="AT629"/>
      <c r="AU629"/>
      <c r="AV629" s="37"/>
      <c r="AW629" s="37"/>
      <c r="AX629" s="37"/>
      <c r="AY629"/>
      <c r="AZ629" s="37"/>
      <c r="BA629"/>
      <c r="BB629"/>
      <c r="BC629" s="37"/>
      <c r="BD629" s="37"/>
      <c r="BE629" s="37"/>
      <c r="BF629"/>
      <c r="BG629"/>
      <c r="BH629"/>
      <c r="BI629"/>
      <c r="BJ629"/>
      <c r="BK629" s="37"/>
      <c r="BL629"/>
      <c r="BM629" s="37"/>
      <c r="BN629"/>
      <c r="BO629"/>
      <c r="BP629"/>
      <c r="BQ629"/>
      <c r="BR629"/>
      <c r="BS629" s="41"/>
    </row>
    <row r="630" spans="1:71" x14ac:dyDescent="0.2">
      <c r="A630" s="40" t="str">
        <f t="shared" si="13"/>
        <v/>
      </c>
      <c r="B630" s="40"/>
      <c r="C630" s="40"/>
      <c r="D630" s="40"/>
      <c r="E630" s="4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 s="37"/>
      <c r="AE630"/>
      <c r="AF630" s="37"/>
      <c r="AG630"/>
      <c r="AH630"/>
      <c r="AI630"/>
      <c r="AJ630"/>
      <c r="AK630"/>
      <c r="AL630" s="37"/>
      <c r="AM630"/>
      <c r="AN630"/>
      <c r="AO630"/>
      <c r="AP630"/>
      <c r="AQ630" s="37"/>
      <c r="AR630"/>
      <c r="AS630"/>
      <c r="AT630" s="37"/>
      <c r="AU630"/>
      <c r="AV630" s="37"/>
      <c r="AW630"/>
      <c r="AX630"/>
      <c r="AY630"/>
      <c r="AZ630" s="37"/>
      <c r="BA630" s="37"/>
      <c r="BB630"/>
      <c r="BC630" s="37"/>
      <c r="BD630"/>
      <c r="BE630"/>
      <c r="BF630"/>
      <c r="BG630"/>
      <c r="BH630"/>
      <c r="BI630"/>
      <c r="BJ630"/>
      <c r="BK630"/>
      <c r="BL630"/>
      <c r="BM630" s="37"/>
      <c r="BN630"/>
      <c r="BO630"/>
      <c r="BP630"/>
      <c r="BQ630"/>
      <c r="BR630" s="37"/>
      <c r="BS630" s="41"/>
    </row>
    <row r="631" spans="1:71" x14ac:dyDescent="0.2">
      <c r="A631" s="40" t="str">
        <f t="shared" si="13"/>
        <v/>
      </c>
      <c r="B631" s="40"/>
      <c r="C631" s="40"/>
      <c r="D631" s="40"/>
      <c r="E631" s="40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 s="37"/>
      <c r="AJ631"/>
      <c r="AK631"/>
      <c r="AL631"/>
      <c r="AM631"/>
      <c r="AN631"/>
      <c r="AO631"/>
      <c r="AP631" s="37"/>
      <c r="AQ631"/>
      <c r="AR631" s="37"/>
      <c r="AS631"/>
      <c r="AT631"/>
      <c r="AU631"/>
      <c r="AV631" s="37"/>
      <c r="AW631"/>
      <c r="AX631"/>
      <c r="AY631"/>
      <c r="AZ631"/>
      <c r="BA631"/>
      <c r="BB631"/>
      <c r="BC631"/>
      <c r="BD631"/>
      <c r="BE631"/>
      <c r="BF631"/>
      <c r="BG631" s="37"/>
      <c r="BH631" s="37"/>
      <c r="BI631" s="37"/>
      <c r="BJ631" s="37"/>
      <c r="BK631"/>
      <c r="BL631" s="37"/>
      <c r="BM631" s="37"/>
      <c r="BN631"/>
      <c r="BO631"/>
      <c r="BP631"/>
      <c r="BQ631"/>
      <c r="BR631"/>
      <c r="BS631" s="41"/>
    </row>
    <row r="632" spans="1:71" x14ac:dyDescent="0.2">
      <c r="A632" s="40" t="str">
        <f t="shared" si="13"/>
        <v/>
      </c>
      <c r="B632" s="40"/>
      <c r="C632" s="40"/>
      <c r="D632" s="54"/>
      <c r="E632" s="54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/>
      <c r="Q632"/>
      <c r="R632" s="37"/>
      <c r="S632" s="37"/>
      <c r="T632"/>
      <c r="U632" s="37"/>
      <c r="V632" s="37"/>
      <c r="W632"/>
      <c r="X632" s="37"/>
      <c r="Y632" s="37"/>
      <c r="Z632" s="37"/>
      <c r="AA632"/>
      <c r="AB632" s="37"/>
      <c r="AC632" s="37"/>
      <c r="AD632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/>
      <c r="BP632"/>
      <c r="BQ632"/>
      <c r="BR632" s="37"/>
      <c r="BS632" s="41"/>
    </row>
    <row r="633" spans="1:71" x14ac:dyDescent="0.2">
      <c r="A633" s="40" t="str">
        <f t="shared" si="13"/>
        <v/>
      </c>
      <c r="B633" s="40"/>
      <c r="C633" s="40"/>
      <c r="D633" s="40"/>
      <c r="E633" s="40"/>
      <c r="F633"/>
      <c r="G633"/>
      <c r="H633"/>
      <c r="I633"/>
      <c r="J633"/>
      <c r="K633" s="37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 s="37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 s="37"/>
      <c r="BJ633"/>
      <c r="BK633"/>
      <c r="BL633"/>
      <c r="BM633" s="37"/>
      <c r="BN633"/>
      <c r="BO633"/>
      <c r="BP633"/>
      <c r="BQ633"/>
      <c r="BR633"/>
      <c r="BS633" s="41"/>
    </row>
    <row r="634" spans="1:71" x14ac:dyDescent="0.2">
      <c r="A634" s="40" t="str">
        <f t="shared" si="13"/>
        <v/>
      </c>
      <c r="B634" s="40"/>
      <c r="C634" s="40"/>
      <c r="D634" s="40"/>
      <c r="E634" s="40"/>
      <c r="F634"/>
      <c r="G634"/>
      <c r="H634"/>
      <c r="I634"/>
      <c r="J634"/>
      <c r="K634" s="37"/>
      <c r="L634"/>
      <c r="M634"/>
      <c r="N634"/>
      <c r="O634" s="37"/>
      <c r="P634"/>
      <c r="Q634" s="37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 s="37"/>
      <c r="BA634"/>
      <c r="BB634"/>
      <c r="BC634"/>
      <c r="BD634"/>
      <c r="BE634"/>
      <c r="BF634"/>
      <c r="BG634"/>
      <c r="BH634"/>
      <c r="BI634" s="37"/>
      <c r="BJ634"/>
      <c r="BK634"/>
      <c r="BL634"/>
      <c r="BM634"/>
      <c r="BN634"/>
      <c r="BO634"/>
      <c r="BP634"/>
      <c r="BQ634"/>
      <c r="BR634"/>
      <c r="BS634" s="41"/>
    </row>
    <row r="635" spans="1:71" x14ac:dyDescent="0.2">
      <c r="A635" s="40" t="str">
        <f t="shared" si="13"/>
        <v/>
      </c>
      <c r="B635" s="40"/>
      <c r="C635" s="40"/>
      <c r="D635" s="40"/>
      <c r="E635" s="40"/>
      <c r="F635"/>
      <c r="G635"/>
      <c r="H635"/>
      <c r="I635"/>
      <c r="J635"/>
      <c r="K635"/>
      <c r="L635"/>
      <c r="M635"/>
      <c r="N635" s="37"/>
      <c r="O635"/>
      <c r="P635"/>
      <c r="Q635"/>
      <c r="R635"/>
      <c r="S635"/>
      <c r="T635"/>
      <c r="U635"/>
      <c r="V635"/>
      <c r="W635"/>
      <c r="X635" s="37"/>
      <c r="Y635"/>
      <c r="Z635"/>
      <c r="AA635"/>
      <c r="AB635"/>
      <c r="AC635"/>
      <c r="AD635"/>
      <c r="AE635"/>
      <c r="AF635"/>
      <c r="AG635"/>
      <c r="AH635" s="37"/>
      <c r="AI635"/>
      <c r="AJ635"/>
      <c r="AK635"/>
      <c r="AL635"/>
      <c r="AM635"/>
      <c r="AN635"/>
      <c r="AO635"/>
      <c r="AP635"/>
      <c r="AQ635"/>
      <c r="AR635" s="37"/>
      <c r="AS635" s="37"/>
      <c r="AT635"/>
      <c r="AU635"/>
      <c r="AV635" s="37"/>
      <c r="AW635"/>
      <c r="AX635"/>
      <c r="AY635"/>
      <c r="AZ635" s="37"/>
      <c r="BA635"/>
      <c r="BB635"/>
      <c r="BC635" s="37"/>
      <c r="BD635"/>
      <c r="BE635"/>
      <c r="BF635"/>
      <c r="BG635" s="37"/>
      <c r="BH635"/>
      <c r="BI635"/>
      <c r="BJ635"/>
      <c r="BK635" s="37"/>
      <c r="BL635"/>
      <c r="BM635"/>
      <c r="BN635"/>
      <c r="BO635"/>
      <c r="BP635"/>
      <c r="BQ635"/>
      <c r="BR635"/>
      <c r="BS635" s="41"/>
    </row>
    <row r="636" spans="1:71" x14ac:dyDescent="0.2">
      <c r="A636" s="40" t="str">
        <f t="shared" si="13"/>
        <v/>
      </c>
      <c r="B636" s="40"/>
      <c r="C636" s="40"/>
      <c r="D636" s="40"/>
      <c r="E636" s="40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 s="37"/>
      <c r="X636" s="37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 s="37"/>
      <c r="AZ636"/>
      <c r="BA636"/>
      <c r="BB636"/>
      <c r="BC636"/>
      <c r="BD636" s="37"/>
      <c r="BE636"/>
      <c r="BF636"/>
      <c r="BG636"/>
      <c r="BH636"/>
      <c r="BI636"/>
      <c r="BJ636"/>
      <c r="BK636" s="37"/>
      <c r="BL636"/>
      <c r="BM636"/>
      <c r="BN636"/>
      <c r="BO636"/>
      <c r="BP636"/>
      <c r="BQ636"/>
      <c r="BR636"/>
      <c r="BS636" s="41"/>
    </row>
    <row r="637" spans="1:71" x14ac:dyDescent="0.2">
      <c r="A637" s="40" t="str">
        <f t="shared" si="13"/>
        <v/>
      </c>
      <c r="B637" s="40"/>
      <c r="C637" s="40"/>
      <c r="D637" s="40"/>
      <c r="E637" s="40"/>
      <c r="F637" s="37"/>
      <c r="G637" s="37"/>
      <c r="H637"/>
      <c r="I637"/>
      <c r="J637"/>
      <c r="K637" s="37"/>
      <c r="L637" s="37"/>
      <c r="M637" s="37"/>
      <c r="N637" s="37"/>
      <c r="O637"/>
      <c r="P637"/>
      <c r="Q637"/>
      <c r="R637"/>
      <c r="S637"/>
      <c r="T637"/>
      <c r="U637"/>
      <c r="V637" s="37"/>
      <c r="W637"/>
      <c r="X637" s="37"/>
      <c r="Y637"/>
      <c r="Z637" s="37"/>
      <c r="AA637"/>
      <c r="AB637"/>
      <c r="AC637"/>
      <c r="AD637"/>
      <c r="AE637" s="37"/>
      <c r="AF637" s="37"/>
      <c r="AG637"/>
      <c r="AH637" s="37"/>
      <c r="AI637" s="37"/>
      <c r="AJ637" s="37"/>
      <c r="AK637" s="37"/>
      <c r="AL637" s="37"/>
      <c r="AM637" s="37"/>
      <c r="AN637"/>
      <c r="AO637" s="37"/>
      <c r="AP6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/>
      <c r="BM637" s="37"/>
      <c r="BN637" s="37"/>
      <c r="BO637"/>
      <c r="BP637"/>
      <c r="BQ637"/>
      <c r="BR637" s="37"/>
      <c r="BS637" s="41"/>
    </row>
    <row r="638" spans="1:71" x14ac:dyDescent="0.2">
      <c r="A638" s="40" t="str">
        <f t="shared" si="13"/>
        <v/>
      </c>
      <c r="B638" s="40"/>
      <c r="C638" s="40"/>
      <c r="D638" s="54"/>
      <c r="E638" s="54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/>
      <c r="Q638"/>
      <c r="R638" s="37"/>
      <c r="S638" s="37"/>
      <c r="T638" s="37"/>
      <c r="U638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/>
      <c r="BQ638" s="37"/>
      <c r="BR638" s="37"/>
      <c r="BS638" s="41"/>
    </row>
    <row r="639" spans="1:71" x14ac:dyDescent="0.2">
      <c r="A639" s="40" t="str">
        <f t="shared" si="13"/>
        <v/>
      </c>
      <c r="B639" s="40"/>
      <c r="C639" s="40"/>
      <c r="D639" s="40"/>
      <c r="E639" s="40"/>
      <c r="F639"/>
      <c r="G639"/>
      <c r="H639" s="37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 s="37"/>
      <c r="AJ639"/>
      <c r="AK639"/>
      <c r="AL639"/>
      <c r="AM639"/>
      <c r="AN639"/>
      <c r="AO639"/>
      <c r="AP639"/>
      <c r="AQ639"/>
      <c r="AR639"/>
      <c r="AS639"/>
      <c r="AT639"/>
      <c r="AU639"/>
      <c r="AV639" s="37"/>
      <c r="AW639"/>
      <c r="AX639"/>
      <c r="AY639"/>
      <c r="AZ639"/>
      <c r="BA639"/>
      <c r="BB639"/>
      <c r="BC639" s="37"/>
      <c r="BD639" s="37"/>
      <c r="BE639" s="37"/>
      <c r="BF639"/>
      <c r="BG639"/>
      <c r="BH639"/>
      <c r="BI639"/>
      <c r="BJ639"/>
      <c r="BK639"/>
      <c r="BL639"/>
      <c r="BM639"/>
      <c r="BN639"/>
      <c r="BO639"/>
      <c r="BP639"/>
      <c r="BQ639"/>
      <c r="BR639" s="37"/>
      <c r="BS639" s="41"/>
    </row>
    <row r="640" spans="1:71" x14ac:dyDescent="0.2">
      <c r="A640" s="40" t="str">
        <f t="shared" si="13"/>
        <v/>
      </c>
      <c r="B640" s="40"/>
      <c r="C640" s="40"/>
      <c r="D640" s="40"/>
      <c r="E640" s="40"/>
      <c r="F640"/>
      <c r="G640"/>
      <c r="H640" s="37"/>
      <c r="I640" s="37"/>
      <c r="J640" s="37"/>
      <c r="K640" s="37"/>
      <c r="L640"/>
      <c r="M640" s="37"/>
      <c r="N640"/>
      <c r="O640"/>
      <c r="P640"/>
      <c r="Q640"/>
      <c r="R640"/>
      <c r="S640"/>
      <c r="T640"/>
      <c r="U640" s="37"/>
      <c r="V640" s="37"/>
      <c r="W640"/>
      <c r="X640" s="37"/>
      <c r="Y640"/>
      <c r="Z640"/>
      <c r="AA640"/>
      <c r="AB640"/>
      <c r="AC640"/>
      <c r="AD640" s="37"/>
      <c r="AE640"/>
      <c r="AF640"/>
      <c r="AG640"/>
      <c r="AH640" s="37"/>
      <c r="AI640" s="37"/>
      <c r="AJ640"/>
      <c r="AK640"/>
      <c r="AL640"/>
      <c r="AM640"/>
      <c r="AN640" s="37"/>
      <c r="AO640" s="37"/>
      <c r="AP640"/>
      <c r="AQ640" s="37"/>
      <c r="AR640" s="37"/>
      <c r="AS640" s="37"/>
      <c r="AT640"/>
      <c r="AU640"/>
      <c r="AV640" s="37"/>
      <c r="AW640"/>
      <c r="AX640" s="37"/>
      <c r="AY640"/>
      <c r="AZ640" s="37"/>
      <c r="BA640"/>
      <c r="BB640" s="37"/>
      <c r="BC640" s="37"/>
      <c r="BD640"/>
      <c r="BE640"/>
      <c r="BF640" s="37"/>
      <c r="BG640" s="37"/>
      <c r="BH640" s="37"/>
      <c r="BI640" s="37"/>
      <c r="BJ640" s="37"/>
      <c r="BK640" s="37"/>
      <c r="BL640"/>
      <c r="BM640" s="37"/>
      <c r="BN640"/>
      <c r="BO640"/>
      <c r="BP640"/>
      <c r="BQ640"/>
      <c r="BR640" s="37"/>
      <c r="BS640" s="41"/>
    </row>
    <row r="641" spans="1:71" x14ac:dyDescent="0.2">
      <c r="A641" s="40" t="str">
        <f t="shared" si="13"/>
        <v/>
      </c>
      <c r="B641" s="40"/>
      <c r="C641" s="40"/>
      <c r="D641" s="40"/>
      <c r="E641" s="40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 s="37"/>
      <c r="BL641"/>
      <c r="BM641"/>
      <c r="BN641"/>
      <c r="BO641"/>
      <c r="BP641"/>
      <c r="BQ641"/>
      <c r="BR641"/>
      <c r="BS641" s="41"/>
    </row>
    <row r="642" spans="1:71" x14ac:dyDescent="0.2">
      <c r="A642" s="40" t="str">
        <f t="shared" si="13"/>
        <v/>
      </c>
      <c r="B642" s="40"/>
      <c r="C642" s="40"/>
      <c r="D642" s="40"/>
      <c r="E642" s="40"/>
      <c r="F642"/>
      <c r="G642"/>
      <c r="H642" s="37"/>
      <c r="I642" s="37"/>
      <c r="J642"/>
      <c r="K642" s="37"/>
      <c r="L642" s="37"/>
      <c r="M642"/>
      <c r="N642" s="37"/>
      <c r="O642"/>
      <c r="P642"/>
      <c r="Q642" s="37"/>
      <c r="R642"/>
      <c r="S642" s="37"/>
      <c r="T642"/>
      <c r="U642"/>
      <c r="V642"/>
      <c r="W642" s="37"/>
      <c r="X642" s="37"/>
      <c r="Y642"/>
      <c r="Z642"/>
      <c r="AA642"/>
      <c r="AB642"/>
      <c r="AC642" s="37"/>
      <c r="AD642"/>
      <c r="AE642"/>
      <c r="AF642" s="37"/>
      <c r="AG642"/>
      <c r="AH642"/>
      <c r="AI642"/>
      <c r="AJ642" s="37"/>
      <c r="AK642"/>
      <c r="AL642"/>
      <c r="AM642" s="37"/>
      <c r="AN642"/>
      <c r="AO642"/>
      <c r="AP642"/>
      <c r="AQ642"/>
      <c r="AR642" s="37"/>
      <c r="AS642" s="37"/>
      <c r="AT642"/>
      <c r="AU642"/>
      <c r="AV642" s="37"/>
      <c r="AW642" s="37"/>
      <c r="AX642" s="37"/>
      <c r="AY642"/>
      <c r="AZ642" s="37"/>
      <c r="BA642" s="37"/>
      <c r="BB642"/>
      <c r="BC642" s="37"/>
      <c r="BD642" s="37"/>
      <c r="BE642"/>
      <c r="BF642"/>
      <c r="BG642" s="37"/>
      <c r="BH642"/>
      <c r="BI642" s="37"/>
      <c r="BJ642" s="37"/>
      <c r="BK642" s="37"/>
      <c r="BL642"/>
      <c r="BM642" s="37"/>
      <c r="BN642"/>
      <c r="BO642"/>
      <c r="BP642"/>
      <c r="BQ642"/>
      <c r="BR642"/>
      <c r="BS642" s="41"/>
    </row>
    <row r="643" spans="1:71" x14ac:dyDescent="0.2">
      <c r="A643" s="40" t="str">
        <f t="shared" si="13"/>
        <v/>
      </c>
      <c r="B643" s="40"/>
      <c r="C643" s="40"/>
      <c r="D643" s="40"/>
      <c r="E643" s="40"/>
      <c r="F643"/>
      <c r="G643" s="37"/>
      <c r="H643" s="37"/>
      <c r="I643" s="37"/>
      <c r="J643" s="37"/>
      <c r="K643" s="37"/>
      <c r="L643" s="37"/>
      <c r="M643" s="37"/>
      <c r="N643" s="37"/>
      <c r="O643"/>
      <c r="P643"/>
      <c r="Q643"/>
      <c r="R643"/>
      <c r="S643"/>
      <c r="T643"/>
      <c r="U643" s="37"/>
      <c r="V643" s="37"/>
      <c r="W643" s="37"/>
      <c r="X643" s="37"/>
      <c r="Y643"/>
      <c r="Z643" s="37"/>
      <c r="AA643"/>
      <c r="AB643"/>
      <c r="AC643" s="37"/>
      <c r="AD643"/>
      <c r="AE643" s="37"/>
      <c r="AF643" s="37"/>
      <c r="AG643" s="37"/>
      <c r="AH643"/>
      <c r="AI643" s="37"/>
      <c r="AJ643" s="37"/>
      <c r="AK643" s="37"/>
      <c r="AL643" s="37"/>
      <c r="AM643" s="37"/>
      <c r="AN643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/>
      <c r="BO643"/>
      <c r="BP643"/>
      <c r="BQ643"/>
      <c r="BR643" s="37"/>
      <c r="BS643" s="41"/>
    </row>
    <row r="644" spans="1:71" x14ac:dyDescent="0.2">
      <c r="A644" s="40" t="str">
        <f t="shared" si="13"/>
        <v/>
      </c>
      <c r="B644" s="40"/>
      <c r="C644" s="40"/>
      <c r="D644" s="40"/>
      <c r="E644" s="40"/>
      <c r="F644"/>
      <c r="G644"/>
      <c r="H644"/>
      <c r="I644"/>
      <c r="J644"/>
      <c r="K644" s="37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 s="41"/>
    </row>
    <row r="645" spans="1:71" x14ac:dyDescent="0.2">
      <c r="A645" s="40" t="str">
        <f t="shared" si="13"/>
        <v/>
      </c>
      <c r="B645" s="40"/>
      <c r="C645" s="40"/>
      <c r="D645" s="40"/>
      <c r="E645" s="40"/>
      <c r="F645"/>
      <c r="G645"/>
      <c r="H645"/>
      <c r="I645" s="37"/>
      <c r="J645"/>
      <c r="K645" s="37"/>
      <c r="L645"/>
      <c r="M645"/>
      <c r="N645" s="37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 s="37"/>
      <c r="AQ645"/>
      <c r="AR645"/>
      <c r="AS645" s="37"/>
      <c r="AT645"/>
      <c r="AU645"/>
      <c r="AV645"/>
      <c r="AW645"/>
      <c r="AX645"/>
      <c r="AY645"/>
      <c r="AZ645"/>
      <c r="BA645"/>
      <c r="BB645"/>
      <c r="BC645"/>
      <c r="BD645"/>
      <c r="BE645" s="37"/>
      <c r="BF645"/>
      <c r="BG645"/>
      <c r="BH645"/>
      <c r="BI645"/>
      <c r="BJ645"/>
      <c r="BK645" s="37"/>
      <c r="BL645"/>
      <c r="BM645" s="37"/>
      <c r="BN645"/>
      <c r="BO645"/>
      <c r="BP645"/>
      <c r="BQ645"/>
      <c r="BR645"/>
      <c r="BS645" s="41"/>
    </row>
    <row r="646" spans="1:71" x14ac:dyDescent="0.2">
      <c r="A646" s="40" t="str">
        <f t="shared" si="13"/>
        <v/>
      </c>
      <c r="B646" s="40"/>
      <c r="C646" s="40"/>
      <c r="D646" s="40"/>
      <c r="E646" s="40"/>
      <c r="F646"/>
      <c r="G646" s="37"/>
      <c r="H646"/>
      <c r="I646"/>
      <c r="J646"/>
      <c r="K646" s="37"/>
      <c r="L646" s="37"/>
      <c r="M646" s="37"/>
      <c r="N646" s="37"/>
      <c r="O646"/>
      <c r="P646" s="37"/>
      <c r="Q646" s="37"/>
      <c r="R646" s="37"/>
      <c r="S646" s="37"/>
      <c r="T646"/>
      <c r="U646"/>
      <c r="V646" s="37"/>
      <c r="W646" s="37"/>
      <c r="X646"/>
      <c r="Y646"/>
      <c r="Z646" s="37"/>
      <c r="AA646"/>
      <c r="AB646"/>
      <c r="AC646" s="37"/>
      <c r="AD646" s="37"/>
      <c r="AE646"/>
      <c r="AF646"/>
      <c r="AG646" s="37"/>
      <c r="AH646"/>
      <c r="AI646" s="37"/>
      <c r="AJ646"/>
      <c r="AK646" s="37"/>
      <c r="AL646" s="37"/>
      <c r="AM646" s="37"/>
      <c r="AN646"/>
      <c r="AO646" s="37"/>
      <c r="AP646" s="37"/>
      <c r="AQ646" s="37"/>
      <c r="AR646" s="37"/>
      <c r="AS646" s="37"/>
      <c r="AT646" s="37"/>
      <c r="AU646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/>
      <c r="BI646" s="37"/>
      <c r="BJ646"/>
      <c r="BK646" s="37"/>
      <c r="BL646" s="37"/>
      <c r="BM646" s="37"/>
      <c r="BN646" s="37"/>
      <c r="BO646"/>
      <c r="BP646"/>
      <c r="BQ646" s="37"/>
      <c r="BR646" s="37"/>
      <c r="BS646" s="41"/>
    </row>
    <row r="647" spans="1:71" x14ac:dyDescent="0.2">
      <c r="A647" s="40" t="str">
        <f t="shared" si="13"/>
        <v/>
      </c>
      <c r="B647" s="40"/>
      <c r="C647" s="40"/>
      <c r="D647" s="40"/>
      <c r="E647" s="40"/>
      <c r="F647"/>
      <c r="G647"/>
      <c r="H647"/>
      <c r="I647"/>
      <c r="J647"/>
      <c r="K647" s="37"/>
      <c r="L647"/>
      <c r="M647"/>
      <c r="N647" s="3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 s="37"/>
      <c r="AT647"/>
      <c r="AU647"/>
      <c r="AV647"/>
      <c r="AW647"/>
      <c r="AX647" s="37"/>
      <c r="AY647"/>
      <c r="AZ647" s="3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 s="41"/>
    </row>
    <row r="648" spans="1:71" x14ac:dyDescent="0.2">
      <c r="A648" s="40" t="str">
        <f t="shared" si="13"/>
        <v/>
      </c>
      <c r="B648" s="40"/>
      <c r="C648" s="40"/>
      <c r="D648" s="40"/>
      <c r="E648" s="40"/>
      <c r="F648"/>
      <c r="G648" s="37"/>
      <c r="H648" s="37"/>
      <c r="I648" s="37"/>
      <c r="J648"/>
      <c r="K648" s="37"/>
      <c r="L648" s="37"/>
      <c r="M648" s="37"/>
      <c r="N648" s="37"/>
      <c r="O648"/>
      <c r="P648"/>
      <c r="Q648"/>
      <c r="R648"/>
      <c r="S648"/>
      <c r="T648"/>
      <c r="U648"/>
      <c r="V648"/>
      <c r="W648"/>
      <c r="X648" s="37"/>
      <c r="Y648"/>
      <c r="Z648" s="37"/>
      <c r="AA648"/>
      <c r="AB648"/>
      <c r="AC648"/>
      <c r="AD648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/>
      <c r="BK648" s="37"/>
      <c r="BL648" s="37"/>
      <c r="BM648" s="37"/>
      <c r="BN648"/>
      <c r="BO648"/>
      <c r="BP648"/>
      <c r="BQ648"/>
      <c r="BR648" s="37"/>
      <c r="BS648" s="41"/>
    </row>
    <row r="649" spans="1:71" x14ac:dyDescent="0.2">
      <c r="A649" s="40" t="str">
        <f t="shared" si="13"/>
        <v/>
      </c>
      <c r="B649" s="40"/>
      <c r="C649" s="40"/>
      <c r="D649" s="40"/>
      <c r="E649" s="40"/>
      <c r="F649"/>
      <c r="G649"/>
      <c r="H649"/>
      <c r="I649"/>
      <c r="J649"/>
      <c r="K649" s="37"/>
      <c r="L649"/>
      <c r="M649" s="37"/>
      <c r="N649" s="37"/>
      <c r="O649"/>
      <c r="P649"/>
      <c r="Q649"/>
      <c r="R649" s="37"/>
      <c r="S649" s="37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 s="37"/>
      <c r="AH649" s="37"/>
      <c r="AI649" s="37"/>
      <c r="AJ649" s="37"/>
      <c r="AK649" s="37"/>
      <c r="AL649" s="37"/>
      <c r="AM649" s="37"/>
      <c r="AN649"/>
      <c r="AO649" s="37"/>
      <c r="AP649" s="37"/>
      <c r="AQ649" s="37"/>
      <c r="AR649" s="37"/>
      <c r="AS649" s="37"/>
      <c r="AT649" s="37"/>
      <c r="AU649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/>
      <c r="BO649"/>
      <c r="BP649"/>
      <c r="BQ649"/>
      <c r="BR649" s="37"/>
      <c r="BS649" s="41"/>
    </row>
    <row r="650" spans="1:71" x14ac:dyDescent="0.2">
      <c r="A650" s="40" t="str">
        <f t="shared" si="13"/>
        <v/>
      </c>
      <c r="B650" s="40"/>
      <c r="C650" s="40"/>
      <c r="D650" s="40"/>
      <c r="E650" s="40"/>
      <c r="F650"/>
      <c r="G650"/>
      <c r="H650"/>
      <c r="I650"/>
      <c r="J650" s="37"/>
      <c r="K650" s="37"/>
      <c r="L650"/>
      <c r="M650" s="37"/>
      <c r="N650"/>
      <c r="O650"/>
      <c r="P650"/>
      <c r="Q650"/>
      <c r="R650"/>
      <c r="S650" s="37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 s="37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 s="37"/>
      <c r="BI650"/>
      <c r="BJ650"/>
      <c r="BK650"/>
      <c r="BL650"/>
      <c r="BM650"/>
      <c r="BN650"/>
      <c r="BO650"/>
      <c r="BP650"/>
      <c r="BQ650"/>
      <c r="BR650"/>
      <c r="BS650" s="41"/>
    </row>
    <row r="651" spans="1:71" x14ac:dyDescent="0.2">
      <c r="A651" s="40" t="str">
        <f t="shared" si="13"/>
        <v/>
      </c>
      <c r="B651" s="40"/>
      <c r="C651" s="40"/>
      <c r="D651" s="40"/>
      <c r="E651" s="40"/>
      <c r="F651"/>
      <c r="G651"/>
      <c r="H651"/>
      <c r="I651" s="37"/>
      <c r="J651"/>
      <c r="K651" s="37"/>
      <c r="L651"/>
      <c r="M651" s="37"/>
      <c r="N651"/>
      <c r="O651"/>
      <c r="P651"/>
      <c r="Q651"/>
      <c r="R651"/>
      <c r="S651"/>
      <c r="T651"/>
      <c r="U651"/>
      <c r="V651"/>
      <c r="W651" s="37"/>
      <c r="X651" s="37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 s="37"/>
      <c r="AP651"/>
      <c r="AQ651" s="37"/>
      <c r="AR651" s="37"/>
      <c r="AS651" s="37"/>
      <c r="AT651"/>
      <c r="AU651"/>
      <c r="AV651" s="37"/>
      <c r="AW651"/>
      <c r="AX651"/>
      <c r="AY651"/>
      <c r="AZ651"/>
      <c r="BA651"/>
      <c r="BB651"/>
      <c r="BC651"/>
      <c r="BD651" s="37"/>
      <c r="BE651"/>
      <c r="BF651"/>
      <c r="BG651" s="37"/>
      <c r="BH651" s="37"/>
      <c r="BI651" s="37"/>
      <c r="BJ651" s="37"/>
      <c r="BK651" s="37"/>
      <c r="BL651"/>
      <c r="BM651" s="37"/>
      <c r="BN651"/>
      <c r="BO651"/>
      <c r="BP651"/>
      <c r="BQ651"/>
      <c r="BR651" s="37"/>
      <c r="BS651" s="41"/>
    </row>
    <row r="652" spans="1:71" x14ac:dyDescent="0.2">
      <c r="A652" s="40" t="str">
        <f t="shared" si="13"/>
        <v/>
      </c>
      <c r="B652" s="40"/>
      <c r="C652" s="40"/>
      <c r="D652" s="40"/>
      <c r="E652" s="40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 s="37"/>
      <c r="AK652"/>
      <c r="AL652"/>
      <c r="AM652"/>
      <c r="AN652"/>
      <c r="AO652"/>
      <c r="AP652" s="37"/>
      <c r="AQ652" s="37"/>
      <c r="AR652"/>
      <c r="AS652" s="37"/>
      <c r="AT652"/>
      <c r="AU652"/>
      <c r="AV652"/>
      <c r="AW652"/>
      <c r="AX652" s="37"/>
      <c r="AY652"/>
      <c r="AZ652"/>
      <c r="BA652"/>
      <c r="BB652"/>
      <c r="BC652"/>
      <c r="BD652" s="37"/>
      <c r="BE652"/>
      <c r="BF652"/>
      <c r="BG652"/>
      <c r="BH652"/>
      <c r="BI652"/>
      <c r="BJ652"/>
      <c r="BK652" s="37"/>
      <c r="BL652"/>
      <c r="BM652"/>
      <c r="BN652"/>
      <c r="BO652"/>
      <c r="BP652"/>
      <c r="BQ652"/>
      <c r="BR652" s="37"/>
      <c r="BS652" s="41"/>
    </row>
    <row r="653" spans="1:71" x14ac:dyDescent="0.2">
      <c r="A653" s="40" t="str">
        <f t="shared" si="13"/>
        <v/>
      </c>
      <c r="B653" s="40"/>
      <c r="C653" s="40"/>
      <c r="D653" s="40"/>
      <c r="E653" s="40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 s="37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 s="41"/>
    </row>
    <row r="654" spans="1:71" x14ac:dyDescent="0.2">
      <c r="A654" s="40" t="str">
        <f t="shared" si="13"/>
        <v/>
      </c>
      <c r="B654" s="40"/>
      <c r="C654" s="40"/>
      <c r="D654" s="40"/>
      <c r="E654" s="40"/>
      <c r="F654"/>
      <c r="G654"/>
      <c r="H654"/>
      <c r="I654"/>
      <c r="J654"/>
      <c r="K654"/>
      <c r="L654"/>
      <c r="M654"/>
      <c r="N654" s="37"/>
      <c r="O654"/>
      <c r="P654"/>
      <c r="Q654"/>
      <c r="R654"/>
      <c r="S654"/>
      <c r="T654"/>
      <c r="U654"/>
      <c r="V654"/>
      <c r="W654"/>
      <c r="X654" s="37"/>
      <c r="Y654"/>
      <c r="Z654"/>
      <c r="AA654"/>
      <c r="AB654"/>
      <c r="AC654"/>
      <c r="AD654"/>
      <c r="AE654" s="37"/>
      <c r="AF654"/>
      <c r="AG654"/>
      <c r="AH654" s="37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 s="37"/>
      <c r="AW654"/>
      <c r="AX654"/>
      <c r="AY654"/>
      <c r="AZ654" s="37"/>
      <c r="BA654" s="37"/>
      <c r="BB654" s="37"/>
      <c r="BC654" s="37"/>
      <c r="BD654" s="37"/>
      <c r="BE654"/>
      <c r="BF654"/>
      <c r="BG654"/>
      <c r="BH654"/>
      <c r="BI654" s="37"/>
      <c r="BJ654"/>
      <c r="BK654" s="37"/>
      <c r="BL654"/>
      <c r="BM654" s="37"/>
      <c r="BN654"/>
      <c r="BO654"/>
      <c r="BP654"/>
      <c r="BQ654"/>
      <c r="BR654" s="37"/>
      <c r="BS654" s="41"/>
    </row>
    <row r="655" spans="1:71" x14ac:dyDescent="0.2">
      <c r="A655" s="40" t="str">
        <f t="shared" si="13"/>
        <v/>
      </c>
      <c r="B655" s="40"/>
      <c r="C655" s="40"/>
      <c r="D655" s="40"/>
      <c r="E655" s="54"/>
      <c r="F655"/>
      <c r="G655" s="37"/>
      <c r="H655" s="37"/>
      <c r="I655" s="37"/>
      <c r="J655" s="37"/>
      <c r="K655" s="37"/>
      <c r="L655" s="37"/>
      <c r="M655" s="37"/>
      <c r="N655" s="37"/>
      <c r="O655" s="37"/>
      <c r="P655"/>
      <c r="Q655" s="37"/>
      <c r="R655" s="37"/>
      <c r="S655"/>
      <c r="T655"/>
      <c r="U655" s="37"/>
      <c r="V655" s="37"/>
      <c r="W655"/>
      <c r="X655" s="37"/>
      <c r="Y655" s="37"/>
      <c r="Z655" s="37"/>
      <c r="AA655" s="37"/>
      <c r="AB655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/>
      <c r="BO655" s="37"/>
      <c r="BP655"/>
      <c r="BQ655"/>
      <c r="BR655" s="37"/>
      <c r="BS655" s="41"/>
    </row>
    <row r="656" spans="1:71" x14ac:dyDescent="0.2">
      <c r="A656" s="40" t="str">
        <f t="shared" si="13"/>
        <v/>
      </c>
      <c r="B656" s="40"/>
      <c r="C656" s="40"/>
      <c r="D656" s="40"/>
      <c r="E656" s="40"/>
      <c r="F656"/>
      <c r="G656"/>
      <c r="H656"/>
      <c r="I656"/>
      <c r="J656"/>
      <c r="K656"/>
      <c r="L656"/>
      <c r="M656"/>
      <c r="N656" s="37"/>
      <c r="O656"/>
      <c r="P656"/>
      <c r="Q656"/>
      <c r="R656"/>
      <c r="S656" s="37"/>
      <c r="T656"/>
      <c r="U656"/>
      <c r="V656"/>
      <c r="W656"/>
      <c r="X656" s="37"/>
      <c r="Y656"/>
      <c r="Z656"/>
      <c r="AA656"/>
      <c r="AB656"/>
      <c r="AC656"/>
      <c r="AD656"/>
      <c r="AE656"/>
      <c r="AF656"/>
      <c r="AG656"/>
      <c r="AH656"/>
      <c r="AI656"/>
      <c r="AJ656"/>
      <c r="AK656" s="37"/>
      <c r="AL656" s="37"/>
      <c r="AM656"/>
      <c r="AN656"/>
      <c r="AO656" s="37"/>
      <c r="AP656" s="37"/>
      <c r="AQ656"/>
      <c r="AR656" s="37"/>
      <c r="AS656" s="37"/>
      <c r="AT656" s="37"/>
      <c r="AU656" s="37"/>
      <c r="AV656" s="37"/>
      <c r="AW656" s="37"/>
      <c r="AX656" s="37"/>
      <c r="AY656"/>
      <c r="AZ656" s="37"/>
      <c r="BA656" s="37"/>
      <c r="BB656" s="37"/>
      <c r="BC656" s="37"/>
      <c r="BD656" s="37"/>
      <c r="BE656"/>
      <c r="BF656" s="37"/>
      <c r="BG656" s="37"/>
      <c r="BH656" s="37"/>
      <c r="BI656" s="37"/>
      <c r="BJ656" s="37"/>
      <c r="BK656" s="37"/>
      <c r="BL656"/>
      <c r="BM656" s="37"/>
      <c r="BN656"/>
      <c r="BO656"/>
      <c r="BP656"/>
      <c r="BQ656"/>
      <c r="BR656" s="37"/>
      <c r="BS656" s="41"/>
    </row>
    <row r="657" spans="1:71" x14ac:dyDescent="0.2">
      <c r="A657" s="40" t="str">
        <f t="shared" si="13"/>
        <v/>
      </c>
      <c r="B657" s="40"/>
      <c r="C657" s="40"/>
      <c r="D657" s="40"/>
      <c r="E657" s="40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 s="37"/>
      <c r="AA657"/>
      <c r="AB657"/>
      <c r="AC657"/>
      <c r="AD657"/>
      <c r="AE657" s="37"/>
      <c r="AF657" s="37"/>
      <c r="AG657"/>
      <c r="AH657"/>
      <c r="AI657"/>
      <c r="AJ657" s="37"/>
      <c r="AK657"/>
      <c r="AL657" s="37"/>
      <c r="AM657"/>
      <c r="AN657"/>
      <c r="AO657"/>
      <c r="AP657" s="37"/>
      <c r="AQ657" s="37"/>
      <c r="AR657" s="37"/>
      <c r="AS657" s="37"/>
      <c r="AT657" s="37"/>
      <c r="AU657" s="37"/>
      <c r="AV657" s="37"/>
      <c r="AW657" s="37"/>
      <c r="AX657"/>
      <c r="AY657"/>
      <c r="AZ657" s="37"/>
      <c r="BA657" s="37"/>
      <c r="BB657" s="37"/>
      <c r="BC657" s="37"/>
      <c r="BD657" s="37"/>
      <c r="BE657"/>
      <c r="BF657" s="37"/>
      <c r="BG657" s="37"/>
      <c r="BH657"/>
      <c r="BI657"/>
      <c r="BJ657"/>
      <c r="BK657" s="37"/>
      <c r="BL657"/>
      <c r="BM657" s="37"/>
      <c r="BN657"/>
      <c r="BO657"/>
      <c r="BP657"/>
      <c r="BQ657"/>
      <c r="BR657" s="37"/>
      <c r="BS657" s="41"/>
    </row>
    <row r="658" spans="1:71" x14ac:dyDescent="0.2">
      <c r="A658" s="40" t="str">
        <f t="shared" si="13"/>
        <v/>
      </c>
      <c r="B658" s="40"/>
      <c r="C658" s="40"/>
      <c r="D658" s="40"/>
      <c r="E658" s="40"/>
      <c r="F658"/>
      <c r="G658"/>
      <c r="H658"/>
      <c r="I658" s="37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 s="41"/>
    </row>
    <row r="659" spans="1:71" x14ac:dyDescent="0.2">
      <c r="A659" s="40" t="str">
        <f t="shared" si="13"/>
        <v/>
      </c>
      <c r="B659" s="40"/>
      <c r="C659" s="40"/>
      <c r="D659" s="40"/>
      <c r="E659" s="40"/>
      <c r="F659" s="37"/>
      <c r="G659" s="37"/>
      <c r="H659" s="37"/>
      <c r="I659" s="37"/>
      <c r="J659" s="37"/>
      <c r="K659" s="37"/>
      <c r="L659"/>
      <c r="M659" s="37"/>
      <c r="N659" s="37"/>
      <c r="O659"/>
      <c r="P659"/>
      <c r="Q659"/>
      <c r="R659" s="37"/>
      <c r="S659" s="37"/>
      <c r="T659"/>
      <c r="U659" s="37"/>
      <c r="V659" s="37"/>
      <c r="W659" s="37"/>
      <c r="X659" s="37"/>
      <c r="Y659"/>
      <c r="Z659" s="37"/>
      <c r="AA659"/>
      <c r="AB659"/>
      <c r="AC659"/>
      <c r="AD659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/>
      <c r="BP659"/>
      <c r="BQ659"/>
      <c r="BR659" s="37"/>
      <c r="BS659" s="41"/>
    </row>
    <row r="660" spans="1:71" x14ac:dyDescent="0.2">
      <c r="A660" s="40" t="str">
        <f t="shared" si="13"/>
        <v/>
      </c>
      <c r="B660" s="40"/>
      <c r="C660" s="40"/>
      <c r="D660" s="40"/>
      <c r="E660" s="40"/>
      <c r="F660"/>
      <c r="G660"/>
      <c r="H660"/>
      <c r="I660"/>
      <c r="J660"/>
      <c r="K660" s="37"/>
      <c r="L660"/>
      <c r="M660"/>
      <c r="N660" s="37"/>
      <c r="O660"/>
      <c r="P660"/>
      <c r="Q660"/>
      <c r="R660"/>
      <c r="S660"/>
      <c r="T660"/>
      <c r="U660"/>
      <c r="V660"/>
      <c r="W660"/>
      <c r="X660" s="37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 s="37"/>
      <c r="AQ660"/>
      <c r="AR660" s="37"/>
      <c r="AS660"/>
      <c r="AT660"/>
      <c r="AU660"/>
      <c r="AV660" s="37"/>
      <c r="AW660"/>
      <c r="AX660"/>
      <c r="AY660"/>
      <c r="AZ660" s="37"/>
      <c r="BA660"/>
      <c r="BB660" s="37"/>
      <c r="BC660" s="37"/>
      <c r="BD660"/>
      <c r="BE660"/>
      <c r="BF660"/>
      <c r="BG660"/>
      <c r="BH660"/>
      <c r="BI660" s="37"/>
      <c r="BJ660"/>
      <c r="BK660"/>
      <c r="BL660"/>
      <c r="BM660" s="37"/>
      <c r="BN660"/>
      <c r="BO660"/>
      <c r="BP660"/>
      <c r="BQ660"/>
      <c r="BR660"/>
      <c r="BS660" s="41"/>
    </row>
    <row r="661" spans="1:71" x14ac:dyDescent="0.2">
      <c r="A661" s="40" t="str">
        <f t="shared" si="13"/>
        <v/>
      </c>
      <c r="B661" s="40"/>
      <c r="C661" s="40"/>
      <c r="D661" s="40"/>
      <c r="E661" s="40"/>
      <c r="F661"/>
      <c r="G661"/>
      <c r="H661"/>
      <c r="I661"/>
      <c r="J661"/>
      <c r="K661"/>
      <c r="L661" s="37"/>
      <c r="M661"/>
      <c r="N661"/>
      <c r="O661"/>
      <c r="P661"/>
      <c r="Q661"/>
      <c r="R661"/>
      <c r="S661"/>
      <c r="T661"/>
      <c r="U661"/>
      <c r="V661"/>
      <c r="W661" s="37"/>
      <c r="X661"/>
      <c r="Y661"/>
      <c r="Z661"/>
      <c r="AA661"/>
      <c r="AB661"/>
      <c r="AC661"/>
      <c r="AD661"/>
      <c r="AE661"/>
      <c r="AF661"/>
      <c r="AG661"/>
      <c r="AH661"/>
      <c r="AI661" s="37"/>
      <c r="AJ661"/>
      <c r="AK661"/>
      <c r="AL661"/>
      <c r="AM661"/>
      <c r="AN661"/>
      <c r="AO661"/>
      <c r="AP661"/>
      <c r="AQ661" s="37"/>
      <c r="AR661"/>
      <c r="AS661"/>
      <c r="AT661"/>
      <c r="AU661"/>
      <c r="AV661" s="37"/>
      <c r="AW661"/>
      <c r="AX661"/>
      <c r="AY661"/>
      <c r="AZ661" s="37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 s="41"/>
    </row>
    <row r="662" spans="1:71" x14ac:dyDescent="0.2">
      <c r="A662" s="40" t="str">
        <f t="shared" si="13"/>
        <v/>
      </c>
      <c r="B662" s="40"/>
      <c r="C662" s="40"/>
      <c r="D662" s="40"/>
      <c r="E662" s="40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 s="37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 s="41"/>
    </row>
    <row r="663" spans="1:71" x14ac:dyDescent="0.2">
      <c r="A663" s="40" t="str">
        <f t="shared" si="13"/>
        <v/>
      </c>
      <c r="B663" s="40"/>
      <c r="C663" s="40"/>
      <c r="D663" s="40"/>
      <c r="E663" s="40"/>
      <c r="F663"/>
      <c r="G663"/>
      <c r="H663"/>
      <c r="I663" s="37"/>
      <c r="J663"/>
      <c r="K663"/>
      <c r="L663" s="37"/>
      <c r="M663"/>
      <c r="N663" s="37"/>
      <c r="O663"/>
      <c r="P663"/>
      <c r="Q663"/>
      <c r="R663"/>
      <c r="S663"/>
      <c r="T663"/>
      <c r="U663" s="37"/>
      <c r="V663"/>
      <c r="W663"/>
      <c r="X663" s="37"/>
      <c r="Y663"/>
      <c r="Z663" s="37"/>
      <c r="AA663"/>
      <c r="AB663"/>
      <c r="AC663"/>
      <c r="AD663"/>
      <c r="AE663"/>
      <c r="AF663"/>
      <c r="AG663"/>
      <c r="AH663" s="37"/>
      <c r="AI663"/>
      <c r="AJ663" s="37"/>
      <c r="AK663" s="37"/>
      <c r="AL663" s="37"/>
      <c r="AM663" s="37"/>
      <c r="AN663"/>
      <c r="AO663"/>
      <c r="AP663" s="37"/>
      <c r="AQ663"/>
      <c r="AR663" s="37"/>
      <c r="AS663" s="37"/>
      <c r="AT663"/>
      <c r="AU663"/>
      <c r="AV663" s="37"/>
      <c r="AW663" s="37"/>
      <c r="AX663"/>
      <c r="AY663"/>
      <c r="AZ663" s="37"/>
      <c r="BA663" s="37"/>
      <c r="BB663"/>
      <c r="BC663"/>
      <c r="BD663"/>
      <c r="BE663"/>
      <c r="BF663"/>
      <c r="BG663"/>
      <c r="BH663"/>
      <c r="BI663" s="37"/>
      <c r="BJ663"/>
      <c r="BK663"/>
      <c r="BL663" s="37"/>
      <c r="BM663" s="37"/>
      <c r="BN663" s="37"/>
      <c r="BO663"/>
      <c r="BP663"/>
      <c r="BQ663"/>
      <c r="BR663" s="37"/>
      <c r="BS663" s="41"/>
    </row>
    <row r="664" spans="1:71" x14ac:dyDescent="0.2">
      <c r="A664" s="40" t="str">
        <f t="shared" si="13"/>
        <v/>
      </c>
      <c r="B664" s="40"/>
      <c r="C664" s="40"/>
      <c r="D664" s="40"/>
      <c r="E664" s="40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 s="37"/>
      <c r="AM664"/>
      <c r="AN664"/>
      <c r="AO664"/>
      <c r="AP664"/>
      <c r="AQ664"/>
      <c r="AR664"/>
      <c r="AS664"/>
      <c r="AT664"/>
      <c r="AU664"/>
      <c r="AV664"/>
      <c r="AW664"/>
      <c r="AX664" s="37"/>
      <c r="AY664"/>
      <c r="AZ664"/>
      <c r="BA664"/>
      <c r="BB664"/>
      <c r="BC664"/>
      <c r="BD664"/>
      <c r="BE664"/>
      <c r="BF664"/>
      <c r="BG664"/>
      <c r="BH664"/>
      <c r="BI664" s="37"/>
      <c r="BJ664"/>
      <c r="BK664"/>
      <c r="BL664"/>
      <c r="BM664"/>
      <c r="BN664"/>
      <c r="BO664"/>
      <c r="BP664"/>
      <c r="BQ664"/>
      <c r="BR664"/>
      <c r="BS664" s="41"/>
    </row>
    <row r="665" spans="1:71" x14ac:dyDescent="0.2">
      <c r="A665" s="40" t="str">
        <f t="shared" si="13"/>
        <v/>
      </c>
      <c r="B665" s="40"/>
      <c r="C665" s="40"/>
      <c r="D665" s="40"/>
      <c r="E665" s="40"/>
      <c r="F665"/>
      <c r="G665"/>
      <c r="H665"/>
      <c r="I665" s="37"/>
      <c r="J665"/>
      <c r="K665"/>
      <c r="L665"/>
      <c r="M665" s="37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 s="37"/>
      <c r="AH665"/>
      <c r="AI665"/>
      <c r="AJ665"/>
      <c r="AK665"/>
      <c r="AL665"/>
      <c r="AM665"/>
      <c r="AN665"/>
      <c r="AO665"/>
      <c r="AP665" s="37"/>
      <c r="AQ665"/>
      <c r="AR665"/>
      <c r="AS665"/>
      <c r="AT665"/>
      <c r="AU665"/>
      <c r="AV665" s="37"/>
      <c r="AW665"/>
      <c r="AX665"/>
      <c r="AY665"/>
      <c r="AZ665" s="37"/>
      <c r="BA665"/>
      <c r="BB665" s="37"/>
      <c r="BC665" s="37"/>
      <c r="BD665"/>
      <c r="BE665"/>
      <c r="BF665"/>
      <c r="BG665"/>
      <c r="BH665"/>
      <c r="BI665" s="37"/>
      <c r="BJ665"/>
      <c r="BK665" s="37"/>
      <c r="BL665"/>
      <c r="BM665" s="37"/>
      <c r="BN665"/>
      <c r="BO665"/>
      <c r="BP665"/>
      <c r="BQ665"/>
      <c r="BR665"/>
      <c r="BS665" s="41"/>
    </row>
    <row r="666" spans="1:71" x14ac:dyDescent="0.2">
      <c r="A666" s="40" t="str">
        <f t="shared" si="13"/>
        <v/>
      </c>
      <c r="B666" s="40"/>
      <c r="C666" s="40"/>
      <c r="D666" s="40"/>
      <c r="E666" s="40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 s="37"/>
      <c r="AT666"/>
      <c r="AU666"/>
      <c r="AV666"/>
      <c r="AW666"/>
      <c r="AX666"/>
      <c r="AY666"/>
      <c r="AZ666"/>
      <c r="BA666"/>
      <c r="BB666"/>
      <c r="BC666"/>
      <c r="BD666" s="37"/>
      <c r="BE666" s="37"/>
      <c r="BF666"/>
      <c r="BG666"/>
      <c r="BH666"/>
      <c r="BI666"/>
      <c r="BJ666"/>
      <c r="BK666"/>
      <c r="BL666"/>
      <c r="BM666" s="37"/>
      <c r="BN666"/>
      <c r="BO666"/>
      <c r="BP666"/>
      <c r="BQ666"/>
      <c r="BR666"/>
      <c r="BS666" s="41"/>
    </row>
    <row r="667" spans="1:71" x14ac:dyDescent="0.2">
      <c r="A667" s="40" t="str">
        <f t="shared" si="13"/>
        <v/>
      </c>
      <c r="B667" s="40"/>
      <c r="C667" s="40"/>
      <c r="D667" s="40"/>
      <c r="E667" s="40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/>
      <c r="Q667"/>
      <c r="R667" s="37"/>
      <c r="S667"/>
      <c r="T667"/>
      <c r="U667"/>
      <c r="V667" s="37"/>
      <c r="W667" s="37"/>
      <c r="X667" s="37"/>
      <c r="Y667"/>
      <c r="Z667" s="37"/>
      <c r="AA667"/>
      <c r="AB66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/>
      <c r="BQ667"/>
      <c r="BR667" s="37"/>
      <c r="BS667" s="41"/>
    </row>
    <row r="668" spans="1:71" x14ac:dyDescent="0.2">
      <c r="A668" s="40" t="str">
        <f t="shared" si="13"/>
        <v/>
      </c>
      <c r="B668" s="40"/>
      <c r="C668" s="40"/>
      <c r="D668" s="40"/>
      <c r="E668" s="40"/>
      <c r="F668"/>
      <c r="G668"/>
      <c r="H668"/>
      <c r="I668" s="37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 s="37"/>
      <c r="AH668"/>
      <c r="AI668"/>
      <c r="AJ668"/>
      <c r="AK668"/>
      <c r="AL668"/>
      <c r="AM668"/>
      <c r="AN668"/>
      <c r="AO668" s="37"/>
      <c r="AP668"/>
      <c r="AQ668"/>
      <c r="AR668"/>
      <c r="AS668"/>
      <c r="AT668"/>
      <c r="AU668"/>
      <c r="AV668" s="37"/>
      <c r="AW668"/>
      <c r="AX668" s="37"/>
      <c r="AY668"/>
      <c r="AZ668"/>
      <c r="BA668" s="37"/>
      <c r="BB668"/>
      <c r="BC668" s="37"/>
      <c r="BD668" s="37"/>
      <c r="BE668"/>
      <c r="BF668"/>
      <c r="BG668"/>
      <c r="BH668"/>
      <c r="BI668" s="37"/>
      <c r="BJ668"/>
      <c r="BK668"/>
      <c r="BL668"/>
      <c r="BM668" s="37"/>
      <c r="BN668"/>
      <c r="BO668"/>
      <c r="BP668"/>
      <c r="BQ668"/>
      <c r="BR668"/>
      <c r="BS668" s="41"/>
    </row>
    <row r="669" spans="1:71" x14ac:dyDescent="0.2">
      <c r="A669" s="40" t="str">
        <f t="shared" si="13"/>
        <v/>
      </c>
      <c r="B669" s="40"/>
      <c r="C669" s="40"/>
      <c r="D669" s="40"/>
      <c r="E669" s="40"/>
      <c r="F669" s="37"/>
      <c r="G669"/>
      <c r="H669"/>
      <c r="I669" s="37"/>
      <c r="J669"/>
      <c r="K669"/>
      <c r="L669"/>
      <c r="M669"/>
      <c r="N669" s="37"/>
      <c r="O669"/>
      <c r="P669"/>
      <c r="Q669"/>
      <c r="R669"/>
      <c r="S669" s="37"/>
      <c r="T669"/>
      <c r="U669"/>
      <c r="V669"/>
      <c r="W669"/>
      <c r="X669"/>
      <c r="Y669"/>
      <c r="Z669"/>
      <c r="AA669"/>
      <c r="AB669"/>
      <c r="AC669" s="37"/>
      <c r="AD669"/>
      <c r="AE669"/>
      <c r="AF669"/>
      <c r="AG669"/>
      <c r="AH669"/>
      <c r="AI669" s="37"/>
      <c r="AJ669"/>
      <c r="AK669" s="37"/>
      <c r="AL669"/>
      <c r="AM669"/>
      <c r="AN669"/>
      <c r="AO669" s="37"/>
      <c r="AP669" s="37"/>
      <c r="AQ669" s="37"/>
      <c r="AR669" s="37"/>
      <c r="AS669" s="37"/>
      <c r="AT669"/>
      <c r="AU669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/>
      <c r="BI669"/>
      <c r="BJ669"/>
      <c r="BK669" s="37"/>
      <c r="BL669"/>
      <c r="BM669" s="37"/>
      <c r="BN669"/>
      <c r="BO669"/>
      <c r="BP669"/>
      <c r="BQ669"/>
      <c r="BR669" s="37"/>
      <c r="BS669" s="41"/>
    </row>
    <row r="670" spans="1:71" x14ac:dyDescent="0.2">
      <c r="A670" s="40" t="str">
        <f t="shared" si="13"/>
        <v/>
      </c>
      <c r="B670" s="40"/>
      <c r="C670" s="40"/>
      <c r="D670" s="40"/>
      <c r="E670" s="40"/>
      <c r="F670"/>
      <c r="G670"/>
      <c r="H670"/>
      <c r="I670"/>
      <c r="J670"/>
      <c r="K670"/>
      <c r="L670" s="37"/>
      <c r="M670"/>
      <c r="N670"/>
      <c r="O670"/>
      <c r="P670"/>
      <c r="Q670" s="37"/>
      <c r="R670"/>
      <c r="S670" s="37"/>
      <c r="T670"/>
      <c r="U670"/>
      <c r="V670"/>
      <c r="W670" s="37"/>
      <c r="X670" s="37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 s="37"/>
      <c r="AW670" s="37"/>
      <c r="AX670"/>
      <c r="AY670"/>
      <c r="AZ670" s="37"/>
      <c r="BA670" s="37"/>
      <c r="BB670"/>
      <c r="BC670"/>
      <c r="BD670" s="37"/>
      <c r="BE670" s="37"/>
      <c r="BF670"/>
      <c r="BG670"/>
      <c r="BH670"/>
      <c r="BI670" s="37"/>
      <c r="BJ670"/>
      <c r="BK670" s="37"/>
      <c r="BL670"/>
      <c r="BM670" s="37"/>
      <c r="BN670"/>
      <c r="BO670"/>
      <c r="BP670"/>
      <c r="BQ670" s="37"/>
      <c r="BR670" s="37"/>
      <c r="BS670" s="41"/>
    </row>
    <row r="671" spans="1:71" x14ac:dyDescent="0.2">
      <c r="A671" s="40" t="str">
        <f t="shared" si="13"/>
        <v/>
      </c>
      <c r="B671" s="40"/>
      <c r="C671" s="40"/>
      <c r="D671" s="40"/>
      <c r="E671" s="40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 s="37"/>
      <c r="BL671"/>
      <c r="BM671"/>
      <c r="BN671"/>
      <c r="BO671"/>
      <c r="BP671"/>
      <c r="BQ671" s="37"/>
      <c r="BR671"/>
      <c r="BS671" s="41"/>
    </row>
    <row r="672" spans="1:71" x14ac:dyDescent="0.2">
      <c r="A672" s="40" t="str">
        <f t="shared" si="13"/>
        <v/>
      </c>
      <c r="B672" s="40"/>
      <c r="C672" s="40"/>
      <c r="D672" s="40"/>
      <c r="E672" s="54"/>
      <c r="F672" s="37"/>
      <c r="G672" s="37"/>
      <c r="H672" s="37"/>
      <c r="I672" s="37"/>
      <c r="J672" s="37"/>
      <c r="K672" s="37"/>
      <c r="L672" s="37"/>
      <c r="M672" s="37"/>
      <c r="N672" s="37"/>
      <c r="O672"/>
      <c r="P672"/>
      <c r="Q672"/>
      <c r="R672" s="37"/>
      <c r="S672" s="37"/>
      <c r="T672"/>
      <c r="U672"/>
      <c r="V672" s="37"/>
      <c r="W672"/>
      <c r="X672" s="37"/>
      <c r="Y672"/>
      <c r="Z672" s="37"/>
      <c r="AA672"/>
      <c r="AB672"/>
      <c r="AC672" s="37"/>
      <c r="AD672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/>
      <c r="BO672"/>
      <c r="BP672"/>
      <c r="BQ672"/>
      <c r="BR672" s="37"/>
      <c r="BS672" s="41"/>
    </row>
    <row r="673" spans="1:71" x14ac:dyDescent="0.2">
      <c r="A673" s="40" t="str">
        <f t="shared" si="13"/>
        <v/>
      </c>
      <c r="B673" s="40"/>
      <c r="C673" s="40"/>
      <c r="D673" s="40"/>
      <c r="E673" s="40"/>
      <c r="F673"/>
      <c r="G673" s="37"/>
      <c r="H673" s="37"/>
      <c r="I673" s="37"/>
      <c r="J673" s="37"/>
      <c r="K673" s="37"/>
      <c r="L673"/>
      <c r="M673" s="37"/>
      <c r="N673" s="37"/>
      <c r="O673"/>
      <c r="P673"/>
      <c r="Q673"/>
      <c r="R673"/>
      <c r="S673"/>
      <c r="T673"/>
      <c r="U673" s="37"/>
      <c r="V673"/>
      <c r="W673"/>
      <c r="X673" s="37"/>
      <c r="Y673" s="37"/>
      <c r="Z673"/>
      <c r="AA673"/>
      <c r="AB673"/>
      <c r="AC673" s="37"/>
      <c r="AD673" s="37"/>
      <c r="AE673"/>
      <c r="AF673"/>
      <c r="AG673"/>
      <c r="AH673"/>
      <c r="AI673"/>
      <c r="AJ673"/>
      <c r="AK673"/>
      <c r="AL673"/>
      <c r="AM673" s="37"/>
      <c r="AN673"/>
      <c r="AO673" s="37"/>
      <c r="AP673" s="37"/>
      <c r="AQ673" s="37"/>
      <c r="AR673" s="37"/>
      <c r="AS673" s="37"/>
      <c r="AT673"/>
      <c r="AU673"/>
      <c r="AV673" s="37"/>
      <c r="AW673" s="37"/>
      <c r="AX673" s="37"/>
      <c r="AY673"/>
      <c r="AZ673" s="37"/>
      <c r="BA673"/>
      <c r="BB673"/>
      <c r="BC673" s="37"/>
      <c r="BD673" s="37"/>
      <c r="BE673"/>
      <c r="BF673" s="37"/>
      <c r="BG673" s="37"/>
      <c r="BH673"/>
      <c r="BI673" s="37"/>
      <c r="BJ673" s="37"/>
      <c r="BK673" s="37"/>
      <c r="BL673" s="37"/>
      <c r="BM673" s="37"/>
      <c r="BN673"/>
      <c r="BO673"/>
      <c r="BP673"/>
      <c r="BQ673"/>
      <c r="BR673" s="37"/>
      <c r="BS673" s="41"/>
    </row>
    <row r="674" spans="1:71" x14ac:dyDescent="0.2">
      <c r="A674" s="40" t="str">
        <f t="shared" si="13"/>
        <v/>
      </c>
      <c r="B674" s="40"/>
      <c r="C674" s="40"/>
      <c r="D674" s="40"/>
      <c r="E674" s="40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 s="37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 s="41"/>
    </row>
    <row r="675" spans="1:71" x14ac:dyDescent="0.2">
      <c r="A675" s="40" t="str">
        <f t="shared" si="13"/>
        <v/>
      </c>
      <c r="B675" s="40"/>
      <c r="C675" s="40"/>
      <c r="D675" s="40"/>
      <c r="E675" s="40"/>
      <c r="F675"/>
      <c r="G675"/>
      <c r="H675"/>
      <c r="I675"/>
      <c r="J675"/>
      <c r="K675"/>
      <c r="L675"/>
      <c r="M675" s="37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 s="37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 s="41"/>
    </row>
    <row r="676" spans="1:71" x14ac:dyDescent="0.2">
      <c r="A676" s="40" t="str">
        <f t="shared" si="13"/>
        <v/>
      </c>
      <c r="B676" s="40"/>
      <c r="C676" s="40"/>
      <c r="D676" s="40"/>
      <c r="E676" s="40"/>
      <c r="F676"/>
      <c r="G676"/>
      <c r="H676"/>
      <c r="I676"/>
      <c r="J676"/>
      <c r="K676"/>
      <c r="L676"/>
      <c r="M676"/>
      <c r="N676" s="37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 s="41"/>
    </row>
    <row r="677" spans="1:71" x14ac:dyDescent="0.2">
      <c r="A677" s="40" t="str">
        <f t="shared" si="13"/>
        <v/>
      </c>
      <c r="B677" s="40"/>
      <c r="C677" s="40"/>
      <c r="D677" s="40"/>
      <c r="E677" s="40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 s="3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 s="41"/>
    </row>
    <row r="678" spans="1:71" x14ac:dyDescent="0.2">
      <c r="A678" s="40" t="str">
        <f t="shared" si="13"/>
        <v/>
      </c>
      <c r="B678" s="40"/>
      <c r="C678" s="40"/>
      <c r="D678" s="40"/>
      <c r="E678" s="40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 s="37"/>
      <c r="Y678"/>
      <c r="Z678"/>
      <c r="AA678"/>
      <c r="AB678"/>
      <c r="AC678"/>
      <c r="AD678"/>
      <c r="AE678"/>
      <c r="AF678"/>
      <c r="AG678"/>
      <c r="AH678" s="37"/>
      <c r="AI678" s="37"/>
      <c r="AJ678" s="37"/>
      <c r="AK678"/>
      <c r="AL678" s="37"/>
      <c r="AM678" s="37"/>
      <c r="AN678"/>
      <c r="AO678" s="37"/>
      <c r="AP678" s="37"/>
      <c r="AQ678" s="37"/>
      <c r="AR678" s="37"/>
      <c r="AS678" s="37"/>
      <c r="AT678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/>
      <c r="BI678" s="37"/>
      <c r="BJ678" s="37"/>
      <c r="BK678" s="37"/>
      <c r="BL678"/>
      <c r="BM678" s="37"/>
      <c r="BN678"/>
      <c r="BO678"/>
      <c r="BP678"/>
      <c r="BQ678"/>
      <c r="BR678" s="37"/>
      <c r="BS678" s="41"/>
    </row>
    <row r="679" spans="1:71" x14ac:dyDescent="0.2">
      <c r="A679" s="40" t="str">
        <f t="shared" si="13"/>
        <v/>
      </c>
      <c r="B679" s="40"/>
      <c r="C679" s="40"/>
      <c r="D679" s="40"/>
      <c r="E679" s="40"/>
      <c r="F679"/>
      <c r="G679"/>
      <c r="H679"/>
      <c r="I679" s="37"/>
      <c r="J679" s="37"/>
      <c r="K679" s="37"/>
      <c r="L679" s="37"/>
      <c r="M679" s="37"/>
      <c r="N679" s="37"/>
      <c r="O679"/>
      <c r="P679"/>
      <c r="Q679"/>
      <c r="R679"/>
      <c r="S679" s="37"/>
      <c r="T679"/>
      <c r="U679"/>
      <c r="V679" s="37"/>
      <c r="W679"/>
      <c r="X679"/>
      <c r="Y679"/>
      <c r="Z679" s="37"/>
      <c r="AA679"/>
      <c r="AB679"/>
      <c r="AC679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/>
      <c r="BK679" s="37"/>
      <c r="BL679" s="37"/>
      <c r="BM679" s="37"/>
      <c r="BN679"/>
      <c r="BO679"/>
      <c r="BP679"/>
      <c r="BQ679"/>
      <c r="BR679" s="37"/>
      <c r="BS679" s="41"/>
    </row>
    <row r="680" spans="1:71" x14ac:dyDescent="0.2">
      <c r="A680" s="40" t="str">
        <f t="shared" si="13"/>
        <v/>
      </c>
      <c r="B680" s="40"/>
      <c r="C680" s="40"/>
      <c r="D680" s="40"/>
      <c r="E680" s="40"/>
      <c r="F680" s="37"/>
      <c r="G680"/>
      <c r="H680" s="37"/>
      <c r="I680"/>
      <c r="J680" s="37"/>
      <c r="K680" s="37"/>
      <c r="L680" s="37"/>
      <c r="M680" s="37"/>
      <c r="N680" s="37"/>
      <c r="O680"/>
      <c r="P680"/>
      <c r="Q680"/>
      <c r="R680" s="37"/>
      <c r="S680"/>
      <c r="T680"/>
      <c r="U680"/>
      <c r="V680" s="37"/>
      <c r="W680"/>
      <c r="X680" s="37"/>
      <c r="Y680" s="37"/>
      <c r="Z680" s="37"/>
      <c r="AA680"/>
      <c r="AB680"/>
      <c r="AC680" s="37"/>
      <c r="AD680"/>
      <c r="AE680" s="37"/>
      <c r="AF680" s="37"/>
      <c r="AG680" s="37"/>
      <c r="AH680" s="37"/>
      <c r="AI680" s="37"/>
      <c r="AJ680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/>
      <c r="BO680"/>
      <c r="BP680"/>
      <c r="BQ680" s="37"/>
      <c r="BR680" s="37"/>
      <c r="BS680" s="41"/>
    </row>
    <row r="681" spans="1:71" x14ac:dyDescent="0.2">
      <c r="A681" s="40" t="str">
        <f t="shared" si="13"/>
        <v/>
      </c>
      <c r="B681" s="40"/>
      <c r="C681" s="40"/>
      <c r="D681" s="40"/>
      <c r="E681" s="40"/>
      <c r="F681"/>
      <c r="G681"/>
      <c r="H681"/>
      <c r="I681" s="37"/>
      <c r="J681"/>
      <c r="K681"/>
      <c r="L681"/>
      <c r="M681" s="37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 s="37"/>
      <c r="AT681"/>
      <c r="AU681"/>
      <c r="AV681"/>
      <c r="AW681"/>
      <c r="AX681"/>
      <c r="AY681" s="37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 s="41"/>
    </row>
    <row r="682" spans="1:71" x14ac:dyDescent="0.2">
      <c r="A682" s="40" t="str">
        <f t="shared" si="13"/>
        <v/>
      </c>
      <c r="B682" s="40"/>
      <c r="C682" s="40"/>
      <c r="D682" s="40"/>
      <c r="E682" s="40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 s="37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 s="41"/>
    </row>
    <row r="683" spans="1:71" x14ac:dyDescent="0.2">
      <c r="A683" s="40" t="str">
        <f t="shared" si="13"/>
        <v/>
      </c>
      <c r="B683" s="40"/>
      <c r="C683" s="40"/>
      <c r="D683" s="40"/>
      <c r="E683" s="54"/>
      <c r="F683" s="37"/>
      <c r="G683" s="37"/>
      <c r="H683" s="37"/>
      <c r="I683" s="37"/>
      <c r="J683" s="37"/>
      <c r="K683" s="37"/>
      <c r="L683" s="37"/>
      <c r="M683" s="37"/>
      <c r="N683" s="37"/>
      <c r="O683"/>
      <c r="P683"/>
      <c r="Q683" s="37"/>
      <c r="R683" s="37"/>
      <c r="S683" s="37"/>
      <c r="T683"/>
      <c r="U683" s="37"/>
      <c r="V683" s="37"/>
      <c r="W683"/>
      <c r="X683" s="37"/>
      <c r="Y683"/>
      <c r="Z683" s="37"/>
      <c r="AA683"/>
      <c r="AB683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/>
      <c r="BO683" s="37"/>
      <c r="BP683"/>
      <c r="BQ683"/>
      <c r="BR683" s="37"/>
      <c r="BS683" s="41"/>
    </row>
    <row r="684" spans="1:71" x14ac:dyDescent="0.2">
      <c r="A684" s="40" t="str">
        <f t="shared" si="13"/>
        <v/>
      </c>
      <c r="B684" s="40"/>
      <c r="C684" s="40"/>
      <c r="D684" s="40"/>
      <c r="E684" s="40"/>
      <c r="F684"/>
      <c r="G684" s="37"/>
      <c r="H684"/>
      <c r="I684" s="37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 s="37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 s="37"/>
      <c r="AQ684"/>
      <c r="AR684"/>
      <c r="AS684"/>
      <c r="AT684"/>
      <c r="AU684"/>
      <c r="AV684"/>
      <c r="AW684" s="37"/>
      <c r="AX684"/>
      <c r="AY684"/>
      <c r="AZ684"/>
      <c r="BA684"/>
      <c r="BB684"/>
      <c r="BC684" s="37"/>
      <c r="BD684"/>
      <c r="BE684"/>
      <c r="BF684"/>
      <c r="BG684"/>
      <c r="BH684"/>
      <c r="BI684"/>
      <c r="BJ684"/>
      <c r="BK684" s="37"/>
      <c r="BL684"/>
      <c r="BM684" s="37"/>
      <c r="BN684"/>
      <c r="BO684"/>
      <c r="BP684"/>
      <c r="BQ684"/>
      <c r="BR684"/>
      <c r="BS684" s="41"/>
    </row>
    <row r="685" spans="1:71" x14ac:dyDescent="0.2">
      <c r="A685" s="40" t="str">
        <f t="shared" si="13"/>
        <v/>
      </c>
      <c r="B685" s="40"/>
      <c r="C685" s="40"/>
      <c r="D685" s="40"/>
      <c r="E685" s="54"/>
      <c r="F685" s="37"/>
      <c r="G685" s="37"/>
      <c r="H685" s="37"/>
      <c r="I685" s="37"/>
      <c r="J685" s="37"/>
      <c r="K685" s="37"/>
      <c r="L685" s="37"/>
      <c r="M685" s="37"/>
      <c r="N685" s="37"/>
      <c r="O685"/>
      <c r="P685"/>
      <c r="Q685" s="37"/>
      <c r="R685"/>
      <c r="S685" s="37"/>
      <c r="T685"/>
      <c r="U685" s="37"/>
      <c r="V685" s="37"/>
      <c r="W685"/>
      <c r="X685" s="37"/>
      <c r="Y685"/>
      <c r="Z685" s="37"/>
      <c r="AA685"/>
      <c r="AB685"/>
      <c r="AC685" s="37"/>
      <c r="AD685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/>
      <c r="BQ685"/>
      <c r="BR685" s="37"/>
      <c r="BS685" s="41"/>
    </row>
    <row r="686" spans="1:71" x14ac:dyDescent="0.2">
      <c r="A686" s="40" t="str">
        <f t="shared" ref="A686:A749" si="14">B686&amp;C686</f>
        <v/>
      </c>
      <c r="B686" s="40"/>
      <c r="C686" s="40"/>
      <c r="D686" s="40"/>
      <c r="E686" s="40"/>
      <c r="F686"/>
      <c r="G686" s="37"/>
      <c r="H686"/>
      <c r="I686" s="37"/>
      <c r="J686"/>
      <c r="K686" s="37"/>
      <c r="L686"/>
      <c r="M686"/>
      <c r="N686"/>
      <c r="O686"/>
      <c r="P686"/>
      <c r="Q686"/>
      <c r="R686"/>
      <c r="S686"/>
      <c r="T686"/>
      <c r="U686"/>
      <c r="V686"/>
      <c r="W686" s="37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 s="37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 s="37"/>
      <c r="BL686"/>
      <c r="BM686"/>
      <c r="BN686"/>
      <c r="BO686"/>
      <c r="BP686"/>
      <c r="BQ686"/>
      <c r="BR686"/>
      <c r="BS686" s="41"/>
    </row>
    <row r="687" spans="1:71" x14ac:dyDescent="0.2">
      <c r="A687" s="40" t="str">
        <f t="shared" si="14"/>
        <v/>
      </c>
      <c r="B687" s="40"/>
      <c r="C687" s="40"/>
      <c r="D687" s="40"/>
      <c r="E687" s="40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 s="3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 s="41"/>
    </row>
    <row r="688" spans="1:71" x14ac:dyDescent="0.2">
      <c r="A688" s="40" t="str">
        <f t="shared" si="14"/>
        <v/>
      </c>
      <c r="B688" s="40"/>
      <c r="C688" s="40"/>
      <c r="D688" s="40"/>
      <c r="E688" s="40"/>
      <c r="F688"/>
      <c r="G688"/>
      <c r="H688"/>
      <c r="I688"/>
      <c r="J688"/>
      <c r="K688"/>
      <c r="L688"/>
      <c r="M688"/>
      <c r="N688" s="37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 s="37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 s="41"/>
    </row>
    <row r="689" spans="1:71" x14ac:dyDescent="0.2">
      <c r="A689" s="40" t="str">
        <f t="shared" si="14"/>
        <v/>
      </c>
      <c r="B689" s="40"/>
      <c r="C689" s="40"/>
      <c r="D689" s="40"/>
      <c r="E689" s="40"/>
      <c r="F689"/>
      <c r="G689"/>
      <c r="H689"/>
      <c r="I689"/>
      <c r="J689"/>
      <c r="K689"/>
      <c r="L689"/>
      <c r="M689" s="37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 s="37"/>
      <c r="AG689"/>
      <c r="AH689"/>
      <c r="AI689"/>
      <c r="AJ689"/>
      <c r="AK689"/>
      <c r="AL689"/>
      <c r="AM689"/>
      <c r="AN689"/>
      <c r="AO689"/>
      <c r="AP689" s="37"/>
      <c r="AQ689"/>
      <c r="AR689" s="37"/>
      <c r="AS689" s="37"/>
      <c r="AT689"/>
      <c r="AU689"/>
      <c r="AV689" s="37"/>
      <c r="AW689" s="37"/>
      <c r="AX689"/>
      <c r="AY689"/>
      <c r="AZ689" s="37"/>
      <c r="BA689"/>
      <c r="BB689" s="37"/>
      <c r="BC689" s="37"/>
      <c r="BD689" s="37"/>
      <c r="BE689"/>
      <c r="BF689"/>
      <c r="BG689" s="37"/>
      <c r="BH689"/>
      <c r="BI689" s="37"/>
      <c r="BJ689" s="37"/>
      <c r="BK689" s="37"/>
      <c r="BL689"/>
      <c r="BM689" s="37"/>
      <c r="BN689"/>
      <c r="BO689"/>
      <c r="BP689"/>
      <c r="BQ689"/>
      <c r="BR689" s="37"/>
      <c r="BS689" s="41"/>
    </row>
    <row r="690" spans="1:71" x14ac:dyDescent="0.2">
      <c r="A690" s="40" t="str">
        <f t="shared" si="14"/>
        <v/>
      </c>
      <c r="B690" s="40"/>
      <c r="C690" s="40"/>
      <c r="D690" s="40"/>
      <c r="E690" s="40"/>
      <c r="F690"/>
      <c r="G690"/>
      <c r="H690" s="37"/>
      <c r="I690" s="37"/>
      <c r="J690" s="37"/>
      <c r="K690" s="37"/>
      <c r="L690"/>
      <c r="M690" s="37"/>
      <c r="N690" s="37"/>
      <c r="O690"/>
      <c r="P690"/>
      <c r="Q690"/>
      <c r="R690" s="37"/>
      <c r="S690"/>
      <c r="T690"/>
      <c r="U690"/>
      <c r="V690" s="37"/>
      <c r="W690"/>
      <c r="X690" s="37"/>
      <c r="Y690"/>
      <c r="Z690" s="37"/>
      <c r="AA690"/>
      <c r="AB690"/>
      <c r="AC690" s="37"/>
      <c r="AD690"/>
      <c r="AE690"/>
      <c r="AF690" s="37"/>
      <c r="AG690" s="37"/>
      <c r="AH690"/>
      <c r="AI690" s="37"/>
      <c r="AJ690"/>
      <c r="AK690" s="37"/>
      <c r="AL690" s="37"/>
      <c r="AM690" s="37"/>
      <c r="AN690"/>
      <c r="AO690" s="37"/>
      <c r="AP690" s="37"/>
      <c r="AQ690" s="37"/>
      <c r="AR690" s="37"/>
      <c r="AS690" s="37"/>
      <c r="AT690" s="37"/>
      <c r="AU690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/>
      <c r="BM690" s="37"/>
      <c r="BN690"/>
      <c r="BO690"/>
      <c r="BP690"/>
      <c r="BQ690"/>
      <c r="BR690" s="37"/>
      <c r="BS690" s="41"/>
    </row>
    <row r="691" spans="1:71" x14ac:dyDescent="0.2">
      <c r="A691" s="40" t="str">
        <f t="shared" si="14"/>
        <v/>
      </c>
      <c r="B691" s="40"/>
      <c r="C691" s="40"/>
      <c r="D691" s="40"/>
      <c r="E691" s="40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 s="37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 s="41"/>
    </row>
    <row r="692" spans="1:71" x14ac:dyDescent="0.2">
      <c r="A692" s="40" t="str">
        <f t="shared" si="14"/>
        <v/>
      </c>
      <c r="B692" s="40"/>
      <c r="C692" s="40"/>
      <c r="D692" s="40"/>
      <c r="E692" s="40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 s="37"/>
      <c r="AI692"/>
      <c r="AJ692"/>
      <c r="AK692"/>
      <c r="AL692"/>
      <c r="AM692"/>
      <c r="AN692"/>
      <c r="AO692"/>
      <c r="AP692"/>
      <c r="AQ692"/>
      <c r="AR692"/>
      <c r="AS692" s="37"/>
      <c r="AT692"/>
      <c r="AU692"/>
      <c r="AV692"/>
      <c r="AW692"/>
      <c r="AX692"/>
      <c r="AY692"/>
      <c r="AZ692"/>
      <c r="BA692"/>
      <c r="BB692"/>
      <c r="BC692"/>
      <c r="BD692" s="37"/>
      <c r="BE692"/>
      <c r="BF692"/>
      <c r="BG692"/>
      <c r="BH692" s="37"/>
      <c r="BI692"/>
      <c r="BJ692"/>
      <c r="BK692"/>
      <c r="BL692"/>
      <c r="BM692"/>
      <c r="BN692"/>
      <c r="BO692"/>
      <c r="BP692"/>
      <c r="BQ692"/>
      <c r="BR692"/>
      <c r="BS692" s="41"/>
    </row>
    <row r="693" spans="1:71" x14ac:dyDescent="0.2">
      <c r="A693" s="40" t="str">
        <f t="shared" si="14"/>
        <v/>
      </c>
      <c r="B693" s="40"/>
      <c r="C693" s="40"/>
      <c r="D693" s="40"/>
      <c r="E693" s="40"/>
      <c r="F693"/>
      <c r="G693"/>
      <c r="H693" s="37"/>
      <c r="I693" s="37"/>
      <c r="J693" s="37"/>
      <c r="K693" s="37"/>
      <c r="L693"/>
      <c r="M693" s="37"/>
      <c r="N693" s="37"/>
      <c r="O693"/>
      <c r="P693"/>
      <c r="Q693"/>
      <c r="R693"/>
      <c r="S693"/>
      <c r="T693"/>
      <c r="U693" s="37"/>
      <c r="V693" s="37"/>
      <c r="W693"/>
      <c r="X693"/>
      <c r="Y693"/>
      <c r="Z693" s="37"/>
      <c r="AA693" s="37"/>
      <c r="AB693"/>
      <c r="AC693"/>
      <c r="AD693"/>
      <c r="AE693" s="37"/>
      <c r="AF693"/>
      <c r="AG693"/>
      <c r="AH693"/>
      <c r="AI693" s="37"/>
      <c r="AJ693" s="37"/>
      <c r="AK693"/>
      <c r="AL693" s="37"/>
      <c r="AM693" s="37"/>
      <c r="AN693"/>
      <c r="AO693" s="37"/>
      <c r="AP693"/>
      <c r="AQ693" s="37"/>
      <c r="AR693" s="37"/>
      <c r="AS693" s="37"/>
      <c r="AT693" s="37"/>
      <c r="AU693"/>
      <c r="AV693" s="37"/>
      <c r="AW693" s="37"/>
      <c r="AX693" s="37"/>
      <c r="AY693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/>
      <c r="BO693"/>
      <c r="BP693"/>
      <c r="BQ693"/>
      <c r="BR693" s="37"/>
      <c r="BS693" s="41"/>
    </row>
    <row r="694" spans="1:71" x14ac:dyDescent="0.2">
      <c r="A694" s="40" t="str">
        <f t="shared" si="14"/>
        <v/>
      </c>
      <c r="B694" s="40"/>
      <c r="C694" s="40"/>
      <c r="D694" s="40"/>
      <c r="E694" s="40"/>
      <c r="F694"/>
      <c r="G694"/>
      <c r="H694"/>
      <c r="I694"/>
      <c r="J694"/>
      <c r="K694" s="37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 s="37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 s="41"/>
    </row>
    <row r="695" spans="1:71" x14ac:dyDescent="0.2">
      <c r="A695" s="40" t="str">
        <f t="shared" si="14"/>
        <v/>
      </c>
      <c r="B695" s="40"/>
      <c r="C695" s="40"/>
      <c r="D695" s="54"/>
      <c r="E695" s="40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/>
      <c r="Q695"/>
      <c r="R695" s="37"/>
      <c r="S695" s="37"/>
      <c r="T695"/>
      <c r="U695" s="37"/>
      <c r="V695" s="37"/>
      <c r="W695" s="37"/>
      <c r="X695" s="37"/>
      <c r="Y695"/>
      <c r="Z695" s="37"/>
      <c r="AA695"/>
      <c r="AB695"/>
      <c r="AC695" s="37"/>
      <c r="AD695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/>
      <c r="BR695" s="37"/>
      <c r="BS695" s="41"/>
    </row>
    <row r="696" spans="1:71" x14ac:dyDescent="0.2">
      <c r="A696" s="40" t="str">
        <f t="shared" si="14"/>
        <v/>
      </c>
      <c r="B696" s="40"/>
      <c r="C696" s="40"/>
      <c r="D696" s="40"/>
      <c r="E696" s="40"/>
      <c r="F696"/>
      <c r="G696"/>
      <c r="H696"/>
      <c r="I696"/>
      <c r="J696"/>
      <c r="K696"/>
      <c r="L696"/>
      <c r="M696"/>
      <c r="N696"/>
      <c r="O696"/>
      <c r="P696"/>
      <c r="Q696" s="37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 s="37"/>
      <c r="AM696"/>
      <c r="AN696" s="37"/>
      <c r="AO696"/>
      <c r="AP696"/>
      <c r="AQ696"/>
      <c r="AR696" s="37"/>
      <c r="AS696" s="37"/>
      <c r="AT696" s="37"/>
      <c r="AU696"/>
      <c r="AV696" s="37"/>
      <c r="AW696" s="37"/>
      <c r="AX696" s="37"/>
      <c r="AY696" s="37"/>
      <c r="AZ696" s="37"/>
      <c r="BA696"/>
      <c r="BB696" s="37"/>
      <c r="BC696" s="37"/>
      <c r="BD696" s="37"/>
      <c r="BE696" s="37"/>
      <c r="BF696"/>
      <c r="BG696" s="37"/>
      <c r="BH696"/>
      <c r="BI696" s="37"/>
      <c r="BJ696"/>
      <c r="BK696" s="37"/>
      <c r="BL696"/>
      <c r="BM696" s="37"/>
      <c r="BN696"/>
      <c r="BO696"/>
      <c r="BP696"/>
      <c r="BQ696"/>
      <c r="BR696"/>
      <c r="BS696" s="41"/>
    </row>
    <row r="697" spans="1:71" x14ac:dyDescent="0.2">
      <c r="A697" s="40" t="str">
        <f t="shared" si="14"/>
        <v/>
      </c>
      <c r="B697" s="40"/>
      <c r="C697" s="40"/>
      <c r="D697" s="40"/>
      <c r="E697" s="40"/>
      <c r="F697"/>
      <c r="G697"/>
      <c r="H697" s="37"/>
      <c r="I697"/>
      <c r="J697"/>
      <c r="K697"/>
      <c r="L697"/>
      <c r="M697"/>
      <c r="N697"/>
      <c r="O697"/>
      <c r="P697"/>
      <c r="Q697"/>
      <c r="R697"/>
      <c r="S697" s="37"/>
      <c r="T697"/>
      <c r="U697"/>
      <c r="V697" s="3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 s="37"/>
      <c r="AM697"/>
      <c r="AN697"/>
      <c r="AO697"/>
      <c r="AP697" s="37"/>
      <c r="AQ697"/>
      <c r="AR697"/>
      <c r="AS697" s="37"/>
      <c r="AT697" s="37"/>
      <c r="AU697"/>
      <c r="AV697"/>
      <c r="AW697"/>
      <c r="AX697"/>
      <c r="AY697"/>
      <c r="AZ697" s="3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 s="41"/>
    </row>
    <row r="698" spans="1:71" x14ac:dyDescent="0.2">
      <c r="A698" s="40" t="str">
        <f t="shared" si="14"/>
        <v/>
      </c>
      <c r="B698" s="40"/>
      <c r="C698" s="40"/>
      <c r="D698" s="54"/>
      <c r="E698" s="54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41"/>
    </row>
    <row r="699" spans="1:71" x14ac:dyDescent="0.2">
      <c r="A699" s="40" t="str">
        <f t="shared" si="14"/>
        <v/>
      </c>
      <c r="B699" s="40"/>
      <c r="C699" s="40"/>
      <c r="D699" s="40"/>
      <c r="E699" s="40"/>
      <c r="F699"/>
      <c r="G699"/>
      <c r="H699"/>
      <c r="I699"/>
      <c r="J699"/>
      <c r="K699" s="37"/>
      <c r="L699" s="37"/>
      <c r="M699"/>
      <c r="N699"/>
      <c r="O699"/>
      <c r="P699"/>
      <c r="Q699" s="37"/>
      <c r="R699"/>
      <c r="S699"/>
      <c r="T699"/>
      <c r="U699"/>
      <c r="V699"/>
      <c r="W699" s="37"/>
      <c r="X699" s="37"/>
      <c r="Y699"/>
      <c r="Z699"/>
      <c r="AA699"/>
      <c r="AB699"/>
      <c r="AC699" s="37"/>
      <c r="AD699"/>
      <c r="AE699"/>
      <c r="AF699"/>
      <c r="AG699"/>
      <c r="AH699"/>
      <c r="AI699" s="37"/>
      <c r="AJ699"/>
      <c r="AK699"/>
      <c r="AL699"/>
      <c r="AM699"/>
      <c r="AN699"/>
      <c r="AO699"/>
      <c r="AP699" s="37"/>
      <c r="AQ699"/>
      <c r="AR699"/>
      <c r="AS699"/>
      <c r="AT699"/>
      <c r="AU699"/>
      <c r="AV699"/>
      <c r="AW699" s="37"/>
      <c r="AX699"/>
      <c r="AY699"/>
      <c r="AZ699"/>
      <c r="BA699"/>
      <c r="BB699" s="37"/>
      <c r="BC699"/>
      <c r="BD699" s="37"/>
      <c r="BE699" s="37"/>
      <c r="BF699"/>
      <c r="BG699"/>
      <c r="BH699"/>
      <c r="BI699"/>
      <c r="BJ699"/>
      <c r="BK699" s="37"/>
      <c r="BL699"/>
      <c r="BM699" s="37"/>
      <c r="BN699"/>
      <c r="BO699"/>
      <c r="BP699"/>
      <c r="BQ699"/>
      <c r="BR699"/>
      <c r="BS699" s="41"/>
    </row>
    <row r="700" spans="1:71" x14ac:dyDescent="0.2">
      <c r="A700" s="40" t="str">
        <f t="shared" si="14"/>
        <v/>
      </c>
      <c r="B700" s="40"/>
      <c r="C700" s="40"/>
      <c r="D700" s="40"/>
      <c r="E700" s="4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 s="37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 s="37"/>
      <c r="AS700"/>
      <c r="AT700"/>
      <c r="AU700"/>
      <c r="AV700"/>
      <c r="AW700"/>
      <c r="AX700"/>
      <c r="AY700"/>
      <c r="AZ700"/>
      <c r="BA700"/>
      <c r="BB700"/>
      <c r="BC700"/>
      <c r="BD700" s="37"/>
      <c r="BE700"/>
      <c r="BF700"/>
      <c r="BG700"/>
      <c r="BH700" s="37"/>
      <c r="BI700" s="37"/>
      <c r="BJ700"/>
      <c r="BK700"/>
      <c r="BL700"/>
      <c r="BM700"/>
      <c r="BN700"/>
      <c r="BO700"/>
      <c r="BP700"/>
      <c r="BQ700"/>
      <c r="BR700"/>
      <c r="BS700" s="41"/>
    </row>
    <row r="701" spans="1:71" x14ac:dyDescent="0.2">
      <c r="A701" s="40" t="str">
        <f t="shared" si="14"/>
        <v/>
      </c>
      <c r="B701" s="40"/>
      <c r="C701" s="40"/>
      <c r="D701" s="40"/>
      <c r="E701" s="40"/>
      <c r="F701" s="37"/>
      <c r="G701" s="37"/>
      <c r="H701" s="37"/>
      <c r="I701" s="37"/>
      <c r="J701" s="37"/>
      <c r="K701" s="37"/>
      <c r="L701" s="37"/>
      <c r="M701" s="37"/>
      <c r="N701" s="37"/>
      <c r="O701"/>
      <c r="P701"/>
      <c r="Q701"/>
      <c r="R701"/>
      <c r="S701" s="37"/>
      <c r="T701"/>
      <c r="U701"/>
      <c r="V701" s="37"/>
      <c r="W701"/>
      <c r="X701" s="37"/>
      <c r="Y701"/>
      <c r="Z701" s="37"/>
      <c r="AA701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/>
      <c r="BO701"/>
      <c r="BP701"/>
      <c r="BQ701"/>
      <c r="BR701" s="37"/>
      <c r="BS701" s="41"/>
    </row>
    <row r="702" spans="1:71" x14ac:dyDescent="0.2">
      <c r="A702" s="40" t="str">
        <f t="shared" si="14"/>
        <v/>
      </c>
      <c r="B702" s="40"/>
      <c r="C702" s="40"/>
      <c r="D702" s="40"/>
      <c r="E702" s="40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 s="37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 s="37"/>
      <c r="BK702"/>
      <c r="BL702"/>
      <c r="BM702"/>
      <c r="BN702"/>
      <c r="BO702"/>
      <c r="BP702"/>
      <c r="BQ702"/>
      <c r="BR702"/>
      <c r="BS702" s="41"/>
    </row>
    <row r="703" spans="1:71" x14ac:dyDescent="0.2">
      <c r="A703" s="40" t="str">
        <f t="shared" si="14"/>
        <v/>
      </c>
      <c r="B703" s="40"/>
      <c r="C703" s="40"/>
      <c r="D703" s="40"/>
      <c r="E703" s="40"/>
      <c r="F703"/>
      <c r="G703"/>
      <c r="H703"/>
      <c r="I703" s="37"/>
      <c r="J703"/>
      <c r="K703" s="37"/>
      <c r="L703" s="37"/>
      <c r="M703"/>
      <c r="N703"/>
      <c r="O703"/>
      <c r="P703"/>
      <c r="Q703"/>
      <c r="R703"/>
      <c r="S703"/>
      <c r="T703"/>
      <c r="U703"/>
      <c r="V703"/>
      <c r="W703" s="37"/>
      <c r="X703"/>
      <c r="Y703"/>
      <c r="Z703"/>
      <c r="AA703"/>
      <c r="AB703"/>
      <c r="AC703" s="37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 s="37"/>
      <c r="BD703"/>
      <c r="BE703"/>
      <c r="BF703"/>
      <c r="BG703"/>
      <c r="BH703"/>
      <c r="BI703"/>
      <c r="BJ703"/>
      <c r="BK703" s="37"/>
      <c r="BL703"/>
      <c r="BM703"/>
      <c r="BN703"/>
      <c r="BO703"/>
      <c r="BP703"/>
      <c r="BQ703"/>
      <c r="BR703"/>
      <c r="BS703" s="41"/>
    </row>
    <row r="704" spans="1:71" x14ac:dyDescent="0.2">
      <c r="A704" s="40" t="str">
        <f t="shared" si="14"/>
        <v/>
      </c>
      <c r="B704" s="40"/>
      <c r="C704" s="40"/>
      <c r="D704" s="40"/>
      <c r="E704" s="40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 s="37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 s="37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 s="41"/>
    </row>
    <row r="705" spans="1:71" x14ac:dyDescent="0.2">
      <c r="A705" s="40" t="str">
        <f t="shared" si="14"/>
        <v/>
      </c>
      <c r="B705" s="40"/>
      <c r="C705" s="40"/>
      <c r="D705" s="40"/>
      <c r="E705" s="40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 s="37"/>
      <c r="BG705"/>
      <c r="BH705"/>
      <c r="BI705"/>
      <c r="BJ705"/>
      <c r="BK705"/>
      <c r="BL705"/>
      <c r="BM705"/>
      <c r="BN705"/>
      <c r="BO705"/>
      <c r="BP705"/>
      <c r="BQ705"/>
      <c r="BR705"/>
      <c r="BS705" s="41"/>
    </row>
    <row r="706" spans="1:71" x14ac:dyDescent="0.2">
      <c r="A706" s="40" t="str">
        <f t="shared" si="14"/>
        <v/>
      </c>
      <c r="B706" s="40"/>
      <c r="C706" s="40"/>
      <c r="D706" s="40"/>
      <c r="E706" s="40"/>
      <c r="F706"/>
      <c r="G706"/>
      <c r="H706"/>
      <c r="I706" s="37"/>
      <c r="J706"/>
      <c r="K706"/>
      <c r="L706"/>
      <c r="M706"/>
      <c r="N706"/>
      <c r="O706"/>
      <c r="P706"/>
      <c r="Q706"/>
      <c r="R706"/>
      <c r="S706"/>
      <c r="T706"/>
      <c r="U706"/>
      <c r="V706" s="37"/>
      <c r="W706"/>
      <c r="X706" s="37"/>
      <c r="Y706"/>
      <c r="Z706"/>
      <c r="AA706"/>
      <c r="AB706"/>
      <c r="AC706"/>
      <c r="AD706"/>
      <c r="AE706"/>
      <c r="AF706"/>
      <c r="AG706"/>
      <c r="AH706"/>
      <c r="AI706" s="37"/>
      <c r="AJ706"/>
      <c r="AK706"/>
      <c r="AL706"/>
      <c r="AM706"/>
      <c r="AN706"/>
      <c r="AO706"/>
      <c r="AP706" s="37"/>
      <c r="AQ706"/>
      <c r="AR706"/>
      <c r="AS706" s="37"/>
      <c r="AT706"/>
      <c r="AU706"/>
      <c r="AV706" s="37"/>
      <c r="AW706"/>
      <c r="AX706"/>
      <c r="AY706"/>
      <c r="AZ706"/>
      <c r="BA706"/>
      <c r="BB706" s="37"/>
      <c r="BC706"/>
      <c r="BD706"/>
      <c r="BE706"/>
      <c r="BF706"/>
      <c r="BG706" s="37"/>
      <c r="BH706"/>
      <c r="BI706"/>
      <c r="BJ706"/>
      <c r="BK706"/>
      <c r="BL706"/>
      <c r="BM706" s="37"/>
      <c r="BN706"/>
      <c r="BO706"/>
      <c r="BP706"/>
      <c r="BQ706"/>
      <c r="BR706"/>
      <c r="BS706" s="41"/>
    </row>
    <row r="707" spans="1:71" x14ac:dyDescent="0.2">
      <c r="A707" s="40" t="str">
        <f t="shared" si="14"/>
        <v/>
      </c>
      <c r="B707" s="40"/>
      <c r="C707" s="40"/>
      <c r="D707" s="40"/>
      <c r="E707" s="40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 s="37"/>
      <c r="BB707"/>
      <c r="BC707"/>
      <c r="BD707"/>
      <c r="BE707"/>
      <c r="BF707"/>
      <c r="BG707"/>
      <c r="BH707"/>
      <c r="BI707"/>
      <c r="BJ707"/>
      <c r="BK707" s="37"/>
      <c r="BL707"/>
      <c r="BM707" s="37"/>
      <c r="BN707"/>
      <c r="BO707"/>
      <c r="BP707"/>
      <c r="BQ707"/>
      <c r="BR707"/>
      <c r="BS707" s="41"/>
    </row>
    <row r="708" spans="1:71" x14ac:dyDescent="0.2">
      <c r="A708" s="40" t="str">
        <f t="shared" si="14"/>
        <v/>
      </c>
      <c r="B708" s="40"/>
      <c r="C708" s="40"/>
      <c r="D708" s="54"/>
      <c r="E708" s="54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41"/>
    </row>
    <row r="709" spans="1:71" x14ac:dyDescent="0.2">
      <c r="A709" s="40" t="str">
        <f t="shared" si="14"/>
        <v/>
      </c>
      <c r="B709" s="40"/>
      <c r="C709" s="40"/>
      <c r="D709" s="40"/>
      <c r="E709" s="40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 s="37"/>
      <c r="BD709"/>
      <c r="BE709"/>
      <c r="BF709"/>
      <c r="BG709"/>
      <c r="BH709"/>
      <c r="BI709" s="37"/>
      <c r="BJ709" s="37"/>
      <c r="BK709"/>
      <c r="BL709"/>
      <c r="BM709"/>
      <c r="BN709"/>
      <c r="BO709"/>
      <c r="BP709"/>
      <c r="BQ709"/>
      <c r="BR709"/>
      <c r="BS709" s="41"/>
    </row>
    <row r="710" spans="1:71" x14ac:dyDescent="0.2">
      <c r="A710" s="40" t="str">
        <f t="shared" si="14"/>
        <v/>
      </c>
      <c r="B710" s="40"/>
      <c r="C710" s="40"/>
      <c r="D710" s="40"/>
      <c r="E710" s="40"/>
      <c r="F710"/>
      <c r="G710"/>
      <c r="H710"/>
      <c r="I710" s="37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 s="37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 s="41"/>
    </row>
    <row r="711" spans="1:71" x14ac:dyDescent="0.2">
      <c r="A711" s="40" t="str">
        <f t="shared" si="14"/>
        <v/>
      </c>
      <c r="B711" s="40"/>
      <c r="C711" s="40"/>
      <c r="D711" s="40"/>
      <c r="E711" s="40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 s="37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 s="37"/>
      <c r="BG711"/>
      <c r="BH711"/>
      <c r="BI711"/>
      <c r="BJ711"/>
      <c r="BK711"/>
      <c r="BL711"/>
      <c r="BM711"/>
      <c r="BN711"/>
      <c r="BO711"/>
      <c r="BP711"/>
      <c r="BQ711"/>
      <c r="BR711"/>
      <c r="BS711" s="41"/>
    </row>
    <row r="712" spans="1:71" x14ac:dyDescent="0.2">
      <c r="A712" s="40" t="str">
        <f t="shared" si="14"/>
        <v/>
      </c>
      <c r="B712" s="40"/>
      <c r="C712" s="40"/>
      <c r="D712" s="40"/>
      <c r="E712" s="40"/>
      <c r="F712"/>
      <c r="G712" s="37"/>
      <c r="H712"/>
      <c r="I712" s="37"/>
      <c r="J712" s="37"/>
      <c r="K712" s="37"/>
      <c r="L712" s="37"/>
      <c r="M712"/>
      <c r="N712" s="37"/>
      <c r="O712"/>
      <c r="P712"/>
      <c r="Q712" s="37"/>
      <c r="R712"/>
      <c r="S712"/>
      <c r="T712"/>
      <c r="U712"/>
      <c r="V712" s="37"/>
      <c r="W712" s="37"/>
      <c r="X712" s="37"/>
      <c r="Y712"/>
      <c r="Z712"/>
      <c r="AA712"/>
      <c r="AB712"/>
      <c r="AC712" s="37"/>
      <c r="AD712" s="37"/>
      <c r="AE712" s="37"/>
      <c r="AF712"/>
      <c r="AG712"/>
      <c r="AH712"/>
      <c r="AI712"/>
      <c r="AJ712" s="37"/>
      <c r="AK712"/>
      <c r="AL712"/>
      <c r="AM712" s="37"/>
      <c r="AN712" s="37"/>
      <c r="AO712" s="37"/>
      <c r="AP712"/>
      <c r="AQ712"/>
      <c r="AR712" s="37"/>
      <c r="AS712" s="37"/>
      <c r="AT712" s="37"/>
      <c r="AU712"/>
      <c r="AV712" s="37"/>
      <c r="AW712" s="37"/>
      <c r="AX712" s="37"/>
      <c r="AY712"/>
      <c r="AZ712" s="37"/>
      <c r="BA712"/>
      <c r="BB712"/>
      <c r="BC712" s="37"/>
      <c r="BD712" s="37"/>
      <c r="BE712" s="37"/>
      <c r="BF712"/>
      <c r="BG712" s="37"/>
      <c r="BH712"/>
      <c r="BI712" s="37"/>
      <c r="BJ712" s="37"/>
      <c r="BK712" s="37"/>
      <c r="BL712"/>
      <c r="BM712" s="37"/>
      <c r="BN712"/>
      <c r="BO712"/>
      <c r="BP712"/>
      <c r="BQ712"/>
      <c r="BR712" s="37"/>
      <c r="BS712" s="41"/>
    </row>
    <row r="713" spans="1:71" x14ac:dyDescent="0.2">
      <c r="A713" s="40" t="str">
        <f t="shared" si="14"/>
        <v/>
      </c>
      <c r="B713" s="40"/>
      <c r="C713" s="40"/>
      <c r="D713" s="40"/>
      <c r="E713" s="40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 s="37"/>
      <c r="BJ713"/>
      <c r="BK713"/>
      <c r="BL713"/>
      <c r="BM713"/>
      <c r="BN713"/>
      <c r="BO713"/>
      <c r="BP713"/>
      <c r="BQ713"/>
      <c r="BR713"/>
      <c r="BS713" s="41"/>
    </row>
    <row r="714" spans="1:71" x14ac:dyDescent="0.2">
      <c r="A714" s="40" t="str">
        <f t="shared" si="14"/>
        <v/>
      </c>
      <c r="B714" s="40"/>
      <c r="C714" s="40"/>
      <c r="D714" s="40"/>
      <c r="E714" s="40"/>
      <c r="F714" s="37"/>
      <c r="G714"/>
      <c r="H714" s="37"/>
      <c r="I714"/>
      <c r="J714"/>
      <c r="K714" s="37"/>
      <c r="L714"/>
      <c r="M714" s="37"/>
      <c r="N714" s="37"/>
      <c r="O714"/>
      <c r="P714"/>
      <c r="Q714"/>
      <c r="R714"/>
      <c r="S714" s="37"/>
      <c r="T714"/>
      <c r="U714"/>
      <c r="V714" s="37"/>
      <c r="W714"/>
      <c r="X714"/>
      <c r="Y714"/>
      <c r="Z714" s="37"/>
      <c r="AA714"/>
      <c r="AB714"/>
      <c r="AC714"/>
      <c r="AD714"/>
      <c r="AE714" s="37"/>
      <c r="AF714" s="37"/>
      <c r="AG714" s="37"/>
      <c r="AH714" s="37"/>
      <c r="AI714" s="37"/>
      <c r="AJ714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/>
      <c r="BO714"/>
      <c r="BP714"/>
      <c r="BQ714"/>
      <c r="BR714" s="37"/>
      <c r="BS714" s="41"/>
    </row>
    <row r="715" spans="1:71" x14ac:dyDescent="0.2">
      <c r="A715" s="40" t="str">
        <f t="shared" si="14"/>
        <v/>
      </c>
      <c r="B715" s="40"/>
      <c r="C715" s="40"/>
      <c r="D715" s="54"/>
      <c r="E715" s="54"/>
      <c r="F715"/>
      <c r="G715" s="37"/>
      <c r="H715" s="37"/>
      <c r="I715" s="37"/>
      <c r="J715" s="37"/>
      <c r="K715" s="37"/>
      <c r="L715" s="37"/>
      <c r="M715" s="37"/>
      <c r="N715" s="37"/>
      <c r="O715"/>
      <c r="P715" s="37"/>
      <c r="Q715" s="37"/>
      <c r="R715"/>
      <c r="S715"/>
      <c r="T715"/>
      <c r="U715" s="37"/>
      <c r="V715" s="37"/>
      <c r="W715" s="37"/>
      <c r="X715" s="37"/>
      <c r="Y715"/>
      <c r="Z715" s="37"/>
      <c r="AA715" s="37"/>
      <c r="AB715"/>
      <c r="AC715" s="37"/>
      <c r="AD715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/>
      <c r="BO715" s="37"/>
      <c r="BP715" s="37"/>
      <c r="BQ715"/>
      <c r="BR715" s="37"/>
      <c r="BS715" s="41"/>
    </row>
    <row r="716" spans="1:71" x14ac:dyDescent="0.2">
      <c r="A716" s="40" t="str">
        <f t="shared" si="14"/>
        <v/>
      </c>
      <c r="B716" s="40"/>
      <c r="C716" s="40"/>
      <c r="D716" s="40"/>
      <c r="E716" s="40"/>
      <c r="F716"/>
      <c r="G716"/>
      <c r="H716" s="37"/>
      <c r="I716" s="37"/>
      <c r="J716" s="37"/>
      <c r="K716" s="37"/>
      <c r="L716"/>
      <c r="M716" s="37"/>
      <c r="N716" s="37"/>
      <c r="O716"/>
      <c r="P716"/>
      <c r="Q716"/>
      <c r="R716"/>
      <c r="S716"/>
      <c r="T716" s="37"/>
      <c r="U716" s="37"/>
      <c r="V716"/>
      <c r="W716"/>
      <c r="X716"/>
      <c r="Y716"/>
      <c r="Z716"/>
      <c r="AA716"/>
      <c r="AB716"/>
      <c r="AC716"/>
      <c r="AD716"/>
      <c r="AE716"/>
      <c r="AF716"/>
      <c r="AG716"/>
      <c r="AH716" s="37"/>
      <c r="AI716"/>
      <c r="AJ716"/>
      <c r="AK716"/>
      <c r="AL716"/>
      <c r="AM716"/>
      <c r="AN716" s="37"/>
      <c r="AO716"/>
      <c r="AP716"/>
      <c r="AQ716" s="37"/>
      <c r="AR716" s="37"/>
      <c r="AS716" s="37"/>
      <c r="AT716"/>
      <c r="AU716"/>
      <c r="AV716" s="37"/>
      <c r="AW716"/>
      <c r="AX716"/>
      <c r="AY716"/>
      <c r="AZ716"/>
      <c r="BA716"/>
      <c r="BB716"/>
      <c r="BC716" s="37"/>
      <c r="BD716" s="37"/>
      <c r="BE716"/>
      <c r="BF716"/>
      <c r="BG716"/>
      <c r="BH716" s="37"/>
      <c r="BI716" s="37"/>
      <c r="BJ716" s="37"/>
      <c r="BK716" s="37"/>
      <c r="BL716"/>
      <c r="BM716" s="37"/>
      <c r="BN716"/>
      <c r="BO716"/>
      <c r="BP716"/>
      <c r="BQ716"/>
      <c r="BR716"/>
      <c r="BS716" s="41"/>
    </row>
    <row r="717" spans="1:71" x14ac:dyDescent="0.2">
      <c r="A717" s="40" t="str">
        <f t="shared" si="14"/>
        <v/>
      </c>
      <c r="B717" s="40"/>
      <c r="C717" s="40"/>
      <c r="D717" s="40"/>
      <c r="E717" s="40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 s="3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 s="41"/>
    </row>
    <row r="718" spans="1:71" x14ac:dyDescent="0.2">
      <c r="A718" s="40" t="str">
        <f t="shared" si="14"/>
        <v/>
      </c>
      <c r="B718" s="40"/>
      <c r="C718" s="40"/>
      <c r="D718" s="40"/>
      <c r="E718" s="40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 s="37"/>
      <c r="AG718"/>
      <c r="AH718"/>
      <c r="AI718"/>
      <c r="AJ718" s="37"/>
      <c r="AK718"/>
      <c r="AL718"/>
      <c r="AM718"/>
      <c r="AN718"/>
      <c r="AO718"/>
      <c r="AP718" s="37"/>
      <c r="AQ718"/>
      <c r="AR718"/>
      <c r="AS718"/>
      <c r="AT718"/>
      <c r="AU718"/>
      <c r="AV718"/>
      <c r="AW718"/>
      <c r="AX718" s="37"/>
      <c r="AY718"/>
      <c r="AZ718"/>
      <c r="BA718"/>
      <c r="BB718" s="37"/>
      <c r="BC718"/>
      <c r="BD718"/>
      <c r="BE718"/>
      <c r="BF718" s="37"/>
      <c r="BG718" s="37"/>
      <c r="BH718"/>
      <c r="BI718"/>
      <c r="BJ718"/>
      <c r="BK718" s="37"/>
      <c r="BL718"/>
      <c r="BM718"/>
      <c r="BN718"/>
      <c r="BO718"/>
      <c r="BP718"/>
      <c r="BQ718"/>
      <c r="BR718" s="37"/>
      <c r="BS718" s="41"/>
    </row>
    <row r="719" spans="1:71" x14ac:dyDescent="0.2">
      <c r="A719" s="40" t="str">
        <f t="shared" si="14"/>
        <v/>
      </c>
      <c r="B719" s="40"/>
      <c r="C719" s="40"/>
      <c r="D719" s="40"/>
      <c r="E719" s="40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 s="37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 s="37"/>
      <c r="AW719"/>
      <c r="AX719"/>
      <c r="AY719"/>
      <c r="AZ719"/>
      <c r="BA719"/>
      <c r="BB719"/>
      <c r="BC719"/>
      <c r="BD719"/>
      <c r="BE719"/>
      <c r="BF719"/>
      <c r="BG719" s="37"/>
      <c r="BH719"/>
      <c r="BI719"/>
      <c r="BJ719"/>
      <c r="BK719"/>
      <c r="BL719"/>
      <c r="BM719"/>
      <c r="BN719"/>
      <c r="BO719"/>
      <c r="BP719"/>
      <c r="BQ719"/>
      <c r="BR719"/>
      <c r="BS719" s="41"/>
    </row>
    <row r="720" spans="1:71" x14ac:dyDescent="0.2">
      <c r="A720" s="40" t="str">
        <f t="shared" si="14"/>
        <v/>
      </c>
      <c r="B720" s="40"/>
      <c r="C720" s="40"/>
      <c r="D720" s="40"/>
      <c r="E720" s="54"/>
      <c r="F720" s="37"/>
      <c r="G720"/>
      <c r="H720" s="37"/>
      <c r="I720" s="37"/>
      <c r="J720" s="37"/>
      <c r="K720" s="37"/>
      <c r="L720" s="37"/>
      <c r="M720" s="37"/>
      <c r="N720" s="37"/>
      <c r="O720"/>
      <c r="P720"/>
      <c r="Q720"/>
      <c r="R720" s="37"/>
      <c r="S720"/>
      <c r="T720"/>
      <c r="U720"/>
      <c r="V720" s="37"/>
      <c r="W720"/>
      <c r="X720" s="37"/>
      <c r="Y720"/>
      <c r="Z720" s="37"/>
      <c r="AA720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/>
      <c r="BO720"/>
      <c r="BP720"/>
      <c r="BQ720"/>
      <c r="BR720" s="37"/>
      <c r="BS720" s="41"/>
    </row>
    <row r="721" spans="1:71" x14ac:dyDescent="0.2">
      <c r="A721" s="40" t="str">
        <f t="shared" si="14"/>
        <v/>
      </c>
      <c r="B721" s="40"/>
      <c r="C721" s="40"/>
      <c r="D721" s="40"/>
      <c r="E721" s="40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 s="37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 s="37"/>
      <c r="AV721" s="37"/>
      <c r="AW721"/>
      <c r="AX721" s="37"/>
      <c r="AY721"/>
      <c r="AZ721"/>
      <c r="BA721"/>
      <c r="BB721"/>
      <c r="BC721"/>
      <c r="BD721" s="37"/>
      <c r="BE721" s="37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 s="41"/>
    </row>
    <row r="722" spans="1:71" x14ac:dyDescent="0.2">
      <c r="A722" s="40" t="str">
        <f t="shared" si="14"/>
        <v/>
      </c>
      <c r="B722" s="40"/>
      <c r="C722" s="40"/>
      <c r="D722" s="40"/>
      <c r="E722" s="40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 s="37"/>
      <c r="AQ722"/>
      <c r="AR722"/>
      <c r="AS722"/>
      <c r="AT722"/>
      <c r="AU722"/>
      <c r="AV722" s="37"/>
      <c r="AW722"/>
      <c r="AX722"/>
      <c r="AY722"/>
      <c r="AZ722" s="37"/>
      <c r="BA722"/>
      <c r="BB722"/>
      <c r="BC722"/>
      <c r="BD722"/>
      <c r="BE722"/>
      <c r="BF722"/>
      <c r="BG722" s="37"/>
      <c r="BH722"/>
      <c r="BI722" s="37"/>
      <c r="BJ722" s="37"/>
      <c r="BK722" s="37"/>
      <c r="BL722"/>
      <c r="BM722" s="37"/>
      <c r="BN722"/>
      <c r="BO722"/>
      <c r="BP722"/>
      <c r="BQ722"/>
      <c r="BR722" s="37"/>
      <c r="BS722" s="41"/>
    </row>
    <row r="723" spans="1:71" x14ac:dyDescent="0.2">
      <c r="A723" s="40" t="str">
        <f t="shared" si="14"/>
        <v/>
      </c>
      <c r="B723" s="40"/>
      <c r="C723" s="40"/>
      <c r="D723" s="40"/>
      <c r="E723" s="40"/>
      <c r="F723"/>
      <c r="G723"/>
      <c r="H723" s="37"/>
      <c r="I723" s="37"/>
      <c r="J723"/>
      <c r="K723"/>
      <c r="L723"/>
      <c r="M723"/>
      <c r="N723"/>
      <c r="O723"/>
      <c r="P723"/>
      <c r="Q723" s="37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 s="41"/>
    </row>
    <row r="724" spans="1:71" x14ac:dyDescent="0.2">
      <c r="A724" s="40" t="str">
        <f t="shared" si="14"/>
        <v/>
      </c>
      <c r="B724" s="40"/>
      <c r="C724" s="40"/>
      <c r="D724" s="40"/>
      <c r="E724" s="40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 s="37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 s="41"/>
    </row>
    <row r="725" spans="1:71" x14ac:dyDescent="0.2">
      <c r="A725" s="40" t="str">
        <f t="shared" si="14"/>
        <v/>
      </c>
      <c r="B725" s="40"/>
      <c r="C725" s="40"/>
      <c r="D725" s="40"/>
      <c r="E725" s="40"/>
      <c r="F725"/>
      <c r="G725"/>
      <c r="H725" s="37"/>
      <c r="I725" s="37"/>
      <c r="J725" s="37"/>
      <c r="K725" s="37"/>
      <c r="L725" s="37"/>
      <c r="M725" s="37"/>
      <c r="N725"/>
      <c r="O725"/>
      <c r="P725"/>
      <c r="Q725"/>
      <c r="R725"/>
      <c r="S725" s="37"/>
      <c r="T725" s="37"/>
      <c r="U725"/>
      <c r="V725" s="37"/>
      <c r="W725" s="37"/>
      <c r="X725" s="37"/>
      <c r="Y725"/>
      <c r="Z725" s="37"/>
      <c r="AA725"/>
      <c r="AB725"/>
      <c r="AC725" s="37"/>
      <c r="AD725"/>
      <c r="AE725" s="37"/>
      <c r="AF725" s="37"/>
      <c r="AG725"/>
      <c r="AH725" s="37"/>
      <c r="AI725" s="37"/>
      <c r="AJ725"/>
      <c r="AK725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/>
      <c r="BO725"/>
      <c r="BP725"/>
      <c r="BQ725"/>
      <c r="BR725" s="37"/>
      <c r="BS725" s="41"/>
    </row>
    <row r="726" spans="1:71" x14ac:dyDescent="0.2">
      <c r="A726" s="40" t="str">
        <f t="shared" si="14"/>
        <v/>
      </c>
      <c r="B726" s="40"/>
      <c r="C726" s="40"/>
      <c r="D726" s="40"/>
      <c r="E726" s="40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 s="37"/>
      <c r="BJ726"/>
      <c r="BK726"/>
      <c r="BL726"/>
      <c r="BM726"/>
      <c r="BN726"/>
      <c r="BO726"/>
      <c r="BP726"/>
      <c r="BQ726"/>
      <c r="BR726"/>
      <c r="BS726" s="41"/>
    </row>
    <row r="727" spans="1:71" x14ac:dyDescent="0.2">
      <c r="A727" s="40" t="str">
        <f t="shared" si="14"/>
        <v/>
      </c>
      <c r="B727" s="40"/>
      <c r="C727" s="40"/>
      <c r="D727" s="40"/>
      <c r="E727" s="40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 s="3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 s="3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 s="41"/>
    </row>
    <row r="728" spans="1:71" x14ac:dyDescent="0.2">
      <c r="A728" s="40" t="str">
        <f t="shared" si="14"/>
        <v/>
      </c>
      <c r="B728" s="40"/>
      <c r="C728" s="40"/>
      <c r="D728" s="40"/>
      <c r="E728" s="40"/>
      <c r="F728"/>
      <c r="G728"/>
      <c r="H728" s="37"/>
      <c r="I728" s="37"/>
      <c r="J728" s="37"/>
      <c r="K728" s="37"/>
      <c r="L728"/>
      <c r="M728" s="37"/>
      <c r="N728"/>
      <c r="O728"/>
      <c r="P728"/>
      <c r="Q728" s="37"/>
      <c r="R728"/>
      <c r="S728"/>
      <c r="T728"/>
      <c r="U728"/>
      <c r="V728"/>
      <c r="W728"/>
      <c r="X728" s="37"/>
      <c r="Y728"/>
      <c r="Z728"/>
      <c r="AA728"/>
      <c r="AB728"/>
      <c r="AC728" s="37"/>
      <c r="AD728" s="37"/>
      <c r="AE728"/>
      <c r="AF728"/>
      <c r="AG728"/>
      <c r="AH728" s="37"/>
      <c r="AI728" s="37"/>
      <c r="AJ728"/>
      <c r="AK728"/>
      <c r="AL728"/>
      <c r="AM728" s="37"/>
      <c r="AN728"/>
      <c r="AO728" s="37"/>
      <c r="AP728"/>
      <c r="AQ728"/>
      <c r="AR728" s="37"/>
      <c r="AS728" s="37"/>
      <c r="AT728"/>
      <c r="AU728" s="37"/>
      <c r="AV728" s="37"/>
      <c r="AW728" s="37"/>
      <c r="AX728" s="37"/>
      <c r="AY728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/>
      <c r="BK728" s="37"/>
      <c r="BL728"/>
      <c r="BM728" s="37"/>
      <c r="BN728"/>
      <c r="BO728"/>
      <c r="BP728"/>
      <c r="BQ728"/>
      <c r="BR728" s="37"/>
      <c r="BS728" s="41"/>
    </row>
    <row r="729" spans="1:71" x14ac:dyDescent="0.2">
      <c r="A729" s="40" t="str">
        <f t="shared" si="14"/>
        <v/>
      </c>
      <c r="B729" s="40"/>
      <c r="C729" s="40"/>
      <c r="D729" s="40"/>
      <c r="E729" s="40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 s="37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 s="41"/>
    </row>
    <row r="730" spans="1:71" x14ac:dyDescent="0.2">
      <c r="A730" s="40" t="str">
        <f t="shared" si="14"/>
        <v/>
      </c>
      <c r="B730" s="40"/>
      <c r="C730" s="40"/>
      <c r="D730" s="40"/>
      <c r="E730" s="40"/>
      <c r="F730"/>
      <c r="G730" s="37"/>
      <c r="H730"/>
      <c r="I730" s="37"/>
      <c r="J730"/>
      <c r="K730" s="37"/>
      <c r="L730"/>
      <c r="M730" s="37"/>
      <c r="N730"/>
      <c r="O730"/>
      <c r="P730"/>
      <c r="Q730"/>
      <c r="R730"/>
      <c r="S730" s="37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 s="37"/>
      <c r="AJ730"/>
      <c r="AK730"/>
      <c r="AL730"/>
      <c r="AM730"/>
      <c r="AN730"/>
      <c r="AO730"/>
      <c r="AP730"/>
      <c r="AQ730"/>
      <c r="AR730"/>
      <c r="AS730" s="37"/>
      <c r="AT730"/>
      <c r="AU730"/>
      <c r="AV730"/>
      <c r="AW730"/>
      <c r="AX730"/>
      <c r="AY730"/>
      <c r="AZ730"/>
      <c r="BA730"/>
      <c r="BB730"/>
      <c r="BC730"/>
      <c r="BD730"/>
      <c r="BE730"/>
      <c r="BF730" s="37"/>
      <c r="BG730" s="37"/>
      <c r="BH730" s="37"/>
      <c r="BI730" s="37"/>
      <c r="BJ730" s="37"/>
      <c r="BK730"/>
      <c r="BL730"/>
      <c r="BM730" s="37"/>
      <c r="BN730"/>
      <c r="BO730"/>
      <c r="BP730"/>
      <c r="BQ730"/>
      <c r="BR730"/>
      <c r="BS730" s="41"/>
    </row>
    <row r="731" spans="1:71" x14ac:dyDescent="0.2">
      <c r="A731" s="40" t="str">
        <f t="shared" si="14"/>
        <v/>
      </c>
      <c r="B731" s="40"/>
      <c r="C731" s="40"/>
      <c r="D731" s="40"/>
      <c r="E731" s="40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 s="37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 s="37"/>
      <c r="BN731"/>
      <c r="BO731"/>
      <c r="BP731"/>
      <c r="BQ731"/>
      <c r="BR731"/>
      <c r="BS731" s="41"/>
    </row>
    <row r="732" spans="1:71" x14ac:dyDescent="0.2">
      <c r="A732" s="40" t="str">
        <f t="shared" si="14"/>
        <v/>
      </c>
      <c r="B732" s="40"/>
      <c r="C732" s="40"/>
      <c r="D732" s="40"/>
      <c r="E732" s="54"/>
      <c r="F732" s="37"/>
      <c r="G732" s="37"/>
      <c r="H732" s="37"/>
      <c r="I732" s="37"/>
      <c r="J732" s="37"/>
      <c r="K732" s="37"/>
      <c r="L732" s="37"/>
      <c r="M732" s="37"/>
      <c r="N732" s="37"/>
      <c r="O732"/>
      <c r="P732"/>
      <c r="Q732"/>
      <c r="R732"/>
      <c r="S732" s="37"/>
      <c r="T732" s="37"/>
      <c r="U732"/>
      <c r="V732" s="37"/>
      <c r="W732" s="37"/>
      <c r="X732" s="37"/>
      <c r="Y732" s="37"/>
      <c r="Z732" s="37"/>
      <c r="AA732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/>
      <c r="BQ732"/>
      <c r="BR732" s="37"/>
      <c r="BS732" s="41"/>
    </row>
    <row r="733" spans="1:71" x14ac:dyDescent="0.2">
      <c r="A733" s="40" t="str">
        <f t="shared" si="14"/>
        <v/>
      </c>
      <c r="B733" s="40"/>
      <c r="C733" s="40"/>
      <c r="D733" s="40"/>
      <c r="E733" s="40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 s="37"/>
      <c r="BG733"/>
      <c r="BH733"/>
      <c r="BI733"/>
      <c r="BJ733"/>
      <c r="BK733"/>
      <c r="BL733"/>
      <c r="BM733"/>
      <c r="BN733"/>
      <c r="BO733"/>
      <c r="BP733"/>
      <c r="BQ733"/>
      <c r="BR733"/>
      <c r="BS733" s="41"/>
    </row>
    <row r="734" spans="1:71" x14ac:dyDescent="0.2">
      <c r="A734" s="40" t="str">
        <f t="shared" si="14"/>
        <v/>
      </c>
      <c r="B734" s="40"/>
      <c r="C734" s="40"/>
      <c r="D734" s="40"/>
      <c r="E734" s="40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 s="37"/>
      <c r="BD734"/>
      <c r="BE734"/>
      <c r="BF734"/>
      <c r="BG734"/>
      <c r="BH734"/>
      <c r="BI734"/>
      <c r="BJ734"/>
      <c r="BK734" s="37"/>
      <c r="BL734"/>
      <c r="BM734"/>
      <c r="BN734"/>
      <c r="BO734"/>
      <c r="BP734"/>
      <c r="BQ734"/>
      <c r="BR734"/>
      <c r="BS734" s="41"/>
    </row>
    <row r="735" spans="1:71" x14ac:dyDescent="0.2">
      <c r="A735" s="40" t="str">
        <f t="shared" si="14"/>
        <v/>
      </c>
      <c r="B735" s="40"/>
      <c r="C735" s="40"/>
      <c r="D735" s="40"/>
      <c r="E735" s="54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/>
      <c r="Q735" s="37"/>
      <c r="R735" s="37"/>
      <c r="S735" s="37"/>
      <c r="T735"/>
      <c r="U735" s="37"/>
      <c r="V735" s="37"/>
      <c r="W735" s="37"/>
      <c r="X735" s="37"/>
      <c r="Y735" s="37"/>
      <c r="Z735" s="37"/>
      <c r="AA735" s="37"/>
      <c r="AB735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/>
      <c r="BO735" s="37"/>
      <c r="BP735" s="37"/>
      <c r="BQ735"/>
      <c r="BR735" s="37"/>
      <c r="BS735" s="41"/>
    </row>
    <row r="736" spans="1:71" x14ac:dyDescent="0.2">
      <c r="A736" s="40" t="str">
        <f t="shared" si="14"/>
        <v/>
      </c>
      <c r="B736" s="40"/>
      <c r="C736" s="40"/>
      <c r="D736" s="40"/>
      <c r="E736" s="40"/>
      <c r="F736"/>
      <c r="G736" s="37"/>
      <c r="H736"/>
      <c r="I736" s="37"/>
      <c r="J736"/>
      <c r="K736"/>
      <c r="L736" s="37"/>
      <c r="M736"/>
      <c r="N736" s="37"/>
      <c r="O736"/>
      <c r="P736"/>
      <c r="Q736"/>
      <c r="R736"/>
      <c r="S736" s="37"/>
      <c r="T736" s="37"/>
      <c r="U736"/>
      <c r="V736" s="37"/>
      <c r="W736" s="37"/>
      <c r="X736" s="37"/>
      <c r="Y736"/>
      <c r="Z736"/>
      <c r="AA736"/>
      <c r="AB736" s="37"/>
      <c r="AC736"/>
      <c r="AD736"/>
      <c r="AE736"/>
      <c r="AF736" s="37"/>
      <c r="AG736" s="37"/>
      <c r="AH736"/>
      <c r="AI736" s="37"/>
      <c r="AJ736" s="37"/>
      <c r="AK736" s="37"/>
      <c r="AL736" s="37"/>
      <c r="AM736" s="37"/>
      <c r="AN736"/>
      <c r="AO736" s="37"/>
      <c r="AP736" s="37"/>
      <c r="AQ736"/>
      <c r="AR736"/>
      <c r="AS736" s="37"/>
      <c r="AT736" s="37"/>
      <c r="AU736" s="37"/>
      <c r="AV736" s="37"/>
      <c r="AW736"/>
      <c r="AX736" s="37"/>
      <c r="AY736"/>
      <c r="AZ736" s="37"/>
      <c r="BA736" s="37"/>
      <c r="BB736" s="37"/>
      <c r="BC736" s="37"/>
      <c r="BD736" s="37"/>
      <c r="BE736"/>
      <c r="BF736"/>
      <c r="BG736"/>
      <c r="BH736"/>
      <c r="BI736"/>
      <c r="BJ736"/>
      <c r="BK736" s="37"/>
      <c r="BL736"/>
      <c r="BM736" s="37"/>
      <c r="BN736"/>
      <c r="BO736"/>
      <c r="BP736"/>
      <c r="BQ736"/>
      <c r="BR736" s="37"/>
      <c r="BS736" s="41"/>
    </row>
    <row r="737" spans="1:71" x14ac:dyDescent="0.2">
      <c r="A737" s="40" t="str">
        <f t="shared" si="14"/>
        <v/>
      </c>
      <c r="B737" s="40"/>
      <c r="C737" s="40"/>
      <c r="D737" s="40"/>
      <c r="E737" s="40"/>
      <c r="F737"/>
      <c r="G737"/>
      <c r="H737" s="37"/>
      <c r="I737" s="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 s="37"/>
      <c r="AJ737"/>
      <c r="AK737"/>
      <c r="AL737"/>
      <c r="AM737"/>
      <c r="AN737"/>
      <c r="AO737"/>
      <c r="AP737" s="37"/>
      <c r="AQ737"/>
      <c r="AR737" s="37"/>
      <c r="AS737" s="37"/>
      <c r="AT737"/>
      <c r="AU737"/>
      <c r="AV737" s="37"/>
      <c r="AW737"/>
      <c r="AX737"/>
      <c r="AY737"/>
      <c r="AZ737" s="37"/>
      <c r="BA737"/>
      <c r="BB737"/>
      <c r="BC737"/>
      <c r="BD737" s="37"/>
      <c r="BE737"/>
      <c r="BF737"/>
      <c r="BG737" s="37"/>
      <c r="BH737" s="37"/>
      <c r="BI737" s="37"/>
      <c r="BJ737" s="37"/>
      <c r="BK737"/>
      <c r="BL737"/>
      <c r="BM737" s="37"/>
      <c r="BN737"/>
      <c r="BO737"/>
      <c r="BP737"/>
      <c r="BQ737"/>
      <c r="BR737" s="37"/>
      <c r="BS737" s="41"/>
    </row>
    <row r="738" spans="1:71" x14ac:dyDescent="0.2">
      <c r="A738" s="40" t="str">
        <f t="shared" si="14"/>
        <v/>
      </c>
      <c r="B738" s="40"/>
      <c r="C738" s="40"/>
      <c r="D738" s="40"/>
      <c r="E738" s="40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 s="37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 s="41"/>
    </row>
    <row r="739" spans="1:71" x14ac:dyDescent="0.2">
      <c r="A739" s="40" t="str">
        <f t="shared" si="14"/>
        <v/>
      </c>
      <c r="B739" s="40"/>
      <c r="C739" s="40"/>
      <c r="D739" s="40"/>
      <c r="E739" s="40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 s="37"/>
      <c r="BJ739"/>
      <c r="BK739"/>
      <c r="BL739"/>
      <c r="BM739"/>
      <c r="BN739"/>
      <c r="BO739"/>
      <c r="BP739"/>
      <c r="BQ739"/>
      <c r="BR739"/>
      <c r="BS739" s="41"/>
    </row>
    <row r="740" spans="1:71" x14ac:dyDescent="0.2">
      <c r="A740" s="40" t="str">
        <f t="shared" si="14"/>
        <v/>
      </c>
      <c r="B740" s="40"/>
      <c r="C740" s="40"/>
      <c r="D740" s="40"/>
      <c r="E740" s="40"/>
      <c r="F740"/>
      <c r="G740"/>
      <c r="H740"/>
      <c r="I740" s="37"/>
      <c r="J740" s="37"/>
      <c r="K740" s="37"/>
      <c r="L740"/>
      <c r="M740"/>
      <c r="N740"/>
      <c r="O740"/>
      <c r="P740"/>
      <c r="Q740"/>
      <c r="R740"/>
      <c r="S740"/>
      <c r="T740"/>
      <c r="U740"/>
      <c r="V740"/>
      <c r="W740"/>
      <c r="X740" s="37"/>
      <c r="Y740"/>
      <c r="Z740"/>
      <c r="AA740"/>
      <c r="AB740"/>
      <c r="AC740"/>
      <c r="AD740"/>
      <c r="AE740"/>
      <c r="AF740"/>
      <c r="AG740"/>
      <c r="AH740"/>
      <c r="AI740"/>
      <c r="AJ740" s="37"/>
      <c r="AK740"/>
      <c r="AL740" s="37"/>
      <c r="AM740" s="37"/>
      <c r="AN740"/>
      <c r="AO740"/>
      <c r="AP740"/>
      <c r="AQ740" s="37"/>
      <c r="AR740"/>
      <c r="AS740" s="37"/>
      <c r="AT740"/>
      <c r="AU740"/>
      <c r="AV740" s="37"/>
      <c r="AW740"/>
      <c r="AX740" s="37"/>
      <c r="AY740"/>
      <c r="AZ740" s="37"/>
      <c r="BA740"/>
      <c r="BB740" s="37"/>
      <c r="BC740" s="37"/>
      <c r="BD740" s="37"/>
      <c r="BE740" s="37"/>
      <c r="BF740"/>
      <c r="BG740" s="37"/>
      <c r="BH740" s="37"/>
      <c r="BI740" s="37"/>
      <c r="BJ740"/>
      <c r="BK740"/>
      <c r="BL740"/>
      <c r="BM740" s="37"/>
      <c r="BN740"/>
      <c r="BO740"/>
      <c r="BP740"/>
      <c r="BQ740"/>
      <c r="BR740" s="37"/>
      <c r="BS740" s="41"/>
    </row>
    <row r="741" spans="1:71" x14ac:dyDescent="0.2">
      <c r="A741" s="40" t="str">
        <f t="shared" si="14"/>
        <v/>
      </c>
      <c r="B741" s="40"/>
      <c r="C741" s="40"/>
      <c r="D741" s="40"/>
      <c r="E741" s="40"/>
      <c r="F741"/>
      <c r="G741" s="37"/>
      <c r="H741"/>
      <c r="I741" s="37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 s="41"/>
    </row>
    <row r="742" spans="1:71" x14ac:dyDescent="0.2">
      <c r="A742" s="40" t="str">
        <f t="shared" si="14"/>
        <v/>
      </c>
      <c r="B742" s="40"/>
      <c r="C742" s="40"/>
      <c r="D742" s="40"/>
      <c r="E742" s="40"/>
      <c r="F742"/>
      <c r="G742"/>
      <c r="H742"/>
      <c r="I742"/>
      <c r="J742"/>
      <c r="K742"/>
      <c r="L742" s="37"/>
      <c r="M742"/>
      <c r="N742"/>
      <c r="O742"/>
      <c r="P742"/>
      <c r="Q742"/>
      <c r="R742"/>
      <c r="S742"/>
      <c r="T742"/>
      <c r="U742"/>
      <c r="V742"/>
      <c r="W742"/>
      <c r="X742" s="37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 s="37"/>
      <c r="AP742"/>
      <c r="AQ742"/>
      <c r="AR742"/>
      <c r="AS742"/>
      <c r="AT742"/>
      <c r="AU742"/>
      <c r="AV742"/>
      <c r="AW742" s="37"/>
      <c r="AX742"/>
      <c r="AY742"/>
      <c r="AZ742" s="37"/>
      <c r="BA742" s="37"/>
      <c r="BB742"/>
      <c r="BC742" s="37"/>
      <c r="BD742" s="37"/>
      <c r="BE742"/>
      <c r="BF742"/>
      <c r="BG742"/>
      <c r="BH742"/>
      <c r="BI742"/>
      <c r="BJ742"/>
      <c r="BK742" s="37"/>
      <c r="BL742" s="37"/>
      <c r="BM742" s="37"/>
      <c r="BN742"/>
      <c r="BO742"/>
      <c r="BP742"/>
      <c r="BQ742"/>
      <c r="BR742" s="37"/>
      <c r="BS742" s="41"/>
    </row>
    <row r="743" spans="1:71" x14ac:dyDescent="0.2">
      <c r="A743" s="40" t="str">
        <f t="shared" si="14"/>
        <v/>
      </c>
      <c r="B743" s="40"/>
      <c r="C743" s="40"/>
      <c r="D743" s="40"/>
      <c r="E743" s="54"/>
      <c r="F743"/>
      <c r="G743"/>
      <c r="H743"/>
      <c r="I743" s="37"/>
      <c r="J743" s="37"/>
      <c r="K743" s="37"/>
      <c r="L743"/>
      <c r="M743" s="37"/>
      <c r="N743"/>
      <c r="O743"/>
      <c r="P743"/>
      <c r="Q743"/>
      <c r="R743"/>
      <c r="S743" s="37"/>
      <c r="T743"/>
      <c r="U743"/>
      <c r="V743"/>
      <c r="W743"/>
      <c r="X743" s="37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 s="37"/>
      <c r="AM743" s="37"/>
      <c r="AN743"/>
      <c r="AO743" s="37"/>
      <c r="AP743"/>
      <c r="AQ743"/>
      <c r="AR743"/>
      <c r="AS743" s="37"/>
      <c r="AT743" s="37"/>
      <c r="AU743"/>
      <c r="AV743" s="37"/>
      <c r="AW743" s="37"/>
      <c r="AX743" s="37"/>
      <c r="AY743"/>
      <c r="AZ743" s="37"/>
      <c r="BA743" s="37"/>
      <c r="BB743"/>
      <c r="BC743" s="37"/>
      <c r="BD743" s="37"/>
      <c r="BE743"/>
      <c r="BF743"/>
      <c r="BG743"/>
      <c r="BH743" s="37"/>
      <c r="BI743" s="37"/>
      <c r="BJ743" s="37"/>
      <c r="BK743" s="37"/>
      <c r="BL743"/>
      <c r="BM743" s="37"/>
      <c r="BN743"/>
      <c r="BO743"/>
      <c r="BP743"/>
      <c r="BQ743"/>
      <c r="BR743" s="37"/>
      <c r="BS743" s="41"/>
    </row>
    <row r="744" spans="1:71" x14ac:dyDescent="0.2">
      <c r="A744" s="40" t="str">
        <f t="shared" si="14"/>
        <v/>
      </c>
      <c r="B744" s="40"/>
      <c r="C744" s="40"/>
      <c r="D744" s="40"/>
      <c r="E744" s="40"/>
      <c r="F744"/>
      <c r="G744"/>
      <c r="H744"/>
      <c r="I744" s="37"/>
      <c r="J744"/>
      <c r="K744"/>
      <c r="L744"/>
      <c r="M744"/>
      <c r="N744" s="37"/>
      <c r="O744" s="37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 s="37"/>
      <c r="BJ744"/>
      <c r="BK744"/>
      <c r="BL744"/>
      <c r="BM744"/>
      <c r="BN744"/>
      <c r="BO744"/>
      <c r="BP744"/>
      <c r="BQ744"/>
      <c r="BR744"/>
      <c r="BS744" s="41"/>
    </row>
    <row r="745" spans="1:71" x14ac:dyDescent="0.2">
      <c r="A745" s="40" t="str">
        <f t="shared" si="14"/>
        <v/>
      </c>
      <c r="B745" s="40"/>
      <c r="C745" s="40"/>
      <c r="D745" s="40"/>
      <c r="E745" s="40"/>
      <c r="F745"/>
      <c r="G745"/>
      <c r="H745" s="37"/>
      <c r="I745"/>
      <c r="J745" s="37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 s="37"/>
      <c r="AM745" s="37"/>
      <c r="AN745"/>
      <c r="AO745"/>
      <c r="AP745"/>
      <c r="AQ745" s="37"/>
      <c r="AR745"/>
      <c r="AS745" s="37"/>
      <c r="AT745"/>
      <c r="AU745"/>
      <c r="AV745" s="37"/>
      <c r="AW745"/>
      <c r="AX745"/>
      <c r="AY745"/>
      <c r="AZ745" s="37"/>
      <c r="BA745" s="37"/>
      <c r="BB745" s="37"/>
      <c r="BC745"/>
      <c r="BD745"/>
      <c r="BE745"/>
      <c r="BF745"/>
      <c r="BG745"/>
      <c r="BH745"/>
      <c r="BI745" s="37"/>
      <c r="BJ745"/>
      <c r="BK745"/>
      <c r="BL745"/>
      <c r="BM745" s="37"/>
      <c r="BN745"/>
      <c r="BO745"/>
      <c r="BP745"/>
      <c r="BQ745"/>
      <c r="BR745"/>
      <c r="BS745" s="41"/>
    </row>
    <row r="746" spans="1:71" x14ac:dyDescent="0.2">
      <c r="A746" s="40" t="str">
        <f t="shared" si="14"/>
        <v/>
      </c>
      <c r="B746" s="40"/>
      <c r="C746" s="40"/>
      <c r="D746" s="40"/>
      <c r="E746" s="40"/>
      <c r="F746"/>
      <c r="G746"/>
      <c r="H746"/>
      <c r="I746"/>
      <c r="J746" s="37"/>
      <c r="K746" s="37"/>
      <c r="L746"/>
      <c r="M746"/>
      <c r="N746" s="37"/>
      <c r="O746"/>
      <c r="P746"/>
      <c r="Q746"/>
      <c r="R746"/>
      <c r="S746" s="37"/>
      <c r="T746"/>
      <c r="U746"/>
      <c r="V746"/>
      <c r="W746"/>
      <c r="X746"/>
      <c r="Y746"/>
      <c r="Z746"/>
      <c r="AA746"/>
      <c r="AB746"/>
      <c r="AC746"/>
      <c r="AD746"/>
      <c r="AE746" s="37"/>
      <c r="AF746" s="37"/>
      <c r="AG746"/>
      <c r="AH746" s="37"/>
      <c r="AI746" s="37"/>
      <c r="AJ746" s="37"/>
      <c r="AK746"/>
      <c r="AL746" s="37"/>
      <c r="AM746" s="37"/>
      <c r="AN746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/>
      <c r="BI746" s="37"/>
      <c r="BJ746" s="37"/>
      <c r="BK746" s="37"/>
      <c r="BL746" s="37"/>
      <c r="BM746" s="37"/>
      <c r="BN746"/>
      <c r="BO746"/>
      <c r="BP746"/>
      <c r="BQ746"/>
      <c r="BR746" s="37"/>
      <c r="BS746" s="41"/>
    </row>
    <row r="747" spans="1:71" x14ac:dyDescent="0.2">
      <c r="A747" s="40" t="str">
        <f t="shared" si="14"/>
        <v/>
      </c>
      <c r="B747" s="40"/>
      <c r="C747" s="40"/>
      <c r="D747" s="40"/>
      <c r="E747" s="54"/>
      <c r="F747" s="37"/>
      <c r="G747" s="37"/>
      <c r="H747" s="37"/>
      <c r="I747"/>
      <c r="J747" s="37"/>
      <c r="K747" s="37"/>
      <c r="L747" s="37"/>
      <c r="M747" s="37"/>
      <c r="N747" s="37"/>
      <c r="O747"/>
      <c r="P747"/>
      <c r="Q747"/>
      <c r="R747"/>
      <c r="S747" s="37"/>
      <c r="T747"/>
      <c r="U747"/>
      <c r="V747"/>
      <c r="W747"/>
      <c r="X747" s="37"/>
      <c r="Y747" s="37"/>
      <c r="Z747"/>
      <c r="AA747"/>
      <c r="AB747" s="37"/>
      <c r="AC747"/>
      <c r="AD747"/>
      <c r="AE747" s="37"/>
      <c r="AF747" s="37"/>
      <c r="AG747" s="37"/>
      <c r="AH747" s="37"/>
      <c r="AI747" s="37"/>
      <c r="AJ747"/>
      <c r="AK747" s="37"/>
      <c r="AL747" s="37"/>
      <c r="AM747" s="37"/>
      <c r="AN74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/>
      <c r="BO747"/>
      <c r="BP747"/>
      <c r="BQ747"/>
      <c r="BR747" s="37"/>
      <c r="BS747" s="41"/>
    </row>
    <row r="748" spans="1:71" x14ac:dyDescent="0.2">
      <c r="A748" s="40" t="str">
        <f t="shared" si="14"/>
        <v/>
      </c>
      <c r="B748" s="40"/>
      <c r="C748" s="40"/>
      <c r="D748" s="40"/>
      <c r="E748" s="40"/>
      <c r="F748"/>
      <c r="G748"/>
      <c r="H748"/>
      <c r="I748"/>
      <c r="J748"/>
      <c r="K748" s="37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 s="37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 s="41"/>
    </row>
    <row r="749" spans="1:71" x14ac:dyDescent="0.2">
      <c r="A749" s="40" t="str">
        <f t="shared" si="14"/>
        <v/>
      </c>
      <c r="B749" s="40"/>
      <c r="C749" s="40"/>
      <c r="D749" s="40"/>
      <c r="E749" s="40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 s="37"/>
      <c r="BJ749"/>
      <c r="BK749"/>
      <c r="BL749"/>
      <c r="BM749"/>
      <c r="BN749"/>
      <c r="BO749"/>
      <c r="BP749"/>
      <c r="BQ749"/>
      <c r="BR749"/>
      <c r="BS749" s="41"/>
    </row>
    <row r="750" spans="1:71" x14ac:dyDescent="0.2">
      <c r="A750" s="40" t="str">
        <f t="shared" ref="A750:A813" si="15">B750&amp;C750</f>
        <v/>
      </c>
      <c r="B750" s="40"/>
      <c r="C750" s="40"/>
      <c r="D750" s="40"/>
      <c r="E750" s="40"/>
      <c r="F750"/>
      <c r="G750"/>
      <c r="H750"/>
      <c r="I750"/>
      <c r="J750"/>
      <c r="K750"/>
      <c r="L750"/>
      <c r="M750"/>
      <c r="N750"/>
      <c r="O750" s="37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 s="37"/>
      <c r="AS750"/>
      <c r="AT750"/>
      <c r="AU750"/>
      <c r="AV750"/>
      <c r="AW750"/>
      <c r="AX750"/>
      <c r="AY750"/>
      <c r="AZ750"/>
      <c r="BA750"/>
      <c r="BB750"/>
      <c r="BC750" s="37"/>
      <c r="BD750"/>
      <c r="BE750"/>
      <c r="BF750"/>
      <c r="BG750"/>
      <c r="BH750"/>
      <c r="BI750" s="37"/>
      <c r="BJ750"/>
      <c r="BK750" s="37"/>
      <c r="BL750"/>
      <c r="BM750" s="37"/>
      <c r="BN750"/>
      <c r="BO750"/>
      <c r="BP750"/>
      <c r="BQ750"/>
      <c r="BR750" s="37"/>
      <c r="BS750" s="41"/>
    </row>
    <row r="751" spans="1:71" x14ac:dyDescent="0.2">
      <c r="A751" s="40" t="str">
        <f t="shared" si="15"/>
        <v/>
      </c>
      <c r="B751" s="40"/>
      <c r="C751" s="40"/>
      <c r="D751" s="40"/>
      <c r="E751" s="40"/>
      <c r="F751"/>
      <c r="G751"/>
      <c r="H751"/>
      <c r="I751" s="37"/>
      <c r="J751"/>
      <c r="K751" s="37"/>
      <c r="L751" s="37"/>
      <c r="M751"/>
      <c r="N751" s="37"/>
      <c r="O751"/>
      <c r="P751"/>
      <c r="Q751"/>
      <c r="R751"/>
      <c r="S751" s="37"/>
      <c r="T751"/>
      <c r="U751"/>
      <c r="V751"/>
      <c r="W751"/>
      <c r="X751" s="37"/>
      <c r="Y751"/>
      <c r="Z751"/>
      <c r="AA751"/>
      <c r="AB751" s="37"/>
      <c r="AC751"/>
      <c r="AD751"/>
      <c r="AE751"/>
      <c r="AF751"/>
      <c r="AG751" s="37"/>
      <c r="AH751"/>
      <c r="AI751" s="37"/>
      <c r="AJ751"/>
      <c r="AK751"/>
      <c r="AL751"/>
      <c r="AM751"/>
      <c r="AN751"/>
      <c r="AO751"/>
      <c r="AP751" s="37"/>
      <c r="AQ751"/>
      <c r="AR751" s="37"/>
      <c r="AS751"/>
      <c r="AT751"/>
      <c r="AU751"/>
      <c r="AV751" s="37"/>
      <c r="AW751"/>
      <c r="AX751" s="37"/>
      <c r="AY751"/>
      <c r="AZ751" s="37"/>
      <c r="BA751"/>
      <c r="BB751"/>
      <c r="BC751"/>
      <c r="BD751"/>
      <c r="BE751"/>
      <c r="BF751"/>
      <c r="BG751"/>
      <c r="BH751" s="37"/>
      <c r="BI751" s="37"/>
      <c r="BJ751"/>
      <c r="BK751"/>
      <c r="BL751"/>
      <c r="BM751" s="37"/>
      <c r="BN751"/>
      <c r="BO751"/>
      <c r="BP751"/>
      <c r="BQ751"/>
      <c r="BR751"/>
      <c r="BS751" s="41"/>
    </row>
    <row r="752" spans="1:71" x14ac:dyDescent="0.2">
      <c r="A752" s="40" t="str">
        <f t="shared" si="15"/>
        <v/>
      </c>
      <c r="B752" s="40"/>
      <c r="C752" s="40"/>
      <c r="D752" s="40"/>
      <c r="E752" s="40"/>
      <c r="F752"/>
      <c r="G752"/>
      <c r="H752" s="37"/>
      <c r="I752" s="37"/>
      <c r="J752"/>
      <c r="K752" s="37"/>
      <c r="L752"/>
      <c r="M752" s="37"/>
      <c r="N752"/>
      <c r="O752"/>
      <c r="P752"/>
      <c r="Q752"/>
      <c r="R752"/>
      <c r="S752"/>
      <c r="T752"/>
      <c r="U752"/>
      <c r="V752"/>
      <c r="W752"/>
      <c r="X752" s="37"/>
      <c r="Y752"/>
      <c r="Z752" s="37"/>
      <c r="AA752"/>
      <c r="AB752"/>
      <c r="AC752"/>
      <c r="AD752"/>
      <c r="AE752"/>
      <c r="AF752"/>
      <c r="AG752"/>
      <c r="AH752"/>
      <c r="AI752"/>
      <c r="AJ752"/>
      <c r="AK752"/>
      <c r="AL752" s="37"/>
      <c r="AM752"/>
      <c r="AN752"/>
      <c r="AO752" s="37"/>
      <c r="AP752"/>
      <c r="AQ752"/>
      <c r="AR752" s="37"/>
      <c r="AS752" s="37"/>
      <c r="AT752"/>
      <c r="AU752"/>
      <c r="AV752"/>
      <c r="AW752" s="37"/>
      <c r="AX752"/>
      <c r="AY752" s="37"/>
      <c r="AZ752"/>
      <c r="BA752" s="37"/>
      <c r="BB752"/>
      <c r="BC752"/>
      <c r="BD752" s="37"/>
      <c r="BE752"/>
      <c r="BF752"/>
      <c r="BG752"/>
      <c r="BH752"/>
      <c r="BI752" s="37"/>
      <c r="BJ752"/>
      <c r="BK752"/>
      <c r="BL752"/>
      <c r="BM752" s="37"/>
      <c r="BN752"/>
      <c r="BO752"/>
      <c r="BP752"/>
      <c r="BQ752"/>
      <c r="BR752"/>
      <c r="BS752" s="41"/>
    </row>
    <row r="753" spans="1:71" x14ac:dyDescent="0.2">
      <c r="A753" s="40" t="str">
        <f t="shared" si="15"/>
        <v/>
      </c>
      <c r="B753" s="40"/>
      <c r="C753" s="40"/>
      <c r="D753" s="40"/>
      <c r="E753" s="40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 s="37"/>
      <c r="BD753" s="37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 s="37"/>
      <c r="BS753" s="41"/>
    </row>
    <row r="754" spans="1:71" x14ac:dyDescent="0.2">
      <c r="A754" s="40" t="str">
        <f t="shared" si="15"/>
        <v/>
      </c>
      <c r="B754" s="40"/>
      <c r="C754" s="40"/>
      <c r="D754" s="40"/>
      <c r="E754" s="40"/>
      <c r="F754"/>
      <c r="G754"/>
      <c r="H754"/>
      <c r="I754"/>
      <c r="J754"/>
      <c r="K754"/>
      <c r="L754"/>
      <c r="M754" s="37"/>
      <c r="N754"/>
      <c r="O754"/>
      <c r="P754"/>
      <c r="Q754"/>
      <c r="R754"/>
      <c r="S754" s="37"/>
      <c r="T754"/>
      <c r="U754"/>
      <c r="V754"/>
      <c r="W754"/>
      <c r="X754"/>
      <c r="Y754" s="37"/>
      <c r="Z754"/>
      <c r="AA754"/>
      <c r="AB754"/>
      <c r="AC754"/>
      <c r="AD754"/>
      <c r="AE754"/>
      <c r="AF754"/>
      <c r="AG754" s="37"/>
      <c r="AH754"/>
      <c r="AI754"/>
      <c r="AJ754"/>
      <c r="AK754"/>
      <c r="AL754"/>
      <c r="AM754"/>
      <c r="AN754"/>
      <c r="AO754" s="37"/>
      <c r="AP754" s="37"/>
      <c r="AQ754" s="37"/>
      <c r="AR754" s="37"/>
      <c r="AS754"/>
      <c r="AT754"/>
      <c r="AU754"/>
      <c r="AV754" s="37"/>
      <c r="AW754" s="37"/>
      <c r="AX754" s="37"/>
      <c r="AY754"/>
      <c r="AZ754" s="37"/>
      <c r="BA754" s="37"/>
      <c r="BB754" s="37"/>
      <c r="BC754" s="37"/>
      <c r="BD754" s="37"/>
      <c r="BE754"/>
      <c r="BF754" s="37"/>
      <c r="BG754" s="37"/>
      <c r="BH754"/>
      <c r="BI754" s="37"/>
      <c r="BJ754"/>
      <c r="BK754" s="37"/>
      <c r="BL754"/>
      <c r="BM754" s="37"/>
      <c r="BN754"/>
      <c r="BO754"/>
      <c r="BP754"/>
      <c r="BQ754"/>
      <c r="BR754" s="37"/>
      <c r="BS754" s="41"/>
    </row>
    <row r="755" spans="1:71" x14ac:dyDescent="0.2">
      <c r="A755" s="40" t="str">
        <f t="shared" si="15"/>
        <v/>
      </c>
      <c r="B755" s="40"/>
      <c r="C755" s="40"/>
      <c r="D755" s="40"/>
      <c r="E755" s="40"/>
      <c r="F755"/>
      <c r="G755"/>
      <c r="H755"/>
      <c r="I755" s="37"/>
      <c r="J755"/>
      <c r="K755" s="37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 s="37"/>
      <c r="BD755"/>
      <c r="BE755"/>
      <c r="BF755"/>
      <c r="BG755"/>
      <c r="BH755"/>
      <c r="BI755" s="37"/>
      <c r="BJ755"/>
      <c r="BK755"/>
      <c r="BL755"/>
      <c r="BM755"/>
      <c r="BN755"/>
      <c r="BO755"/>
      <c r="BP755"/>
      <c r="BQ755"/>
      <c r="BR755"/>
      <c r="BS755" s="41"/>
    </row>
    <row r="756" spans="1:71" x14ac:dyDescent="0.2">
      <c r="A756" s="40" t="str">
        <f t="shared" si="15"/>
        <v/>
      </c>
      <c r="B756" s="40"/>
      <c r="C756" s="40"/>
      <c r="D756" s="40"/>
      <c r="E756" s="40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 s="37"/>
      <c r="BC756"/>
      <c r="BD756" s="37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 s="41"/>
    </row>
    <row r="757" spans="1:71" x14ac:dyDescent="0.2">
      <c r="A757" s="40" t="str">
        <f t="shared" si="15"/>
        <v/>
      </c>
      <c r="B757" s="40"/>
      <c r="C757" s="40"/>
      <c r="D757" s="40"/>
      <c r="E757" s="40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 s="3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 s="41"/>
    </row>
    <row r="758" spans="1:71" x14ac:dyDescent="0.2">
      <c r="A758" s="40" t="str">
        <f t="shared" si="15"/>
        <v/>
      </c>
      <c r="B758" s="40"/>
      <c r="C758" s="40"/>
      <c r="D758" s="40"/>
      <c r="E758" s="40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 s="37"/>
      <c r="BA758"/>
      <c r="BB758"/>
      <c r="BC758" s="37"/>
      <c r="BD758"/>
      <c r="BE758"/>
      <c r="BF758"/>
      <c r="BG758"/>
      <c r="BH758"/>
      <c r="BI758"/>
      <c r="BJ758"/>
      <c r="BK758"/>
      <c r="BL758" s="37"/>
      <c r="BM758"/>
      <c r="BN758"/>
      <c r="BO758"/>
      <c r="BP758"/>
      <c r="BQ758"/>
      <c r="BR758"/>
      <c r="BS758" s="41"/>
    </row>
    <row r="759" spans="1:71" x14ac:dyDescent="0.2">
      <c r="A759" s="40" t="str">
        <f t="shared" si="15"/>
        <v/>
      </c>
      <c r="B759" s="40"/>
      <c r="C759" s="40"/>
      <c r="D759" s="40"/>
      <c r="E759" s="54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/>
      <c r="AB759"/>
      <c r="AC759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/>
      <c r="BO759" s="37"/>
      <c r="BP759"/>
      <c r="BQ759" s="37"/>
      <c r="BR759" s="37"/>
      <c r="BS759" s="41"/>
    </row>
    <row r="760" spans="1:71" x14ac:dyDescent="0.2">
      <c r="A760" s="40" t="str">
        <f t="shared" si="15"/>
        <v/>
      </c>
      <c r="B760" s="40"/>
      <c r="C760" s="40"/>
      <c r="D760" s="40"/>
      <c r="E760" s="40"/>
      <c r="F760" s="37"/>
      <c r="G760" s="37"/>
      <c r="H760" s="37"/>
      <c r="I760" s="37"/>
      <c r="J760"/>
      <c r="K760" s="37"/>
      <c r="L760"/>
      <c r="M760" s="37"/>
      <c r="N760" s="37"/>
      <c r="O760"/>
      <c r="P760"/>
      <c r="Q760"/>
      <c r="R760"/>
      <c r="S760" s="37"/>
      <c r="T760" s="37"/>
      <c r="U760"/>
      <c r="V760"/>
      <c r="W760" s="37"/>
      <c r="X760"/>
      <c r="Y760"/>
      <c r="Z760"/>
      <c r="AA760"/>
      <c r="AB760" s="37"/>
      <c r="AC760" s="37"/>
      <c r="AD760"/>
      <c r="AE760"/>
      <c r="AF760"/>
      <c r="AG760"/>
      <c r="AH760" s="37"/>
      <c r="AI760" s="37"/>
      <c r="AJ760"/>
      <c r="AK760"/>
      <c r="AL760" s="37"/>
      <c r="AM760" s="37"/>
      <c r="AN760" s="37"/>
      <c r="AO760"/>
      <c r="AP760" s="37"/>
      <c r="AQ760"/>
      <c r="AR760" s="37"/>
      <c r="AS760" s="37"/>
      <c r="AT760" s="37"/>
      <c r="AU760"/>
      <c r="AV760" s="37"/>
      <c r="AW760" s="37"/>
      <c r="AX760"/>
      <c r="AY760"/>
      <c r="AZ760" s="37"/>
      <c r="BA760" s="37"/>
      <c r="BB760" s="37"/>
      <c r="BC760" s="37"/>
      <c r="BD760" s="37"/>
      <c r="BE760" s="37"/>
      <c r="BF760"/>
      <c r="BG760" s="37"/>
      <c r="BH760" s="37"/>
      <c r="BI760" s="37"/>
      <c r="BJ760" s="37"/>
      <c r="BK760" s="37"/>
      <c r="BL760"/>
      <c r="BM760" s="37"/>
      <c r="BN760"/>
      <c r="BO760"/>
      <c r="BP760"/>
      <c r="BQ760"/>
      <c r="BR760" s="37"/>
      <c r="BS760" s="41"/>
    </row>
    <row r="761" spans="1:71" x14ac:dyDescent="0.2">
      <c r="A761" s="40" t="str">
        <f t="shared" si="15"/>
        <v/>
      </c>
      <c r="B761" s="40"/>
      <c r="C761" s="40"/>
      <c r="D761" s="40"/>
      <c r="E761" s="40"/>
      <c r="F761" s="37"/>
      <c r="G761"/>
      <c r="H761" s="37"/>
      <c r="I761"/>
      <c r="J761" s="37"/>
      <c r="K761"/>
      <c r="L761" s="37"/>
      <c r="M761" s="37"/>
      <c r="N761" s="37"/>
      <c r="O761"/>
      <c r="P761"/>
      <c r="Q761"/>
      <c r="R761"/>
      <c r="S761" s="37"/>
      <c r="T761" s="37"/>
      <c r="U761"/>
      <c r="V761" s="37"/>
      <c r="W761"/>
      <c r="X761"/>
      <c r="Y761"/>
      <c r="Z761" s="37"/>
      <c r="AA761"/>
      <c r="AB761"/>
      <c r="AC761"/>
      <c r="AD761"/>
      <c r="AE761" s="37"/>
      <c r="AF761" s="37"/>
      <c r="AG761"/>
      <c r="AH761" s="37"/>
      <c r="AI761"/>
      <c r="AJ761" s="37"/>
      <c r="AK761" s="37"/>
      <c r="AL761" s="37"/>
      <c r="AM761" s="37"/>
      <c r="AN761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/>
      <c r="BO761"/>
      <c r="BP761"/>
      <c r="BQ761"/>
      <c r="BR761" s="37"/>
      <c r="BS761" s="41"/>
    </row>
    <row r="762" spans="1:71" x14ac:dyDescent="0.2">
      <c r="A762" s="40" t="str">
        <f t="shared" si="15"/>
        <v/>
      </c>
      <c r="B762" s="40"/>
      <c r="C762" s="40"/>
      <c r="D762" s="40"/>
      <c r="E762" s="54"/>
      <c r="F762" s="37"/>
      <c r="G762" s="37"/>
      <c r="H762" s="37"/>
      <c r="I762" s="37"/>
      <c r="J762" s="37"/>
      <c r="K762" s="37"/>
      <c r="L762" s="37"/>
      <c r="M762" s="37"/>
      <c r="N762" s="37"/>
      <c r="O762"/>
      <c r="P762"/>
      <c r="Q762" s="37"/>
      <c r="R762" s="37"/>
      <c r="S762" s="37"/>
      <c r="T762"/>
      <c r="U762"/>
      <c r="V762" s="37"/>
      <c r="W762" s="37"/>
      <c r="X762" s="37"/>
      <c r="Y762"/>
      <c r="Z762" s="37"/>
      <c r="AA762"/>
      <c r="AB762" s="37"/>
      <c r="AC762" s="37"/>
      <c r="AD762" s="37"/>
      <c r="AE762" s="37"/>
      <c r="AF762" s="37"/>
      <c r="AG762" s="37"/>
      <c r="AH762" s="37"/>
      <c r="AI762" s="37"/>
      <c r="AJ762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/>
      <c r="BP762"/>
      <c r="BQ762"/>
      <c r="BR762" s="37"/>
      <c r="BS762" s="41"/>
    </row>
    <row r="763" spans="1:71" x14ac:dyDescent="0.2">
      <c r="A763" s="40" t="str">
        <f t="shared" si="15"/>
        <v/>
      </c>
      <c r="B763" s="40"/>
      <c r="C763" s="40"/>
      <c r="D763" s="40"/>
      <c r="E763" s="40"/>
      <c r="F763"/>
      <c r="G763"/>
      <c r="H763"/>
      <c r="I763" s="37"/>
      <c r="J763"/>
      <c r="K763"/>
      <c r="L763"/>
      <c r="M763"/>
      <c r="N763" s="37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 s="37"/>
      <c r="BC763" s="37"/>
      <c r="BD763"/>
      <c r="BE763"/>
      <c r="BF763"/>
      <c r="BG763"/>
      <c r="BH763"/>
      <c r="BI763"/>
      <c r="BJ763"/>
      <c r="BK763"/>
      <c r="BL763"/>
      <c r="BM763" s="37"/>
      <c r="BN763"/>
      <c r="BO763"/>
      <c r="BP763"/>
      <c r="BQ763"/>
      <c r="BR763" s="37"/>
      <c r="BS763" s="41"/>
    </row>
    <row r="764" spans="1:71" x14ac:dyDescent="0.2">
      <c r="A764" s="40" t="str">
        <f t="shared" si="15"/>
        <v/>
      </c>
      <c r="B764" s="40"/>
      <c r="C764" s="40"/>
      <c r="D764" s="40"/>
      <c r="E764" s="40"/>
      <c r="F764"/>
      <c r="G764"/>
      <c r="H764" s="37"/>
      <c r="I764" s="37"/>
      <c r="J764"/>
      <c r="K764" s="37"/>
      <c r="L764"/>
      <c r="M764" s="37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 s="37"/>
      <c r="AS764"/>
      <c r="AT764"/>
      <c r="AU764"/>
      <c r="AV764"/>
      <c r="AW764"/>
      <c r="AX764"/>
      <c r="AY764"/>
      <c r="AZ764" s="37"/>
      <c r="BA764"/>
      <c r="BB764" s="37"/>
      <c r="BC764" s="37"/>
      <c r="BD764"/>
      <c r="BE764" s="37"/>
      <c r="BF764"/>
      <c r="BG764"/>
      <c r="BH764"/>
      <c r="BI764" s="37"/>
      <c r="BJ764" s="37"/>
      <c r="BK764" s="37"/>
      <c r="BL764"/>
      <c r="BM764" s="37"/>
      <c r="BN764"/>
      <c r="BO764"/>
      <c r="BP764"/>
      <c r="BQ764"/>
      <c r="BR764" s="37"/>
      <c r="BS764" s="41"/>
    </row>
    <row r="765" spans="1:71" x14ac:dyDescent="0.2">
      <c r="A765" s="40" t="str">
        <f t="shared" si="15"/>
        <v/>
      </c>
      <c r="B765" s="40"/>
      <c r="C765" s="40"/>
      <c r="D765" s="40"/>
      <c r="E765" s="40"/>
      <c r="F765"/>
      <c r="G765"/>
      <c r="H765"/>
      <c r="I765" s="37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 s="37"/>
      <c r="AH765"/>
      <c r="AI765" s="37"/>
      <c r="AJ765"/>
      <c r="AK765"/>
      <c r="AL765"/>
      <c r="AM765"/>
      <c r="AN765"/>
      <c r="AO765" s="37"/>
      <c r="AP765"/>
      <c r="AQ765"/>
      <c r="AR765"/>
      <c r="AS765" s="37"/>
      <c r="AT765"/>
      <c r="AU765"/>
      <c r="AV765"/>
      <c r="AW765"/>
      <c r="AX765"/>
      <c r="AY765"/>
      <c r="AZ765" s="37"/>
      <c r="BA765"/>
      <c r="BB765" s="37"/>
      <c r="BC765" s="37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 s="37"/>
      <c r="BS765" s="41"/>
    </row>
    <row r="766" spans="1:71" x14ac:dyDescent="0.2">
      <c r="A766" s="40" t="str">
        <f t="shared" si="15"/>
        <v/>
      </c>
      <c r="B766" s="40"/>
      <c r="C766" s="40"/>
      <c r="D766" s="40"/>
      <c r="E766" s="40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 s="37"/>
      <c r="AQ766"/>
      <c r="AR766" s="37"/>
      <c r="AS766"/>
      <c r="AT766"/>
      <c r="AU766"/>
      <c r="AV766"/>
      <c r="AW766"/>
      <c r="AX766" s="37"/>
      <c r="AY766"/>
      <c r="AZ766"/>
      <c r="BA766"/>
      <c r="BB766"/>
      <c r="BC766"/>
      <c r="BD766" s="37"/>
      <c r="BE766"/>
      <c r="BF766"/>
      <c r="BG766"/>
      <c r="BH766"/>
      <c r="BI766" s="37"/>
      <c r="BJ766"/>
      <c r="BK766"/>
      <c r="BL766"/>
      <c r="BM766" s="37"/>
      <c r="BN766"/>
      <c r="BO766"/>
      <c r="BP766"/>
      <c r="BQ766"/>
      <c r="BR766"/>
      <c r="BS766" s="41"/>
    </row>
    <row r="767" spans="1:71" x14ac:dyDescent="0.2">
      <c r="A767" s="40" t="str">
        <f t="shared" si="15"/>
        <v/>
      </c>
      <c r="B767" s="40"/>
      <c r="C767" s="40"/>
      <c r="D767" s="40"/>
      <c r="E767" s="40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 s="3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 s="41"/>
    </row>
    <row r="768" spans="1:71" x14ac:dyDescent="0.2">
      <c r="A768" s="40" t="str">
        <f t="shared" si="15"/>
        <v/>
      </c>
      <c r="B768" s="40"/>
      <c r="C768" s="40"/>
      <c r="D768" s="40"/>
      <c r="E768" s="40"/>
      <c r="F768"/>
      <c r="G768"/>
      <c r="H768"/>
      <c r="I768"/>
      <c r="J768"/>
      <c r="K768" s="37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 s="37"/>
      <c r="AN768"/>
      <c r="AO768"/>
      <c r="AP768"/>
      <c r="AQ768"/>
      <c r="AR768" s="37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 s="37"/>
      <c r="BI768" s="37"/>
      <c r="BJ768"/>
      <c r="BK768"/>
      <c r="BL768"/>
      <c r="BM768"/>
      <c r="BN768"/>
      <c r="BO768"/>
      <c r="BP768"/>
      <c r="BQ768"/>
      <c r="BR768"/>
      <c r="BS768" s="41"/>
    </row>
    <row r="769" spans="1:71" x14ac:dyDescent="0.2">
      <c r="A769" s="40" t="str">
        <f t="shared" si="15"/>
        <v/>
      </c>
      <c r="B769" s="40"/>
      <c r="C769" s="40"/>
      <c r="D769" s="40"/>
      <c r="E769" s="40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 s="37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 s="41"/>
    </row>
    <row r="770" spans="1:71" x14ac:dyDescent="0.2">
      <c r="A770" s="40" t="str">
        <f t="shared" si="15"/>
        <v/>
      </c>
      <c r="B770" s="40"/>
      <c r="C770" s="40"/>
      <c r="D770" s="40"/>
      <c r="E770" s="40"/>
      <c r="F770"/>
      <c r="G770"/>
      <c r="H770" s="37"/>
      <c r="I770" s="37"/>
      <c r="J770"/>
      <c r="K770" s="37"/>
      <c r="L770"/>
      <c r="M770" s="37"/>
      <c r="N770" s="37"/>
      <c r="O770" s="37"/>
      <c r="P770"/>
      <c r="Q770"/>
      <c r="R770"/>
      <c r="S770"/>
      <c r="T770"/>
      <c r="U770"/>
      <c r="V770" s="37"/>
      <c r="W770"/>
      <c r="X770"/>
      <c r="Y770"/>
      <c r="Z770" s="37"/>
      <c r="AA770"/>
      <c r="AB770"/>
      <c r="AC770" s="37"/>
      <c r="AD770"/>
      <c r="AE770"/>
      <c r="AF770"/>
      <c r="AG770" s="37"/>
      <c r="AH770" s="37"/>
      <c r="AI770" s="37"/>
      <c r="AJ770"/>
      <c r="AK770" s="37"/>
      <c r="AL770" s="37"/>
      <c r="AM770" s="37"/>
      <c r="AN770"/>
      <c r="AO770" s="37"/>
      <c r="AP770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/>
      <c r="BE770"/>
      <c r="BF770" s="37"/>
      <c r="BG770" s="37"/>
      <c r="BH770" s="37"/>
      <c r="BI770" s="37"/>
      <c r="BJ770" s="37"/>
      <c r="BK770" s="37"/>
      <c r="BL770"/>
      <c r="BM770" s="37"/>
      <c r="BN770"/>
      <c r="BO770"/>
      <c r="BP770"/>
      <c r="BQ770"/>
      <c r="BR770" s="37"/>
      <c r="BS770" s="41"/>
    </row>
    <row r="771" spans="1:71" x14ac:dyDescent="0.2">
      <c r="A771" s="40" t="str">
        <f t="shared" si="15"/>
        <v/>
      </c>
      <c r="B771" s="40"/>
      <c r="C771" s="40"/>
      <c r="D771" s="40"/>
      <c r="E771" s="40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 s="37"/>
      <c r="BJ771"/>
      <c r="BK771"/>
      <c r="BL771"/>
      <c r="BM771" s="37"/>
      <c r="BN771"/>
      <c r="BO771"/>
      <c r="BP771"/>
      <c r="BQ771"/>
      <c r="BR771"/>
      <c r="BS771" s="41"/>
    </row>
    <row r="772" spans="1:71" x14ac:dyDescent="0.2">
      <c r="A772" s="40" t="str">
        <f t="shared" si="15"/>
        <v/>
      </c>
      <c r="B772" s="40"/>
      <c r="C772" s="40"/>
      <c r="D772" s="40"/>
      <c r="E772" s="40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 s="37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 s="41"/>
    </row>
    <row r="773" spans="1:71" x14ac:dyDescent="0.2">
      <c r="A773" s="40" t="str">
        <f t="shared" si="15"/>
        <v/>
      </c>
      <c r="B773" s="40"/>
      <c r="C773" s="40"/>
      <c r="D773" s="40"/>
      <c r="E773" s="40"/>
      <c r="F773"/>
      <c r="G773"/>
      <c r="H773"/>
      <c r="I773"/>
      <c r="J773"/>
      <c r="K773"/>
      <c r="L773"/>
      <c r="M773" s="37"/>
      <c r="N773" s="37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 s="37"/>
      <c r="BA773"/>
      <c r="BB773"/>
      <c r="BC773"/>
      <c r="BD773"/>
      <c r="BE773"/>
      <c r="BF773"/>
      <c r="BG773"/>
      <c r="BH773"/>
      <c r="BI773" s="37"/>
      <c r="BJ773"/>
      <c r="BK773"/>
      <c r="BL773"/>
      <c r="BM773"/>
      <c r="BN773"/>
      <c r="BO773"/>
      <c r="BP773"/>
      <c r="BQ773"/>
      <c r="BR773"/>
      <c r="BS773" s="41"/>
    </row>
    <row r="774" spans="1:71" x14ac:dyDescent="0.2">
      <c r="A774" s="40" t="str">
        <f t="shared" si="15"/>
        <v/>
      </c>
      <c r="B774" s="40"/>
      <c r="C774" s="40"/>
      <c r="D774" s="40"/>
      <c r="E774" s="40"/>
      <c r="F774"/>
      <c r="G774"/>
      <c r="H774"/>
      <c r="I774"/>
      <c r="J774"/>
      <c r="K774" s="37"/>
      <c r="L774"/>
      <c r="M774"/>
      <c r="N774"/>
      <c r="O774"/>
      <c r="P774"/>
      <c r="Q774"/>
      <c r="R774"/>
      <c r="S774"/>
      <c r="T774"/>
      <c r="U774"/>
      <c r="V774"/>
      <c r="W774"/>
      <c r="X774" s="37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 s="37"/>
      <c r="BJ774"/>
      <c r="BK774"/>
      <c r="BL774"/>
      <c r="BM774"/>
      <c r="BN774"/>
      <c r="BO774"/>
      <c r="BP774"/>
      <c r="BQ774"/>
      <c r="BR774"/>
      <c r="BS774" s="41"/>
    </row>
    <row r="775" spans="1:71" x14ac:dyDescent="0.2">
      <c r="A775" s="40" t="str">
        <f t="shared" si="15"/>
        <v/>
      </c>
      <c r="B775" s="40"/>
      <c r="C775" s="40"/>
      <c r="D775" s="40"/>
      <c r="E775" s="40"/>
      <c r="F775"/>
      <c r="G775"/>
      <c r="H775"/>
      <c r="I775" s="37"/>
      <c r="J775" s="37"/>
      <c r="K775" s="37"/>
      <c r="L775"/>
      <c r="M775" s="37"/>
      <c r="N775"/>
      <c r="O775"/>
      <c r="P775"/>
      <c r="Q775"/>
      <c r="R775"/>
      <c r="S775"/>
      <c r="T775"/>
      <c r="U775"/>
      <c r="V775"/>
      <c r="W775"/>
      <c r="X775" s="37"/>
      <c r="Y775"/>
      <c r="Z775"/>
      <c r="AA775"/>
      <c r="AB775"/>
      <c r="AC775"/>
      <c r="AD775"/>
      <c r="AE775" s="37"/>
      <c r="AF775"/>
      <c r="AG775"/>
      <c r="AH775" s="37"/>
      <c r="AI775" s="37"/>
      <c r="AJ775"/>
      <c r="AK775" s="37"/>
      <c r="AL775" s="37"/>
      <c r="AM775" s="37"/>
      <c r="AN775"/>
      <c r="AO775" s="37"/>
      <c r="AP775"/>
      <c r="AQ775"/>
      <c r="AR775" s="37"/>
      <c r="AS775" s="37"/>
      <c r="AT775" s="37"/>
      <c r="AU775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/>
      <c r="BK775" s="37"/>
      <c r="BL775" s="37"/>
      <c r="BM775" s="37"/>
      <c r="BN775"/>
      <c r="BO775"/>
      <c r="BP775"/>
      <c r="BQ775"/>
      <c r="BR775" s="37"/>
      <c r="BS775" s="41"/>
    </row>
    <row r="776" spans="1:71" x14ac:dyDescent="0.2">
      <c r="A776" s="40" t="str">
        <f t="shared" si="15"/>
        <v/>
      </c>
      <c r="B776" s="40"/>
      <c r="C776" s="40"/>
      <c r="D776" s="40"/>
      <c r="E776" s="40"/>
      <c r="F776"/>
      <c r="G776" s="37"/>
      <c r="H776" s="37"/>
      <c r="I776" s="37"/>
      <c r="J776" s="37"/>
      <c r="K776" s="37"/>
      <c r="L776" s="37"/>
      <c r="M776" s="37"/>
      <c r="N776" s="37"/>
      <c r="O776"/>
      <c r="P776"/>
      <c r="Q776"/>
      <c r="R776"/>
      <c r="S776"/>
      <c r="T776"/>
      <c r="U776"/>
      <c r="V776" s="37"/>
      <c r="W776" s="37"/>
      <c r="X776" s="37"/>
      <c r="Y776" s="37"/>
      <c r="Z776" s="37"/>
      <c r="AA776"/>
      <c r="AB776"/>
      <c r="AC776" s="37"/>
      <c r="AD776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/>
      <c r="BO776" s="37"/>
      <c r="BP776"/>
      <c r="BQ776"/>
      <c r="BR776" s="37"/>
      <c r="BS776" s="41"/>
    </row>
    <row r="777" spans="1:71" x14ac:dyDescent="0.2">
      <c r="A777" s="40" t="str">
        <f t="shared" si="15"/>
        <v/>
      </c>
      <c r="B777" s="40"/>
      <c r="C777" s="40"/>
      <c r="D777" s="40"/>
      <c r="E777" s="40"/>
      <c r="F777"/>
      <c r="G777" s="37"/>
      <c r="H777"/>
      <c r="I777"/>
      <c r="J777"/>
      <c r="K777"/>
      <c r="L777"/>
      <c r="M777"/>
      <c r="N777" s="3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 s="37"/>
      <c r="AI777"/>
      <c r="AJ777"/>
      <c r="AK777"/>
      <c r="AL777" s="37"/>
      <c r="AM777" s="37"/>
      <c r="AN777"/>
      <c r="AO777"/>
      <c r="AP777"/>
      <c r="AQ777"/>
      <c r="AR777"/>
      <c r="AS777"/>
      <c r="AT777"/>
      <c r="AU777"/>
      <c r="AV777" s="37"/>
      <c r="AW777" s="37"/>
      <c r="AX777" s="37"/>
      <c r="AY777"/>
      <c r="AZ777" s="37"/>
      <c r="BA777" s="37"/>
      <c r="BB777"/>
      <c r="BC777" s="37"/>
      <c r="BD777" s="37"/>
      <c r="BE777" s="37"/>
      <c r="BF777"/>
      <c r="BG777"/>
      <c r="BH777"/>
      <c r="BI777" s="37"/>
      <c r="BJ777"/>
      <c r="BK777" s="37"/>
      <c r="BL777"/>
      <c r="BM777"/>
      <c r="BN777"/>
      <c r="BO777"/>
      <c r="BP777"/>
      <c r="BQ777"/>
      <c r="BR777" s="37"/>
      <c r="BS777" s="41"/>
    </row>
    <row r="778" spans="1:71" x14ac:dyDescent="0.2">
      <c r="A778" s="40" t="str">
        <f t="shared" si="15"/>
        <v/>
      </c>
      <c r="B778" s="40"/>
      <c r="C778" s="40"/>
      <c r="D778" s="40"/>
      <c r="E778" s="40"/>
      <c r="F778"/>
      <c r="G778" s="37"/>
      <c r="H778" s="37"/>
      <c r="I778" s="37"/>
      <c r="J778" s="37"/>
      <c r="K778" s="37"/>
      <c r="L778" s="37"/>
      <c r="M778" s="37"/>
      <c r="N778" s="37"/>
      <c r="O778" s="37"/>
      <c r="P778"/>
      <c r="Q778"/>
      <c r="R778" s="37"/>
      <c r="S778" s="37"/>
      <c r="T778"/>
      <c r="U778" s="37"/>
      <c r="V778" s="37"/>
      <c r="W778"/>
      <c r="X778" s="37"/>
      <c r="Y778" s="37"/>
      <c r="Z778" s="37"/>
      <c r="AA778"/>
      <c r="AB778"/>
      <c r="AC778" s="37"/>
      <c r="AD778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/>
      <c r="BO778" s="37"/>
      <c r="BP778"/>
      <c r="BQ778"/>
      <c r="BR778" s="37"/>
      <c r="BS778" s="41"/>
    </row>
    <row r="779" spans="1:71" x14ac:dyDescent="0.2">
      <c r="A779" s="40" t="str">
        <f t="shared" si="15"/>
        <v/>
      </c>
      <c r="B779" s="40"/>
      <c r="C779" s="40"/>
      <c r="D779" s="40"/>
      <c r="E779" s="40"/>
      <c r="F779" s="37"/>
      <c r="G779" s="37"/>
      <c r="H779" s="37"/>
      <c r="I779" s="37"/>
      <c r="J779" s="37"/>
      <c r="K779" s="37"/>
      <c r="L779" s="37"/>
      <c r="M779" s="37"/>
      <c r="N779" s="37"/>
      <c r="O779"/>
      <c r="P779"/>
      <c r="Q779" s="37"/>
      <c r="R779" s="37"/>
      <c r="S779" s="37"/>
      <c r="T779"/>
      <c r="U779" s="37"/>
      <c r="V779" s="37"/>
      <c r="W779"/>
      <c r="X779" s="37"/>
      <c r="Y779" s="37"/>
      <c r="Z779" s="37"/>
      <c r="AA779"/>
      <c r="AB779" s="37"/>
      <c r="AC779" s="37"/>
      <c r="AD779" s="37"/>
      <c r="AE779" s="37"/>
      <c r="AF779" s="37"/>
      <c r="AG779" s="37"/>
      <c r="AH779" s="37"/>
      <c r="AI779" s="37"/>
      <c r="AJ779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/>
      <c r="BO779"/>
      <c r="BP779"/>
      <c r="BQ779"/>
      <c r="BR779" s="37"/>
      <c r="BS779" s="41"/>
    </row>
    <row r="780" spans="1:71" x14ac:dyDescent="0.2">
      <c r="A780" s="40" t="str">
        <f t="shared" si="15"/>
        <v/>
      </c>
      <c r="B780" s="40"/>
      <c r="C780" s="40"/>
      <c r="D780" s="40"/>
      <c r="E780" s="4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 s="37"/>
      <c r="AY780"/>
      <c r="AZ780"/>
      <c r="BA780" s="37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 s="41"/>
    </row>
    <row r="781" spans="1:71" x14ac:dyDescent="0.2">
      <c r="A781" s="40" t="str">
        <f t="shared" si="15"/>
        <v/>
      </c>
      <c r="B781" s="40"/>
      <c r="C781" s="40"/>
      <c r="D781" s="40"/>
      <c r="E781" s="54"/>
      <c r="F781" s="37"/>
      <c r="G781" s="37"/>
      <c r="H781" s="37"/>
      <c r="I781"/>
      <c r="J781"/>
      <c r="K781" s="37"/>
      <c r="L781" s="37"/>
      <c r="M781" s="37"/>
      <c r="N781" s="37"/>
      <c r="O781"/>
      <c r="P781"/>
      <c r="Q781"/>
      <c r="R781"/>
      <c r="S781"/>
      <c r="T781"/>
      <c r="U781"/>
      <c r="V781" s="37"/>
      <c r="W781"/>
      <c r="X781" s="37"/>
      <c r="Y781" s="37"/>
      <c r="Z781"/>
      <c r="AA781"/>
      <c r="AB781"/>
      <c r="AC781"/>
      <c r="AD781"/>
      <c r="AE781" s="37"/>
      <c r="AF781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/>
      <c r="BG781" s="37"/>
      <c r="BH781" s="37"/>
      <c r="BI781" s="37"/>
      <c r="BJ781"/>
      <c r="BK781" s="37"/>
      <c r="BL781" s="37"/>
      <c r="BM781" s="37"/>
      <c r="BN781"/>
      <c r="BO781"/>
      <c r="BP781"/>
      <c r="BQ781"/>
      <c r="BR781" s="37"/>
      <c r="BS781" s="41"/>
    </row>
    <row r="782" spans="1:71" x14ac:dyDescent="0.2">
      <c r="A782" s="40" t="str">
        <f t="shared" si="15"/>
        <v/>
      </c>
      <c r="B782" s="40"/>
      <c r="C782" s="40"/>
      <c r="D782" s="40"/>
      <c r="E782" s="40"/>
      <c r="F782"/>
      <c r="G782"/>
      <c r="H782" s="37"/>
      <c r="I782" s="37"/>
      <c r="J782" s="37"/>
      <c r="K782"/>
      <c r="L782"/>
      <c r="M782" s="37"/>
      <c r="N782" s="37"/>
      <c r="O782"/>
      <c r="P782"/>
      <c r="Q782"/>
      <c r="R782"/>
      <c r="S782" s="37"/>
      <c r="T782"/>
      <c r="U782"/>
      <c r="V782" s="37"/>
      <c r="W782"/>
      <c r="X782" s="37"/>
      <c r="Y782"/>
      <c r="Z782"/>
      <c r="AA782"/>
      <c r="AB782"/>
      <c r="AC782" s="37"/>
      <c r="AD782"/>
      <c r="AE782" s="37"/>
      <c r="AF782" s="37"/>
      <c r="AG782" s="37"/>
      <c r="AH782"/>
      <c r="AI782" s="37"/>
      <c r="AJ782" s="37"/>
      <c r="AK782"/>
      <c r="AL782" s="37"/>
      <c r="AM782" s="37"/>
      <c r="AN782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/>
      <c r="AZ782" s="37"/>
      <c r="BA782" s="37"/>
      <c r="BB782" s="37"/>
      <c r="BC782" s="37"/>
      <c r="BD782" s="37"/>
      <c r="BE782" s="37"/>
      <c r="BF782"/>
      <c r="BG782" s="37"/>
      <c r="BH782" s="37"/>
      <c r="BI782" s="37"/>
      <c r="BJ782"/>
      <c r="BK782" s="37"/>
      <c r="BL782" s="37"/>
      <c r="BM782" s="37"/>
      <c r="BN782"/>
      <c r="BO782"/>
      <c r="BP782"/>
      <c r="BQ782"/>
      <c r="BR782" s="37"/>
      <c r="BS782" s="41"/>
    </row>
    <row r="783" spans="1:71" x14ac:dyDescent="0.2">
      <c r="A783" s="40" t="str">
        <f t="shared" si="15"/>
        <v/>
      </c>
      <c r="B783" s="40"/>
      <c r="C783" s="40"/>
      <c r="D783" s="40"/>
      <c r="E783" s="54"/>
      <c r="F783" s="37"/>
      <c r="G783" s="37"/>
      <c r="H783" s="37"/>
      <c r="I783" s="37"/>
      <c r="J783" s="37"/>
      <c r="K783" s="37"/>
      <c r="L783" s="37"/>
      <c r="M783" s="37"/>
      <c r="N783" s="37"/>
      <c r="O783"/>
      <c r="P783"/>
      <c r="Q783" s="37"/>
      <c r="R783" s="37"/>
      <c r="S783" s="37"/>
      <c r="T783"/>
      <c r="U783" s="37"/>
      <c r="V783" s="37"/>
      <c r="W783"/>
      <c r="X783" s="37"/>
      <c r="Y783"/>
      <c r="Z783" s="37"/>
      <c r="AA783"/>
      <c r="AB783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/>
      <c r="BO783"/>
      <c r="BP783"/>
      <c r="BQ783"/>
      <c r="BR783" s="37"/>
      <c r="BS783" s="41"/>
    </row>
    <row r="784" spans="1:71" x14ac:dyDescent="0.2">
      <c r="A784" s="40" t="str">
        <f t="shared" si="15"/>
        <v/>
      </c>
      <c r="B784" s="40"/>
      <c r="C784" s="40"/>
      <c r="D784" s="40"/>
      <c r="E784" s="40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 s="37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 s="41"/>
    </row>
    <row r="785" spans="1:71" x14ac:dyDescent="0.2">
      <c r="A785" s="40" t="str">
        <f t="shared" si="15"/>
        <v/>
      </c>
      <c r="B785" s="40"/>
      <c r="C785" s="40"/>
      <c r="D785" s="40"/>
      <c r="E785" s="54"/>
      <c r="F785"/>
      <c r="G785" s="37"/>
      <c r="H785" s="37"/>
      <c r="I785" s="37"/>
      <c r="J785" s="37"/>
      <c r="K785" s="37"/>
      <c r="L785"/>
      <c r="M785" s="37"/>
      <c r="N785" s="37"/>
      <c r="O785"/>
      <c r="P785"/>
      <c r="Q785" s="37"/>
      <c r="R785" s="37"/>
      <c r="S785" s="37"/>
      <c r="T785" s="37"/>
      <c r="U785" s="37"/>
      <c r="V785" s="37"/>
      <c r="W785" s="37"/>
      <c r="X785" s="37"/>
      <c r="Y785"/>
      <c r="Z785" s="37"/>
      <c r="AA785"/>
      <c r="AB785"/>
      <c r="AC785" s="37"/>
      <c r="AD785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/>
      <c r="BO785" s="37"/>
      <c r="BP785"/>
      <c r="BQ785"/>
      <c r="BR785" s="37"/>
      <c r="BS785" s="41"/>
    </row>
    <row r="786" spans="1:71" x14ac:dyDescent="0.2">
      <c r="A786" s="40" t="str">
        <f t="shared" si="15"/>
        <v/>
      </c>
      <c r="B786" s="40"/>
      <c r="C786" s="40"/>
      <c r="D786" s="40"/>
      <c r="E786" s="40"/>
      <c r="F786"/>
      <c r="G786"/>
      <c r="H786"/>
      <c r="I786"/>
      <c r="J786"/>
      <c r="K786"/>
      <c r="L786"/>
      <c r="M786" s="37"/>
      <c r="N786" s="37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 s="41"/>
    </row>
    <row r="787" spans="1:71" x14ac:dyDescent="0.2">
      <c r="A787" s="40" t="str">
        <f t="shared" si="15"/>
        <v/>
      </c>
      <c r="B787" s="40"/>
      <c r="C787" s="40"/>
      <c r="D787" s="40"/>
      <c r="E787" s="40"/>
      <c r="F787"/>
      <c r="G787"/>
      <c r="H787"/>
      <c r="I787" s="37"/>
      <c r="J787" s="37"/>
      <c r="K787"/>
      <c r="L787"/>
      <c r="M787"/>
      <c r="N787" s="37"/>
      <c r="O787"/>
      <c r="P787"/>
      <c r="Q787"/>
      <c r="R787"/>
      <c r="S787"/>
      <c r="T787"/>
      <c r="U787"/>
      <c r="V787" s="37"/>
      <c r="W787"/>
      <c r="X787"/>
      <c r="Y787"/>
      <c r="Z787"/>
      <c r="AA787"/>
      <c r="AB787"/>
      <c r="AC787"/>
      <c r="AD787"/>
      <c r="AE787"/>
      <c r="AF787" s="37"/>
      <c r="AG787"/>
      <c r="AH787"/>
      <c r="AI787" s="37"/>
      <c r="AJ787" s="37"/>
      <c r="AK787"/>
      <c r="AL787"/>
      <c r="AM787" s="37"/>
      <c r="AN787"/>
      <c r="AO787"/>
      <c r="AP787"/>
      <c r="AQ787"/>
      <c r="AR787"/>
      <c r="AS787" s="37"/>
      <c r="AT787"/>
      <c r="AU787"/>
      <c r="AV787"/>
      <c r="AW787"/>
      <c r="AX787"/>
      <c r="AY787"/>
      <c r="AZ787"/>
      <c r="BA787"/>
      <c r="BB787"/>
      <c r="BC787"/>
      <c r="BD787" s="37"/>
      <c r="BE787"/>
      <c r="BF787"/>
      <c r="BG787"/>
      <c r="BH787"/>
      <c r="BI787" s="37"/>
      <c r="BJ787"/>
      <c r="BK787"/>
      <c r="BL787"/>
      <c r="BM787" s="37"/>
      <c r="BN787"/>
      <c r="BO787"/>
      <c r="BP787"/>
      <c r="BQ787"/>
      <c r="BR787"/>
      <c r="BS787" s="41"/>
    </row>
    <row r="788" spans="1:71" x14ac:dyDescent="0.2">
      <c r="A788" s="40" t="str">
        <f t="shared" si="15"/>
        <v/>
      </c>
      <c r="B788" s="40"/>
      <c r="C788" s="40"/>
      <c r="D788" s="40"/>
      <c r="E788" s="40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 s="37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 s="41"/>
    </row>
    <row r="789" spans="1:71" x14ac:dyDescent="0.2">
      <c r="A789" s="40" t="str">
        <f t="shared" si="15"/>
        <v/>
      </c>
      <c r="B789" s="40"/>
      <c r="C789" s="40"/>
      <c r="D789" s="40"/>
      <c r="E789" s="40"/>
      <c r="F789"/>
      <c r="G789" s="37"/>
      <c r="H789"/>
      <c r="I789"/>
      <c r="J789"/>
      <c r="K789" s="37"/>
      <c r="L789"/>
      <c r="M789"/>
      <c r="N789"/>
      <c r="O789"/>
      <c r="P789"/>
      <c r="Q789"/>
      <c r="R789"/>
      <c r="S789"/>
      <c r="T789"/>
      <c r="U789"/>
      <c r="V789"/>
      <c r="W789"/>
      <c r="X789" s="37"/>
      <c r="Y789"/>
      <c r="Z789"/>
      <c r="AA789"/>
      <c r="AB789"/>
      <c r="AC789" s="37"/>
      <c r="AD789"/>
      <c r="AE789"/>
      <c r="AF789"/>
      <c r="AG789"/>
      <c r="AH789"/>
      <c r="AI789" s="37"/>
      <c r="AJ789"/>
      <c r="AK789"/>
      <c r="AL789"/>
      <c r="AM789" s="37"/>
      <c r="AN789"/>
      <c r="AO789"/>
      <c r="AP789"/>
      <c r="AQ789"/>
      <c r="AR789"/>
      <c r="AS789" s="37"/>
      <c r="AT789"/>
      <c r="AU789"/>
      <c r="AV789" s="37"/>
      <c r="AW789" s="37"/>
      <c r="AX789"/>
      <c r="AY789"/>
      <c r="AZ789"/>
      <c r="BA789"/>
      <c r="BB789"/>
      <c r="BC789"/>
      <c r="BD789"/>
      <c r="BE789"/>
      <c r="BF789"/>
      <c r="BG789"/>
      <c r="BH789"/>
      <c r="BI789" s="37"/>
      <c r="BJ789"/>
      <c r="BK789"/>
      <c r="BL789"/>
      <c r="BM789" s="37"/>
      <c r="BN789"/>
      <c r="BO789"/>
      <c r="BP789"/>
      <c r="BQ789"/>
      <c r="BR789" s="37"/>
      <c r="BS789" s="41"/>
    </row>
    <row r="790" spans="1:71" x14ac:dyDescent="0.2">
      <c r="A790" s="40" t="str">
        <f t="shared" si="15"/>
        <v/>
      </c>
      <c r="B790" s="40"/>
      <c r="C790" s="40"/>
      <c r="D790" s="40"/>
      <c r="E790" s="4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 s="37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 s="37"/>
      <c r="AX790"/>
      <c r="AY790"/>
      <c r="AZ790"/>
      <c r="BA790"/>
      <c r="BB790"/>
      <c r="BC790"/>
      <c r="BD790"/>
      <c r="BE790" s="37"/>
      <c r="BF790"/>
      <c r="BG790"/>
      <c r="BH790"/>
      <c r="BI790"/>
      <c r="BJ790"/>
      <c r="BK790" s="37"/>
      <c r="BL790"/>
      <c r="BM790"/>
      <c r="BN790"/>
      <c r="BO790"/>
      <c r="BP790"/>
      <c r="BQ790"/>
      <c r="BR790"/>
      <c r="BS790" s="41"/>
    </row>
    <row r="791" spans="1:71" x14ac:dyDescent="0.2">
      <c r="A791" s="40" t="str">
        <f t="shared" si="15"/>
        <v/>
      </c>
      <c r="B791" s="40"/>
      <c r="C791" s="40"/>
      <c r="D791" s="40"/>
      <c r="E791" s="40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 s="37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 s="41"/>
    </row>
    <row r="792" spans="1:71" x14ac:dyDescent="0.2">
      <c r="A792" s="40" t="str">
        <f t="shared" si="15"/>
        <v/>
      </c>
      <c r="B792" s="40"/>
      <c r="C792" s="40"/>
      <c r="D792" s="40"/>
      <c r="E792" s="40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 s="37"/>
      <c r="AQ792"/>
      <c r="AR792"/>
      <c r="AS792"/>
      <c r="AT792"/>
      <c r="AU792"/>
      <c r="AV792" s="37"/>
      <c r="AW792"/>
      <c r="AX792"/>
      <c r="AY792"/>
      <c r="AZ792" s="37"/>
      <c r="BA792" s="37"/>
      <c r="BB792"/>
      <c r="BC792"/>
      <c r="BD792"/>
      <c r="BE792"/>
      <c r="BF792"/>
      <c r="BG792"/>
      <c r="BH792"/>
      <c r="BI792" s="37"/>
      <c r="BJ792"/>
      <c r="BK792" s="37"/>
      <c r="BL792"/>
      <c r="BM792" s="37"/>
      <c r="BN792"/>
      <c r="BO792"/>
      <c r="BP792"/>
      <c r="BQ792"/>
      <c r="BR792"/>
      <c r="BS792" s="41"/>
    </row>
    <row r="793" spans="1:71" x14ac:dyDescent="0.2">
      <c r="A793" s="40" t="str">
        <f t="shared" si="15"/>
        <v/>
      </c>
      <c r="B793" s="40"/>
      <c r="C793" s="40"/>
      <c r="D793" s="40"/>
      <c r="E793" s="40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 s="37"/>
      <c r="T793"/>
      <c r="U793"/>
      <c r="V793"/>
      <c r="W793"/>
      <c r="X793"/>
      <c r="Y793" s="37"/>
      <c r="Z793"/>
      <c r="AA793"/>
      <c r="AB793"/>
      <c r="AC793"/>
      <c r="AD793"/>
      <c r="AE793"/>
      <c r="AF793"/>
      <c r="AG793"/>
      <c r="AH793"/>
      <c r="AI793"/>
      <c r="AJ793" s="37"/>
      <c r="AK793"/>
      <c r="AL793"/>
      <c r="AM793" s="37"/>
      <c r="AN793"/>
      <c r="AO793" s="37"/>
      <c r="AP793" s="37"/>
      <c r="AQ793"/>
      <c r="AR793" s="37"/>
      <c r="AS793" s="37"/>
      <c r="AT793" s="37"/>
      <c r="AU793"/>
      <c r="AV793"/>
      <c r="AW793"/>
      <c r="AX793" s="37"/>
      <c r="AY793"/>
      <c r="AZ793" s="37"/>
      <c r="BA793" s="37"/>
      <c r="BB793" s="37"/>
      <c r="BC793" s="37"/>
      <c r="BD793" s="37"/>
      <c r="BE793" s="37"/>
      <c r="BF793" s="37"/>
      <c r="BG793" s="37"/>
      <c r="BH793"/>
      <c r="BI793" s="37"/>
      <c r="BJ793"/>
      <c r="BK793"/>
      <c r="BL793"/>
      <c r="BM793" s="37"/>
      <c r="BN793"/>
      <c r="BO793"/>
      <c r="BP793"/>
      <c r="BQ793"/>
      <c r="BR793" s="37"/>
      <c r="BS793" s="41"/>
    </row>
    <row r="794" spans="1:71" x14ac:dyDescent="0.2">
      <c r="A794" s="40" t="str">
        <f t="shared" si="15"/>
        <v/>
      </c>
      <c r="B794" s="40"/>
      <c r="C794" s="40"/>
      <c r="D794" s="40"/>
      <c r="E794" s="40"/>
      <c r="F794"/>
      <c r="G794"/>
      <c r="H794"/>
      <c r="I794" s="37"/>
      <c r="J794" s="37"/>
      <c r="K794" s="37"/>
      <c r="L794"/>
      <c r="M794"/>
      <c r="N794" s="37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 s="37"/>
      <c r="AH794"/>
      <c r="AI794"/>
      <c r="AJ794"/>
      <c r="AK794"/>
      <c r="AL794"/>
      <c r="AM794" s="37"/>
      <c r="AN794"/>
      <c r="AO794" s="37"/>
      <c r="AP794"/>
      <c r="AQ794"/>
      <c r="AR794" s="37"/>
      <c r="AS794"/>
      <c r="AT794"/>
      <c r="AU794"/>
      <c r="AV794"/>
      <c r="AW794"/>
      <c r="AX794" s="37"/>
      <c r="AY794"/>
      <c r="AZ794" s="37"/>
      <c r="BA794"/>
      <c r="BB794"/>
      <c r="BC794"/>
      <c r="BD794"/>
      <c r="BE794"/>
      <c r="BF794" s="37"/>
      <c r="BG794" s="37"/>
      <c r="BH794"/>
      <c r="BI794" s="37"/>
      <c r="BJ794"/>
      <c r="BK794" s="37"/>
      <c r="BL794"/>
      <c r="BM794" s="37"/>
      <c r="BN794"/>
      <c r="BO794"/>
      <c r="BP794"/>
      <c r="BQ794"/>
      <c r="BR794" s="37"/>
      <c r="BS794" s="41"/>
    </row>
    <row r="795" spans="1:71" x14ac:dyDescent="0.2">
      <c r="A795" s="40" t="str">
        <f t="shared" si="15"/>
        <v/>
      </c>
      <c r="B795" s="40"/>
      <c r="C795" s="40"/>
      <c r="D795" s="40"/>
      <c r="E795" s="40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 s="37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 s="41"/>
    </row>
    <row r="796" spans="1:71" x14ac:dyDescent="0.2">
      <c r="A796" s="40" t="str">
        <f t="shared" si="15"/>
        <v/>
      </c>
      <c r="B796" s="40"/>
      <c r="C796" s="40"/>
      <c r="D796" s="40"/>
      <c r="E796" s="40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 s="37"/>
      <c r="T796"/>
      <c r="U796"/>
      <c r="V796"/>
      <c r="W796"/>
      <c r="X796"/>
      <c r="Y796" s="37"/>
      <c r="Z796"/>
      <c r="AA796"/>
      <c r="AB796"/>
      <c r="AC796"/>
      <c r="AD796"/>
      <c r="AE796"/>
      <c r="AF796" s="37"/>
      <c r="AG796"/>
      <c r="AH796"/>
      <c r="AI796"/>
      <c r="AJ796" s="37"/>
      <c r="AK796"/>
      <c r="AL796"/>
      <c r="AM796"/>
      <c r="AN796"/>
      <c r="AO796"/>
      <c r="AP796" s="37"/>
      <c r="AQ796"/>
      <c r="AR796" s="37"/>
      <c r="AS796" s="37"/>
      <c r="AT796" s="37"/>
      <c r="AU796"/>
      <c r="AV796" s="37"/>
      <c r="AW796" s="37"/>
      <c r="AX796"/>
      <c r="AY796"/>
      <c r="AZ796" s="37"/>
      <c r="BA796"/>
      <c r="BB796" s="37"/>
      <c r="BC796" s="37"/>
      <c r="BD796" s="37"/>
      <c r="BE796" s="37"/>
      <c r="BF796" s="37"/>
      <c r="BG796" s="37"/>
      <c r="BH796"/>
      <c r="BI796" s="37"/>
      <c r="BJ796" s="37"/>
      <c r="BK796" s="37"/>
      <c r="BL796"/>
      <c r="BM796" s="37"/>
      <c r="BN796"/>
      <c r="BO796"/>
      <c r="BP796"/>
      <c r="BQ796"/>
      <c r="BR796" s="37"/>
      <c r="BS796" s="41"/>
    </row>
    <row r="797" spans="1:71" x14ac:dyDescent="0.2">
      <c r="A797" s="40" t="str">
        <f t="shared" si="15"/>
        <v/>
      </c>
      <c r="B797" s="40"/>
      <c r="C797" s="40"/>
      <c r="D797" s="40"/>
      <c r="E797" s="40"/>
      <c r="F797"/>
      <c r="G797"/>
      <c r="H797"/>
      <c r="I797"/>
      <c r="J797" s="37"/>
      <c r="K797" s="37"/>
      <c r="L797"/>
      <c r="M797"/>
      <c r="N797" s="3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 s="37"/>
      <c r="AM797" s="37"/>
      <c r="AN797"/>
      <c r="AO797" s="37"/>
      <c r="AP797"/>
      <c r="AQ797" s="37"/>
      <c r="AR797" s="37"/>
      <c r="AS797" s="37"/>
      <c r="AT797" s="37"/>
      <c r="AU797"/>
      <c r="AV797"/>
      <c r="AW797" s="37"/>
      <c r="AX797" s="37"/>
      <c r="AY797"/>
      <c r="AZ797" s="37"/>
      <c r="BA797" s="37"/>
      <c r="BB797" s="37"/>
      <c r="BC797" s="37"/>
      <c r="BD797"/>
      <c r="BE797" s="37"/>
      <c r="BF797"/>
      <c r="BG797"/>
      <c r="BH797"/>
      <c r="BI797"/>
      <c r="BJ797"/>
      <c r="BK797" s="37"/>
      <c r="BL797"/>
      <c r="BM797" s="37"/>
      <c r="BN797"/>
      <c r="BO797"/>
      <c r="BP797"/>
      <c r="BQ797"/>
      <c r="BR797" s="37"/>
      <c r="BS797" s="41"/>
    </row>
    <row r="798" spans="1:71" x14ac:dyDescent="0.2">
      <c r="A798" s="40" t="str">
        <f t="shared" si="15"/>
        <v/>
      </c>
      <c r="B798" s="40"/>
      <c r="C798" s="40"/>
      <c r="D798" s="40"/>
      <c r="E798" s="40"/>
      <c r="F798"/>
      <c r="G798"/>
      <c r="H798" s="37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 s="37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 s="37"/>
      <c r="AX798"/>
      <c r="AY798"/>
      <c r="AZ798" s="37"/>
      <c r="BA798" s="37"/>
      <c r="BB798"/>
      <c r="BC798"/>
      <c r="BD798" s="37"/>
      <c r="BE798"/>
      <c r="BF798"/>
      <c r="BG798" s="37"/>
      <c r="BH798"/>
      <c r="BI798" s="37"/>
      <c r="BJ798"/>
      <c r="BK798"/>
      <c r="BL798"/>
      <c r="BM798" s="37"/>
      <c r="BN798"/>
      <c r="BO798"/>
      <c r="BP798"/>
      <c r="BQ798"/>
      <c r="BR798"/>
      <c r="BS798" s="41"/>
    </row>
    <row r="799" spans="1:71" x14ac:dyDescent="0.2">
      <c r="A799" s="40" t="str">
        <f t="shared" si="15"/>
        <v/>
      </c>
      <c r="B799" s="40"/>
      <c r="C799" s="40"/>
      <c r="D799" s="40"/>
      <c r="E799" s="40"/>
      <c r="F799"/>
      <c r="G799"/>
      <c r="H799" s="37"/>
      <c r="I799"/>
      <c r="J799"/>
      <c r="K799"/>
      <c r="L799"/>
      <c r="M799" s="37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 s="37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 s="37"/>
      <c r="AW799" s="37"/>
      <c r="AX799"/>
      <c r="AY799"/>
      <c r="AZ799"/>
      <c r="BA799"/>
      <c r="BB799"/>
      <c r="BC799"/>
      <c r="BD799" s="37"/>
      <c r="BE799" s="37"/>
      <c r="BF799"/>
      <c r="BG799"/>
      <c r="BH799"/>
      <c r="BI799" s="37"/>
      <c r="BJ799"/>
      <c r="BK799"/>
      <c r="BL799"/>
      <c r="BM799"/>
      <c r="BN799"/>
      <c r="BO799"/>
      <c r="BP799"/>
      <c r="BQ799"/>
      <c r="BR799"/>
      <c r="BS799" s="41"/>
    </row>
    <row r="800" spans="1:71" x14ac:dyDescent="0.2">
      <c r="A800" s="40" t="str">
        <f t="shared" si="15"/>
        <v/>
      </c>
      <c r="B800" s="40"/>
      <c r="C800" s="40"/>
      <c r="D800" s="40"/>
      <c r="E800" s="40"/>
      <c r="F800"/>
      <c r="G800"/>
      <c r="H800"/>
      <c r="I800"/>
      <c r="J800"/>
      <c r="K800"/>
      <c r="L800" s="37"/>
      <c r="M800"/>
      <c r="N800"/>
      <c r="O800"/>
      <c r="P800"/>
      <c r="Q800"/>
      <c r="R800"/>
      <c r="S800"/>
      <c r="T800"/>
      <c r="U800"/>
      <c r="V800"/>
      <c r="W800" s="37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 s="37"/>
      <c r="AX800"/>
      <c r="AY800"/>
      <c r="AZ800" s="37"/>
      <c r="BA800" s="37"/>
      <c r="BB800"/>
      <c r="BC800" s="37"/>
      <c r="BD800"/>
      <c r="BE800" s="37"/>
      <c r="BF800"/>
      <c r="BG800"/>
      <c r="BH800"/>
      <c r="BI800"/>
      <c r="BJ800"/>
      <c r="BK800" s="37"/>
      <c r="BL800"/>
      <c r="BM800"/>
      <c r="BN800"/>
      <c r="BO800"/>
      <c r="BP800"/>
      <c r="BQ800"/>
      <c r="BR800"/>
      <c r="BS800" s="41"/>
    </row>
    <row r="801" spans="1:71" x14ac:dyDescent="0.2">
      <c r="A801" s="40" t="str">
        <f t="shared" si="15"/>
        <v/>
      </c>
      <c r="B801" s="40"/>
      <c r="C801" s="40"/>
      <c r="D801" s="40"/>
      <c r="E801" s="40"/>
      <c r="F801"/>
      <c r="G801"/>
      <c r="H801"/>
      <c r="I801"/>
      <c r="J801"/>
      <c r="K801" s="37"/>
      <c r="L801"/>
      <c r="M801"/>
      <c r="N801"/>
      <c r="O801"/>
      <c r="P801"/>
      <c r="Q801"/>
      <c r="R801"/>
      <c r="S801"/>
      <c r="T801"/>
      <c r="U801"/>
      <c r="V801" s="37"/>
      <c r="W801"/>
      <c r="X801" s="37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 s="37"/>
      <c r="AS801" s="37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 s="37"/>
      <c r="BJ801"/>
      <c r="BK801"/>
      <c r="BL801"/>
      <c r="BM801" s="37"/>
      <c r="BN801"/>
      <c r="BO801"/>
      <c r="BP801"/>
      <c r="BQ801"/>
      <c r="BR801"/>
      <c r="BS801" s="41"/>
    </row>
    <row r="802" spans="1:71" x14ac:dyDescent="0.2">
      <c r="A802" s="40" t="str">
        <f t="shared" si="15"/>
        <v/>
      </c>
      <c r="B802" s="40"/>
      <c r="C802" s="40"/>
      <c r="D802" s="40"/>
      <c r="E802" s="40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 s="37"/>
      <c r="AK802"/>
      <c r="AL802"/>
      <c r="AM802" s="37"/>
      <c r="AN802"/>
      <c r="AO802"/>
      <c r="AP802"/>
      <c r="AQ802"/>
      <c r="AR802"/>
      <c r="AS802"/>
      <c r="AT802"/>
      <c r="AU802"/>
      <c r="AV802"/>
      <c r="AW802"/>
      <c r="AX802"/>
      <c r="AY802"/>
      <c r="AZ802" s="37"/>
      <c r="BA802"/>
      <c r="BB802"/>
      <c r="BC802" s="37"/>
      <c r="BD802"/>
      <c r="BE802"/>
      <c r="BF802"/>
      <c r="BG802"/>
      <c r="BH802"/>
      <c r="BI802" s="37"/>
      <c r="BJ802"/>
      <c r="BK802"/>
      <c r="BL802"/>
      <c r="BM802"/>
      <c r="BN802"/>
      <c r="BO802"/>
      <c r="BP802"/>
      <c r="BQ802"/>
      <c r="BR802"/>
      <c r="BS802" s="41"/>
    </row>
    <row r="803" spans="1:71" x14ac:dyDescent="0.2">
      <c r="A803" s="40" t="str">
        <f t="shared" si="15"/>
        <v/>
      </c>
      <c r="B803" s="40"/>
      <c r="C803" s="40"/>
      <c r="D803" s="40"/>
      <c r="E803" s="40"/>
      <c r="F803"/>
      <c r="G803"/>
      <c r="H803"/>
      <c r="I803"/>
      <c r="J803"/>
      <c r="K803"/>
      <c r="L803"/>
      <c r="M803"/>
      <c r="N803"/>
      <c r="O803"/>
      <c r="P803"/>
      <c r="Q803" s="37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 s="37"/>
      <c r="BI803" s="37"/>
      <c r="BJ803"/>
      <c r="BK803"/>
      <c r="BL803"/>
      <c r="BM803" s="37"/>
      <c r="BN803"/>
      <c r="BO803"/>
      <c r="BP803"/>
      <c r="BQ803"/>
      <c r="BR803"/>
      <c r="BS803" s="41"/>
    </row>
    <row r="804" spans="1:71" x14ac:dyDescent="0.2">
      <c r="A804" s="40" t="str">
        <f t="shared" si="15"/>
        <v/>
      </c>
      <c r="B804" s="40"/>
      <c r="C804" s="40"/>
      <c r="D804" s="40"/>
      <c r="E804" s="40"/>
      <c r="F804"/>
      <c r="G804"/>
      <c r="H804"/>
      <c r="I804" s="37"/>
      <c r="J804" s="37"/>
      <c r="K804" s="37"/>
      <c r="L804"/>
      <c r="M804" s="37"/>
      <c r="N804" s="37"/>
      <c r="O804"/>
      <c r="P804"/>
      <c r="Q804"/>
      <c r="R804"/>
      <c r="S804"/>
      <c r="T804"/>
      <c r="U804"/>
      <c r="V804" s="37"/>
      <c r="W804" s="37"/>
      <c r="X804" s="37"/>
      <c r="Y804"/>
      <c r="Z804" s="37"/>
      <c r="AA804"/>
      <c r="AB804"/>
      <c r="AC804" s="37"/>
      <c r="AD804"/>
      <c r="AE804" s="37"/>
      <c r="AF804" s="37"/>
      <c r="AG804" s="37"/>
      <c r="AH804" s="37"/>
      <c r="AI804" s="37"/>
      <c r="AJ804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/>
      <c r="BO804"/>
      <c r="BP804"/>
      <c r="BQ804"/>
      <c r="BR804" s="37"/>
      <c r="BS804" s="41"/>
    </row>
    <row r="805" spans="1:71" x14ac:dyDescent="0.2">
      <c r="A805" s="40" t="str">
        <f t="shared" si="15"/>
        <v/>
      </c>
      <c r="B805" s="40"/>
      <c r="C805" s="40"/>
      <c r="D805" s="40"/>
      <c r="E805" s="40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 s="37"/>
      <c r="BL805"/>
      <c r="BM805"/>
      <c r="BN805"/>
      <c r="BO805"/>
      <c r="BP805"/>
      <c r="BQ805"/>
      <c r="BR805"/>
      <c r="BS805" s="41"/>
    </row>
    <row r="806" spans="1:71" x14ac:dyDescent="0.2">
      <c r="A806" s="40" t="str">
        <f t="shared" si="15"/>
        <v/>
      </c>
      <c r="B806" s="40"/>
      <c r="C806" s="40"/>
      <c r="D806" s="40"/>
      <c r="E806" s="40"/>
      <c r="F806"/>
      <c r="G806" s="37"/>
      <c r="H806" s="37"/>
      <c r="I806" s="37"/>
      <c r="J806" s="37"/>
      <c r="K806" s="37"/>
      <c r="L806" s="37"/>
      <c r="M806" s="37"/>
      <c r="N806" s="37"/>
      <c r="O806"/>
      <c r="P806"/>
      <c r="Q806" s="37"/>
      <c r="R806" s="37"/>
      <c r="S806" s="37"/>
      <c r="T806"/>
      <c r="U806" s="37"/>
      <c r="V806" s="37"/>
      <c r="W806" s="37"/>
      <c r="X806" s="37"/>
      <c r="Y806"/>
      <c r="Z806" s="37"/>
      <c r="AA806"/>
      <c r="AB806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/>
      <c r="BO806"/>
      <c r="BP806"/>
      <c r="BQ806"/>
      <c r="BR806" s="37"/>
      <c r="BS806" s="41"/>
    </row>
    <row r="807" spans="1:71" x14ac:dyDescent="0.2">
      <c r="A807" s="40" t="str">
        <f t="shared" si="15"/>
        <v/>
      </c>
      <c r="B807" s="40"/>
      <c r="C807" s="40"/>
      <c r="D807" s="40"/>
      <c r="E807" s="40"/>
      <c r="F807"/>
      <c r="G807" s="3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 s="37"/>
      <c r="AX807"/>
      <c r="AY807"/>
      <c r="AZ807"/>
      <c r="BA807"/>
      <c r="BB807" s="37"/>
      <c r="BC807"/>
      <c r="BD807"/>
      <c r="BE807" s="3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 s="41"/>
    </row>
    <row r="808" spans="1:71" x14ac:dyDescent="0.2">
      <c r="A808" s="40" t="str">
        <f t="shared" si="15"/>
        <v/>
      </c>
      <c r="B808" s="40"/>
      <c r="C808" s="40"/>
      <c r="D808" s="40"/>
      <c r="E808" s="40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 s="37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 s="37"/>
      <c r="AW808"/>
      <c r="AX808" s="37"/>
      <c r="AY808"/>
      <c r="AZ808"/>
      <c r="BA808"/>
      <c r="BB808"/>
      <c r="BC808" s="37"/>
      <c r="BD808" s="37"/>
      <c r="BE808"/>
      <c r="BF808"/>
      <c r="BG808"/>
      <c r="BH808"/>
      <c r="BI808"/>
      <c r="BJ808"/>
      <c r="BK808" s="37"/>
      <c r="BL808"/>
      <c r="BM808" s="37"/>
      <c r="BN808"/>
      <c r="BO808"/>
      <c r="BP808"/>
      <c r="BQ808"/>
      <c r="BR808" s="37"/>
      <c r="BS808" s="41"/>
    </row>
    <row r="809" spans="1:71" x14ac:dyDescent="0.2">
      <c r="A809" s="40" t="str">
        <f t="shared" si="15"/>
        <v/>
      </c>
      <c r="B809" s="40"/>
      <c r="C809" s="40"/>
      <c r="D809" s="40"/>
      <c r="E809" s="40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 s="37"/>
      <c r="BS809" s="41"/>
    </row>
    <row r="810" spans="1:71" x14ac:dyDescent="0.2">
      <c r="A810" s="40" t="str">
        <f t="shared" si="15"/>
        <v/>
      </c>
      <c r="B810" s="40"/>
      <c r="C810" s="40"/>
      <c r="D810" s="40"/>
      <c r="E810" s="40"/>
      <c r="F810"/>
      <c r="G810"/>
      <c r="H810"/>
      <c r="I810" s="37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 s="37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 s="37"/>
      <c r="BC810" s="37"/>
      <c r="BD810"/>
      <c r="BE810"/>
      <c r="BF810"/>
      <c r="BG810"/>
      <c r="BH810"/>
      <c r="BI810" s="37"/>
      <c r="BJ810"/>
      <c r="BK810" s="37"/>
      <c r="BL810"/>
      <c r="BM810" s="37"/>
      <c r="BN810"/>
      <c r="BO810"/>
      <c r="BP810"/>
      <c r="BQ810"/>
      <c r="BR810" s="37"/>
      <c r="BS810" s="41"/>
    </row>
    <row r="811" spans="1:71" x14ac:dyDescent="0.2">
      <c r="A811" s="40" t="str">
        <f t="shared" si="15"/>
        <v/>
      </c>
      <c r="B811" s="40"/>
      <c r="C811" s="40"/>
      <c r="D811" s="40"/>
      <c r="E811" s="40"/>
      <c r="F811"/>
      <c r="G811"/>
      <c r="H811"/>
      <c r="I811" s="37"/>
      <c r="J811"/>
      <c r="K811" s="37"/>
      <c r="L811" s="37"/>
      <c r="M811"/>
      <c r="N811"/>
      <c r="O811"/>
      <c r="P811"/>
      <c r="Q811"/>
      <c r="R811"/>
      <c r="S811"/>
      <c r="T811"/>
      <c r="U811"/>
      <c r="V811"/>
      <c r="W811"/>
      <c r="X811" s="37"/>
      <c r="Y811"/>
      <c r="Z811"/>
      <c r="AA811"/>
      <c r="AB811"/>
      <c r="AC811" s="37"/>
      <c r="AD811"/>
      <c r="AE811"/>
      <c r="AF811" s="37"/>
      <c r="AG811"/>
      <c r="AH811"/>
      <c r="AI811"/>
      <c r="AJ811"/>
      <c r="AK811"/>
      <c r="AL811"/>
      <c r="AM811"/>
      <c r="AN811" s="37"/>
      <c r="AO811"/>
      <c r="AP811" s="37"/>
      <c r="AQ811"/>
      <c r="AR811" s="37"/>
      <c r="AS811" s="37"/>
      <c r="AT811"/>
      <c r="AU811"/>
      <c r="AV811" s="37"/>
      <c r="AW811"/>
      <c r="AX811"/>
      <c r="AY811"/>
      <c r="AZ811"/>
      <c r="BA811"/>
      <c r="BB811"/>
      <c r="BC811" s="37"/>
      <c r="BD811"/>
      <c r="BE811"/>
      <c r="BF811" s="37"/>
      <c r="BG811" s="37"/>
      <c r="BH811" s="37"/>
      <c r="BI811" s="37"/>
      <c r="BJ811" s="37"/>
      <c r="BK811" s="37"/>
      <c r="BL811"/>
      <c r="BM811" s="37"/>
      <c r="BN811"/>
      <c r="BO811"/>
      <c r="BP811"/>
      <c r="BQ811"/>
      <c r="BR811" s="37"/>
      <c r="BS811" s="41"/>
    </row>
    <row r="812" spans="1:71" x14ac:dyDescent="0.2">
      <c r="A812" s="40" t="str">
        <f t="shared" si="15"/>
        <v/>
      </c>
      <c r="B812" s="40"/>
      <c r="C812" s="40"/>
      <c r="D812" s="40"/>
      <c r="E812" s="40"/>
      <c r="F812"/>
      <c r="G812" s="37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 s="41"/>
    </row>
    <row r="813" spans="1:71" x14ac:dyDescent="0.2">
      <c r="A813" s="40" t="str">
        <f t="shared" si="15"/>
        <v/>
      </c>
      <c r="B813" s="40"/>
      <c r="C813" s="40"/>
      <c r="D813" s="40"/>
      <c r="E813" s="40"/>
      <c r="F813"/>
      <c r="G813" s="37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 s="37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 s="37"/>
      <c r="BI813" s="37"/>
      <c r="BJ813"/>
      <c r="BK813"/>
      <c r="BL813"/>
      <c r="BM813"/>
      <c r="BN813"/>
      <c r="BO813"/>
      <c r="BP813"/>
      <c r="BQ813"/>
      <c r="BR813"/>
      <c r="BS813" s="41"/>
    </row>
    <row r="814" spans="1:71" x14ac:dyDescent="0.2">
      <c r="A814" s="40" t="str">
        <f t="shared" ref="A814:A877" si="16">B814&amp;C814</f>
        <v/>
      </c>
      <c r="B814" s="40"/>
      <c r="C814" s="40"/>
      <c r="D814" s="40"/>
      <c r="E814" s="40"/>
      <c r="F814"/>
      <c r="G814" s="37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 s="37"/>
      <c r="AW814"/>
      <c r="AX814"/>
      <c r="AY814"/>
      <c r="AZ814" s="37"/>
      <c r="BA814"/>
      <c r="BB814"/>
      <c r="BC814"/>
      <c r="BD814"/>
      <c r="BE814"/>
      <c r="BF814"/>
      <c r="BG814"/>
      <c r="BH814" s="37"/>
      <c r="BI814"/>
      <c r="BJ814"/>
      <c r="BK814"/>
      <c r="BL814"/>
      <c r="BM814" s="37"/>
      <c r="BN814"/>
      <c r="BO814"/>
      <c r="BP814"/>
      <c r="BQ814"/>
      <c r="BR814"/>
      <c r="BS814" s="41"/>
    </row>
    <row r="815" spans="1:71" x14ac:dyDescent="0.2">
      <c r="A815" s="40" t="str">
        <f t="shared" si="16"/>
        <v/>
      </c>
      <c r="B815" s="40"/>
      <c r="C815" s="40"/>
      <c r="D815" s="40"/>
      <c r="E815" s="40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 s="37"/>
      <c r="X815"/>
      <c r="Y815"/>
      <c r="Z815"/>
      <c r="AA815"/>
      <c r="AB815"/>
      <c r="AC815"/>
      <c r="AD815"/>
      <c r="AE815"/>
      <c r="AF815"/>
      <c r="AG815"/>
      <c r="AH815" s="37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 s="37"/>
      <c r="AW815"/>
      <c r="AX815"/>
      <c r="AY815"/>
      <c r="AZ815" s="37"/>
      <c r="BA815" s="37"/>
      <c r="BB815"/>
      <c r="BC815" s="37"/>
      <c r="BD815"/>
      <c r="BE815"/>
      <c r="BF815"/>
      <c r="BG815"/>
      <c r="BH815" s="37"/>
      <c r="BI815"/>
      <c r="BJ815"/>
      <c r="BK815" s="37"/>
      <c r="BL815"/>
      <c r="BM815" s="37"/>
      <c r="BN815"/>
      <c r="BO815"/>
      <c r="BP815"/>
      <c r="BQ815"/>
      <c r="BR815"/>
      <c r="BS815" s="41"/>
    </row>
    <row r="816" spans="1:71" x14ac:dyDescent="0.2">
      <c r="A816" s="40" t="str">
        <f t="shared" si="16"/>
        <v/>
      </c>
      <c r="B816" s="40"/>
      <c r="C816" s="40"/>
      <c r="D816" s="54"/>
      <c r="E816" s="40"/>
      <c r="F816"/>
      <c r="G816" s="37"/>
      <c r="H816"/>
      <c r="I816"/>
      <c r="J816"/>
      <c r="K816"/>
      <c r="L816"/>
      <c r="M816" s="37"/>
      <c r="N816" s="37"/>
      <c r="O816"/>
      <c r="P816"/>
      <c r="Q816"/>
      <c r="R816"/>
      <c r="S816"/>
      <c r="T816" s="37"/>
      <c r="U816"/>
      <c r="V816" s="37"/>
      <c r="W816" s="37"/>
      <c r="X816"/>
      <c r="Y816"/>
      <c r="Z816" s="37"/>
      <c r="AA816"/>
      <c r="AB816"/>
      <c r="AC816"/>
      <c r="AD816"/>
      <c r="AE816" s="37"/>
      <c r="AF816"/>
      <c r="AG816"/>
      <c r="AH816"/>
      <c r="AI816"/>
      <c r="AJ816" s="37"/>
      <c r="AK816" s="37"/>
      <c r="AL816"/>
      <c r="AM816"/>
      <c r="AN816"/>
      <c r="AO816"/>
      <c r="AP816"/>
      <c r="AQ816"/>
      <c r="AR816"/>
      <c r="AS816"/>
      <c r="AT816"/>
      <c r="AU816" s="37"/>
      <c r="AV816" s="37"/>
      <c r="AW816" s="37"/>
      <c r="AX816" s="37"/>
      <c r="AY816" s="37"/>
      <c r="AZ816" s="37"/>
      <c r="BA816"/>
      <c r="BB816"/>
      <c r="BC816" s="37"/>
      <c r="BD816" s="37"/>
      <c r="BE816" s="37"/>
      <c r="BF816"/>
      <c r="BG816"/>
      <c r="BH816"/>
      <c r="BI816"/>
      <c r="BJ816"/>
      <c r="BK816"/>
      <c r="BL816"/>
      <c r="BM816" s="37"/>
      <c r="BN816" s="37"/>
      <c r="BO816"/>
      <c r="BP816"/>
      <c r="BQ816"/>
      <c r="BR816" s="37"/>
      <c r="BS816" s="41"/>
    </row>
    <row r="817" spans="1:71" x14ac:dyDescent="0.2">
      <c r="A817" s="40" t="str">
        <f t="shared" si="16"/>
        <v/>
      </c>
      <c r="B817" s="40"/>
      <c r="C817" s="40"/>
      <c r="D817" s="40"/>
      <c r="E817" s="40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 s="37"/>
      <c r="AE817"/>
      <c r="AF817" s="37"/>
      <c r="AG817"/>
      <c r="AH817"/>
      <c r="AI817" s="37"/>
      <c r="AJ817"/>
      <c r="AK817"/>
      <c r="AL817"/>
      <c r="AM817"/>
      <c r="AN817"/>
      <c r="AO817"/>
      <c r="AP817"/>
      <c r="AQ817" s="37"/>
      <c r="AR817"/>
      <c r="AS817"/>
      <c r="AT817"/>
      <c r="AU817"/>
      <c r="AV817"/>
      <c r="AW817"/>
      <c r="AX817"/>
      <c r="AY817"/>
      <c r="AZ817" s="37"/>
      <c r="BA817"/>
      <c r="BB817"/>
      <c r="BC817"/>
      <c r="BD817"/>
      <c r="BE817"/>
      <c r="BF817"/>
      <c r="BG817" s="37"/>
      <c r="BH817"/>
      <c r="BI817"/>
      <c r="BJ817"/>
      <c r="BK817" s="37"/>
      <c r="BL817"/>
      <c r="BM817"/>
      <c r="BN817"/>
      <c r="BO817"/>
      <c r="BP817"/>
      <c r="BQ817"/>
      <c r="BR817" s="37"/>
      <c r="BS817" s="41"/>
    </row>
    <row r="818" spans="1:71" x14ac:dyDescent="0.2">
      <c r="A818" s="40" t="str">
        <f t="shared" si="16"/>
        <v/>
      </c>
      <c r="B818" s="40"/>
      <c r="C818" s="40"/>
      <c r="D818" s="40"/>
      <c r="E818" s="40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 s="37"/>
      <c r="AJ818"/>
      <c r="AK818"/>
      <c r="AL818"/>
      <c r="AM818"/>
      <c r="AN818"/>
      <c r="AO818"/>
      <c r="AP818" s="37"/>
      <c r="AQ818"/>
      <c r="AR818" s="37"/>
      <c r="AS818" s="37"/>
      <c r="AT818"/>
      <c r="AU818"/>
      <c r="AV818" s="37"/>
      <c r="AW818" s="37"/>
      <c r="AX818"/>
      <c r="AY818"/>
      <c r="AZ818"/>
      <c r="BA818"/>
      <c r="BB818"/>
      <c r="BC818"/>
      <c r="BD818"/>
      <c r="BE818"/>
      <c r="BF818"/>
      <c r="BG818"/>
      <c r="BH818" s="37"/>
      <c r="BI818" s="37"/>
      <c r="BJ818" s="37"/>
      <c r="BK818"/>
      <c r="BL818"/>
      <c r="BM818" s="37"/>
      <c r="BN818"/>
      <c r="BO818"/>
      <c r="BP818"/>
      <c r="BQ818"/>
      <c r="BR818"/>
      <c r="BS818" s="41"/>
    </row>
    <row r="819" spans="1:71" x14ac:dyDescent="0.2">
      <c r="A819" s="40" t="str">
        <f t="shared" si="16"/>
        <v/>
      </c>
      <c r="B819" s="40"/>
      <c r="C819" s="40"/>
      <c r="D819" s="40"/>
      <c r="E819" s="54"/>
      <c r="F819" s="37"/>
      <c r="G819" s="37"/>
      <c r="H819" s="37"/>
      <c r="I819" s="37"/>
      <c r="J819" s="37"/>
      <c r="K819" s="37"/>
      <c r="L819" s="37"/>
      <c r="M819" s="37"/>
      <c r="N819" s="37"/>
      <c r="O819"/>
      <c r="P819"/>
      <c r="Q819" s="37"/>
      <c r="R819" s="37"/>
      <c r="S819" s="37"/>
      <c r="T819"/>
      <c r="U819" s="37"/>
      <c r="V819" s="37"/>
      <c r="W819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/>
      <c r="BO819"/>
      <c r="BP819"/>
      <c r="BQ819"/>
      <c r="BR819" s="37"/>
      <c r="BS819" s="41"/>
    </row>
    <row r="820" spans="1:71" x14ac:dyDescent="0.2">
      <c r="A820" s="40" t="str">
        <f t="shared" si="16"/>
        <v/>
      </c>
      <c r="B820" s="40"/>
      <c r="C820" s="40"/>
      <c r="D820" s="40"/>
      <c r="E820" s="40"/>
      <c r="F820"/>
      <c r="G820"/>
      <c r="H820"/>
      <c r="I820"/>
      <c r="J820"/>
      <c r="K820"/>
      <c r="L820"/>
      <c r="M820"/>
      <c r="N820"/>
      <c r="O820"/>
      <c r="P820"/>
      <c r="Q820" s="37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 s="37"/>
      <c r="BJ820"/>
      <c r="BK820"/>
      <c r="BL820"/>
      <c r="BM820" s="37"/>
      <c r="BN820"/>
      <c r="BO820"/>
      <c r="BP820"/>
      <c r="BQ820"/>
      <c r="BR820"/>
      <c r="BS820" s="41"/>
    </row>
    <row r="821" spans="1:71" x14ac:dyDescent="0.2">
      <c r="A821" s="40" t="str">
        <f t="shared" si="16"/>
        <v/>
      </c>
      <c r="B821" s="40"/>
      <c r="C821" s="40"/>
      <c r="D821" s="40"/>
      <c r="E821" s="40"/>
      <c r="F821"/>
      <c r="G821"/>
      <c r="H821"/>
      <c r="I821" s="37"/>
      <c r="J821"/>
      <c r="K821" s="37"/>
      <c r="L821"/>
      <c r="M821"/>
      <c r="N821"/>
      <c r="O821" s="37"/>
      <c r="P821"/>
      <c r="Q821" s="37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 s="37"/>
      <c r="BD821"/>
      <c r="BE821"/>
      <c r="BF821"/>
      <c r="BG821"/>
      <c r="BH821"/>
      <c r="BI821" s="37"/>
      <c r="BJ821"/>
      <c r="BK821" s="37"/>
      <c r="BL821"/>
      <c r="BM821"/>
      <c r="BN821"/>
      <c r="BO821"/>
      <c r="BP821"/>
      <c r="BQ821"/>
      <c r="BR821"/>
      <c r="BS821" s="41"/>
    </row>
    <row r="822" spans="1:71" x14ac:dyDescent="0.2">
      <c r="A822" s="40" t="str">
        <f t="shared" si="16"/>
        <v/>
      </c>
      <c r="B822" s="40"/>
      <c r="C822" s="40"/>
      <c r="D822" s="40"/>
      <c r="E822" s="40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 s="37"/>
      <c r="Y822"/>
      <c r="Z822" s="37"/>
      <c r="AA822"/>
      <c r="AB822"/>
      <c r="AC822"/>
      <c r="AD822"/>
      <c r="AE822"/>
      <c r="AF822"/>
      <c r="AG822"/>
      <c r="AH822" s="37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 s="37"/>
      <c r="AW822"/>
      <c r="AX822"/>
      <c r="AY822"/>
      <c r="AZ822" s="37"/>
      <c r="BA822"/>
      <c r="BB822"/>
      <c r="BC822" s="37"/>
      <c r="BD822" s="37"/>
      <c r="BE822" s="37"/>
      <c r="BF822"/>
      <c r="BG822"/>
      <c r="BH822"/>
      <c r="BI822"/>
      <c r="BJ822"/>
      <c r="BK822" s="37"/>
      <c r="BL822"/>
      <c r="BM822" s="37"/>
      <c r="BN822"/>
      <c r="BO822"/>
      <c r="BP822"/>
      <c r="BQ822"/>
      <c r="BR822"/>
      <c r="BS822" s="41"/>
    </row>
    <row r="823" spans="1:71" x14ac:dyDescent="0.2">
      <c r="A823" s="40" t="str">
        <f t="shared" si="16"/>
        <v/>
      </c>
      <c r="B823" s="40"/>
      <c r="C823" s="40"/>
      <c r="D823" s="40"/>
      <c r="E823" s="40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 s="37"/>
      <c r="AX823"/>
      <c r="AY823"/>
      <c r="AZ823"/>
      <c r="BA823"/>
      <c r="BB823"/>
      <c r="BC823" s="37"/>
      <c r="BD823" s="37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 s="41"/>
    </row>
    <row r="824" spans="1:71" x14ac:dyDescent="0.2">
      <c r="A824" s="40" t="str">
        <f t="shared" si="16"/>
        <v/>
      </c>
      <c r="B824" s="40"/>
      <c r="C824" s="40"/>
      <c r="D824" s="40"/>
      <c r="E824" s="40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 s="37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 s="37"/>
      <c r="BN824"/>
      <c r="BO824"/>
      <c r="BP824"/>
      <c r="BQ824"/>
      <c r="BR824"/>
      <c r="BS824" s="41"/>
    </row>
    <row r="825" spans="1:71" x14ac:dyDescent="0.2">
      <c r="A825" s="40" t="str">
        <f t="shared" si="16"/>
        <v/>
      </c>
      <c r="B825" s="40"/>
      <c r="C825" s="40"/>
      <c r="D825" s="40"/>
      <c r="E825" s="40"/>
      <c r="F825" s="37"/>
      <c r="G825" s="37"/>
      <c r="H825"/>
      <c r="I825"/>
      <c r="J825"/>
      <c r="K825"/>
      <c r="L825" s="37"/>
      <c r="M825" s="37"/>
      <c r="N825" s="37"/>
      <c r="O825"/>
      <c r="P825"/>
      <c r="Q825"/>
      <c r="R825"/>
      <c r="S825"/>
      <c r="T825"/>
      <c r="U825"/>
      <c r="V825"/>
      <c r="W825"/>
      <c r="X825"/>
      <c r="Y825"/>
      <c r="Z825" s="37"/>
      <c r="AA825"/>
      <c r="AB825" s="37"/>
      <c r="AC825"/>
      <c r="AD825"/>
      <c r="AE825" s="37"/>
      <c r="AF825" s="37"/>
      <c r="AG825"/>
      <c r="AH825" s="37"/>
      <c r="AI825" s="37"/>
      <c r="AJ825" s="37"/>
      <c r="AK825" s="37"/>
      <c r="AL825" s="37"/>
      <c r="AM825" s="37"/>
      <c r="AN825"/>
      <c r="AO825" s="37"/>
      <c r="AP825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/>
      <c r="BK825" s="37"/>
      <c r="BL825"/>
      <c r="BM825" s="37"/>
      <c r="BN825" s="37"/>
      <c r="BO825"/>
      <c r="BP825"/>
      <c r="BQ825"/>
      <c r="BR825" s="37"/>
      <c r="BS825" s="41"/>
    </row>
    <row r="826" spans="1:71" x14ac:dyDescent="0.2">
      <c r="A826" s="40" t="str">
        <f t="shared" si="16"/>
        <v/>
      </c>
      <c r="B826" s="40"/>
      <c r="C826" s="40"/>
      <c r="D826" s="54"/>
      <c r="E826" s="54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41"/>
    </row>
    <row r="827" spans="1:71" x14ac:dyDescent="0.2">
      <c r="A827" s="40" t="str">
        <f t="shared" si="16"/>
        <v/>
      </c>
      <c r="B827" s="40"/>
      <c r="C827" s="40"/>
      <c r="D827" s="40"/>
      <c r="E827" s="40"/>
      <c r="F827"/>
      <c r="G827"/>
      <c r="H827" s="3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 s="37"/>
      <c r="AJ827" s="37"/>
      <c r="AK827"/>
      <c r="AL827" s="3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 s="37"/>
      <c r="BA827"/>
      <c r="BB827" s="37"/>
      <c r="BC827"/>
      <c r="BD827" s="37"/>
      <c r="BE827"/>
      <c r="BF827"/>
      <c r="BG827" s="37"/>
      <c r="BH827"/>
      <c r="BI827"/>
      <c r="BJ827"/>
      <c r="BK827"/>
      <c r="BL827"/>
      <c r="BM827" s="37"/>
      <c r="BN827"/>
      <c r="BO827"/>
      <c r="BP827"/>
      <c r="BQ827"/>
      <c r="BR827" s="37"/>
      <c r="BS827" s="41"/>
    </row>
    <row r="828" spans="1:71" x14ac:dyDescent="0.2">
      <c r="A828" s="40" t="str">
        <f t="shared" si="16"/>
        <v/>
      </c>
      <c r="B828" s="40"/>
      <c r="C828" s="40"/>
      <c r="D828" s="40"/>
      <c r="E828" s="40"/>
      <c r="F828"/>
      <c r="G828"/>
      <c r="H828" s="37"/>
      <c r="I828" s="37"/>
      <c r="J828" s="37"/>
      <c r="K828" s="37"/>
      <c r="L828"/>
      <c r="M828" s="37"/>
      <c r="N828" s="37"/>
      <c r="O828"/>
      <c r="P828"/>
      <c r="Q828"/>
      <c r="R828"/>
      <c r="S828" s="37"/>
      <c r="T828"/>
      <c r="U828" s="37"/>
      <c r="V828" s="37"/>
      <c r="W828"/>
      <c r="X828" s="37"/>
      <c r="Y828"/>
      <c r="Z828"/>
      <c r="AA828"/>
      <c r="AB828"/>
      <c r="AC828" s="37"/>
      <c r="AD828"/>
      <c r="AE828"/>
      <c r="AF828"/>
      <c r="AG828"/>
      <c r="AH828"/>
      <c r="AI828" s="37"/>
      <c r="AJ828" s="37"/>
      <c r="AK828"/>
      <c r="AL828"/>
      <c r="AM828"/>
      <c r="AN828" s="37"/>
      <c r="AO828"/>
      <c r="AP828"/>
      <c r="AQ828"/>
      <c r="AR828" s="37"/>
      <c r="AS828" s="37"/>
      <c r="AT828" s="37"/>
      <c r="AU828"/>
      <c r="AV828" s="37"/>
      <c r="AW828" s="37"/>
      <c r="AX828"/>
      <c r="AY828"/>
      <c r="AZ828" s="37"/>
      <c r="BA828" s="37"/>
      <c r="BB828"/>
      <c r="BC828" s="37"/>
      <c r="BD828" s="37"/>
      <c r="BE828"/>
      <c r="BF828" s="37"/>
      <c r="BG828" s="37"/>
      <c r="BH828" s="37"/>
      <c r="BI828" s="37"/>
      <c r="BJ828" s="37"/>
      <c r="BK828" s="37"/>
      <c r="BL828" s="37"/>
      <c r="BM828" s="37"/>
      <c r="BN828"/>
      <c r="BO828"/>
      <c r="BP828"/>
      <c r="BQ828"/>
      <c r="BR828" s="37"/>
      <c r="BS828" s="41"/>
    </row>
    <row r="829" spans="1:71" x14ac:dyDescent="0.2">
      <c r="A829" s="40" t="str">
        <f t="shared" si="16"/>
        <v/>
      </c>
      <c r="B829" s="40"/>
      <c r="C829" s="40"/>
      <c r="D829" s="40"/>
      <c r="E829" s="40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 s="37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 s="41"/>
    </row>
    <row r="830" spans="1:71" x14ac:dyDescent="0.2">
      <c r="A830" s="40" t="str">
        <f t="shared" si="16"/>
        <v/>
      </c>
      <c r="B830" s="40"/>
      <c r="C830" s="40"/>
      <c r="D830" s="40"/>
      <c r="E830" s="40"/>
      <c r="F830"/>
      <c r="G830"/>
      <c r="H830" s="37"/>
      <c r="I830" s="37"/>
      <c r="J830"/>
      <c r="K830" s="37"/>
      <c r="L830"/>
      <c r="M830"/>
      <c r="N830" s="37"/>
      <c r="O830"/>
      <c r="P830"/>
      <c r="Q830" s="37"/>
      <c r="R830"/>
      <c r="S830" s="37"/>
      <c r="T830"/>
      <c r="U830"/>
      <c r="V830"/>
      <c r="W830" s="37"/>
      <c r="X830" s="37"/>
      <c r="Y830"/>
      <c r="Z830"/>
      <c r="AA830"/>
      <c r="AB830"/>
      <c r="AC830" s="37"/>
      <c r="AD830"/>
      <c r="AE830"/>
      <c r="AF830"/>
      <c r="AG830"/>
      <c r="AH830"/>
      <c r="AI830"/>
      <c r="AJ830" s="37"/>
      <c r="AK830"/>
      <c r="AL830"/>
      <c r="AM830" s="37"/>
      <c r="AN830"/>
      <c r="AO830"/>
      <c r="AP830"/>
      <c r="AQ830"/>
      <c r="AR830" s="37"/>
      <c r="AS830" s="37"/>
      <c r="AT830"/>
      <c r="AU830"/>
      <c r="AV830" s="37"/>
      <c r="AW830"/>
      <c r="AX830" s="37"/>
      <c r="AY830"/>
      <c r="AZ830" s="37"/>
      <c r="BA830" s="37"/>
      <c r="BB830"/>
      <c r="BC830" s="37"/>
      <c r="BD830" s="37"/>
      <c r="BE830"/>
      <c r="BF830"/>
      <c r="BG830" s="37"/>
      <c r="BH830"/>
      <c r="BI830" s="37"/>
      <c r="BJ830"/>
      <c r="BK830" s="37"/>
      <c r="BL830"/>
      <c r="BM830" s="37"/>
      <c r="BN830"/>
      <c r="BO830"/>
      <c r="BP830"/>
      <c r="BQ830"/>
      <c r="BR830" s="37"/>
      <c r="BS830" s="41"/>
    </row>
    <row r="831" spans="1:71" x14ac:dyDescent="0.2">
      <c r="A831" s="40" t="str">
        <f t="shared" si="16"/>
        <v/>
      </c>
      <c r="B831" s="40"/>
      <c r="C831" s="40"/>
      <c r="D831" s="40"/>
      <c r="E831" s="40"/>
      <c r="F831" s="37"/>
      <c r="G831" s="37"/>
      <c r="H831" s="37"/>
      <c r="I831" s="37"/>
      <c r="J831" s="37"/>
      <c r="K831" s="37"/>
      <c r="L831" s="37"/>
      <c r="M831" s="37"/>
      <c r="N831" s="37"/>
      <c r="O831"/>
      <c r="P831"/>
      <c r="Q831"/>
      <c r="R831"/>
      <c r="S831"/>
      <c r="T831"/>
      <c r="U831"/>
      <c r="V831" s="37"/>
      <c r="W831"/>
      <c r="X831" s="37"/>
      <c r="Y831"/>
      <c r="Z831" s="37"/>
      <c r="AA831"/>
      <c r="AB831"/>
      <c r="AC831" s="37"/>
      <c r="AD831"/>
      <c r="AE831" s="37"/>
      <c r="AF831" s="37"/>
      <c r="AG831" s="37"/>
      <c r="AH831"/>
      <c r="AI831" s="37"/>
      <c r="AJ831" s="37"/>
      <c r="AK831" s="37"/>
      <c r="AL831" s="37"/>
      <c r="AM831" s="37"/>
      <c r="AN831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/>
      <c r="BK831" s="37"/>
      <c r="BL831" s="37"/>
      <c r="BM831" s="37"/>
      <c r="BN831"/>
      <c r="BO831"/>
      <c r="BP831"/>
      <c r="BQ831"/>
      <c r="BR831" s="37"/>
      <c r="BS831" s="41"/>
    </row>
    <row r="832" spans="1:71" x14ac:dyDescent="0.2">
      <c r="A832" s="40" t="str">
        <f t="shared" si="16"/>
        <v/>
      </c>
      <c r="B832" s="40"/>
      <c r="C832" s="40"/>
      <c r="D832" s="40"/>
      <c r="E832" s="40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 s="37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 s="41"/>
    </row>
    <row r="833" spans="1:71" x14ac:dyDescent="0.2">
      <c r="A833" s="40" t="str">
        <f t="shared" si="16"/>
        <v/>
      </c>
      <c r="B833" s="40"/>
      <c r="C833" s="40"/>
      <c r="D833" s="40"/>
      <c r="E833" s="40"/>
      <c r="F833"/>
      <c r="G833"/>
      <c r="H833"/>
      <c r="I833" s="37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 s="37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 s="37"/>
      <c r="AT833"/>
      <c r="AU833"/>
      <c r="AV833"/>
      <c r="AW833"/>
      <c r="AX833"/>
      <c r="AY833"/>
      <c r="AZ833"/>
      <c r="BA833"/>
      <c r="BB833"/>
      <c r="BC833"/>
      <c r="BD833"/>
      <c r="BE833" s="37"/>
      <c r="BF833"/>
      <c r="BG833"/>
      <c r="BH833"/>
      <c r="BI833"/>
      <c r="BJ833"/>
      <c r="BK833" s="37"/>
      <c r="BL833"/>
      <c r="BM833" s="37"/>
      <c r="BN833"/>
      <c r="BO833"/>
      <c r="BP833"/>
      <c r="BQ833" s="37"/>
      <c r="BR833"/>
      <c r="BS833" s="41"/>
    </row>
    <row r="834" spans="1:71" x14ac:dyDescent="0.2">
      <c r="A834" s="40" t="str">
        <f t="shared" si="16"/>
        <v/>
      </c>
      <c r="B834" s="40"/>
      <c r="C834" s="40"/>
      <c r="D834" s="40"/>
      <c r="E834" s="54"/>
      <c r="F834"/>
      <c r="G834" s="37"/>
      <c r="H834"/>
      <c r="I834"/>
      <c r="J834"/>
      <c r="K834" s="37"/>
      <c r="L834" s="37"/>
      <c r="M834"/>
      <c r="N834" s="37"/>
      <c r="O834"/>
      <c r="P834" s="37"/>
      <c r="Q834" s="37"/>
      <c r="R834"/>
      <c r="S834" s="37"/>
      <c r="T834"/>
      <c r="U834"/>
      <c r="V834" s="37"/>
      <c r="W834" s="37"/>
      <c r="X834" s="37"/>
      <c r="Y834"/>
      <c r="Z834" s="37"/>
      <c r="AA834" s="37"/>
      <c r="AB834"/>
      <c r="AC834" s="37"/>
      <c r="AD834"/>
      <c r="AE834"/>
      <c r="AF834" s="37"/>
      <c r="AG834"/>
      <c r="AH834" s="37"/>
      <c r="AI834" s="37"/>
      <c r="AJ834"/>
      <c r="AK834"/>
      <c r="AL834" s="37"/>
      <c r="AM834" s="37"/>
      <c r="AN834"/>
      <c r="AO834"/>
      <c r="AP834" s="37"/>
      <c r="AQ834"/>
      <c r="AR834" s="37"/>
      <c r="AS834" s="37"/>
      <c r="AT834" s="37"/>
      <c r="AU834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/>
      <c r="BK834" s="37"/>
      <c r="BL834" s="37"/>
      <c r="BM834" s="37"/>
      <c r="BN834"/>
      <c r="BO834"/>
      <c r="BP834"/>
      <c r="BQ834"/>
      <c r="BR834" s="37"/>
      <c r="BS834" s="41"/>
    </row>
    <row r="835" spans="1:71" x14ac:dyDescent="0.2">
      <c r="A835" s="40" t="str">
        <f t="shared" si="16"/>
        <v/>
      </c>
      <c r="B835" s="40"/>
      <c r="C835" s="40"/>
      <c r="D835" s="40"/>
      <c r="E835" s="40"/>
      <c r="F835"/>
      <c r="G835"/>
      <c r="H835"/>
      <c r="I835"/>
      <c r="J835"/>
      <c r="K835" s="37"/>
      <c r="L835"/>
      <c r="M835"/>
      <c r="N835" s="37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 s="37"/>
      <c r="AY835"/>
      <c r="AZ835"/>
      <c r="BA835" s="37"/>
      <c r="BB835" s="37"/>
      <c r="BC835"/>
      <c r="BD835"/>
      <c r="BE835"/>
      <c r="BF835"/>
      <c r="BG835"/>
      <c r="BH835"/>
      <c r="BI835"/>
      <c r="BJ835" s="37"/>
      <c r="BK835"/>
      <c r="BL835"/>
      <c r="BM835" s="37"/>
      <c r="BN835"/>
      <c r="BO835"/>
      <c r="BP835"/>
      <c r="BQ835"/>
      <c r="BR835"/>
      <c r="BS835" s="41"/>
    </row>
    <row r="836" spans="1:71" x14ac:dyDescent="0.2">
      <c r="A836" s="40" t="str">
        <f t="shared" si="16"/>
        <v/>
      </c>
      <c r="B836" s="40"/>
      <c r="C836" s="40"/>
      <c r="D836" s="40"/>
      <c r="E836" s="40"/>
      <c r="F836" s="37"/>
      <c r="G836" s="37"/>
      <c r="H836" s="37"/>
      <c r="I836" s="37"/>
      <c r="J836" s="37"/>
      <c r="K836" s="37"/>
      <c r="L836" s="37"/>
      <c r="M836" s="37"/>
      <c r="N836" s="37"/>
      <c r="O836"/>
      <c r="P836"/>
      <c r="Q836"/>
      <c r="R836"/>
      <c r="S836" s="37"/>
      <c r="T836"/>
      <c r="U836"/>
      <c r="V836" s="37"/>
      <c r="W836"/>
      <c r="X836" s="37"/>
      <c r="Y836"/>
      <c r="Z836" s="37"/>
      <c r="AA836"/>
      <c r="AB836"/>
      <c r="AC836"/>
      <c r="AD836"/>
      <c r="AE836" s="37"/>
      <c r="AF836" s="37"/>
      <c r="AG836" s="37"/>
      <c r="AH836" s="37"/>
      <c r="AI836" s="37"/>
      <c r="AJ836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/>
      <c r="BO836"/>
      <c r="BP836"/>
      <c r="BQ836"/>
      <c r="BR836" s="37"/>
      <c r="BS836" s="41"/>
    </row>
    <row r="837" spans="1:71" x14ac:dyDescent="0.2">
      <c r="A837" s="40" t="str">
        <f t="shared" si="16"/>
        <v/>
      </c>
      <c r="B837" s="40"/>
      <c r="C837" s="40"/>
      <c r="D837" s="40"/>
      <c r="E837" s="40"/>
      <c r="F837"/>
      <c r="G837" s="37"/>
      <c r="H837"/>
      <c r="I837" s="37"/>
      <c r="J837"/>
      <c r="K837" s="37"/>
      <c r="L837"/>
      <c r="M837" s="37"/>
      <c r="N837" s="37"/>
      <c r="O837"/>
      <c r="P837"/>
      <c r="Q837"/>
      <c r="R837" s="37"/>
      <c r="S837" s="37"/>
      <c r="T837"/>
      <c r="U837"/>
      <c r="V837"/>
      <c r="W837"/>
      <c r="X837"/>
      <c r="Y837"/>
      <c r="Z837"/>
      <c r="AA837"/>
      <c r="AB837"/>
      <c r="AC837"/>
      <c r="AD837"/>
      <c r="AE8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/>
      <c r="AV837" s="37"/>
      <c r="AW837" s="37"/>
      <c r="AX837" s="37"/>
      <c r="AY8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/>
      <c r="BO837"/>
      <c r="BP837"/>
      <c r="BQ837"/>
      <c r="BR837" s="37"/>
      <c r="BS837" s="41"/>
    </row>
    <row r="838" spans="1:71" x14ac:dyDescent="0.2">
      <c r="A838" s="40" t="str">
        <f t="shared" si="16"/>
        <v/>
      </c>
      <c r="B838" s="40"/>
      <c r="C838" s="40"/>
      <c r="D838" s="40"/>
      <c r="E838" s="40"/>
      <c r="F838"/>
      <c r="G838"/>
      <c r="H838"/>
      <c r="I838"/>
      <c r="J838"/>
      <c r="K838" s="37"/>
      <c r="L838"/>
      <c r="M838"/>
      <c r="N838"/>
      <c r="O838"/>
      <c r="P838"/>
      <c r="Q838"/>
      <c r="R838"/>
      <c r="S838" s="37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37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 s="41"/>
    </row>
    <row r="839" spans="1:71" x14ac:dyDescent="0.2">
      <c r="A839" s="40" t="str">
        <f t="shared" si="16"/>
        <v/>
      </c>
      <c r="B839" s="40"/>
      <c r="C839" s="40"/>
      <c r="D839" s="40"/>
      <c r="E839" s="40"/>
      <c r="F839"/>
      <c r="G839"/>
      <c r="H839"/>
      <c r="I839" s="37"/>
      <c r="J839"/>
      <c r="K839" s="37"/>
      <c r="L839"/>
      <c r="M839" s="37"/>
      <c r="N839"/>
      <c r="O839"/>
      <c r="P839"/>
      <c r="Q839"/>
      <c r="R839"/>
      <c r="S839"/>
      <c r="T839"/>
      <c r="U839"/>
      <c r="V839"/>
      <c r="W839" s="37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 s="37"/>
      <c r="AP839" s="37"/>
      <c r="AQ839"/>
      <c r="AR839" s="37"/>
      <c r="AS839" s="37"/>
      <c r="AT839"/>
      <c r="AU839"/>
      <c r="AV839" s="37"/>
      <c r="AW839"/>
      <c r="AX839"/>
      <c r="AY839"/>
      <c r="AZ839" s="37"/>
      <c r="BA839"/>
      <c r="BB839" s="37"/>
      <c r="BC839" s="37"/>
      <c r="BD839" s="37"/>
      <c r="BE839"/>
      <c r="BF839" s="37"/>
      <c r="BG839" s="37"/>
      <c r="BH839"/>
      <c r="BI839"/>
      <c r="BJ839"/>
      <c r="BK839"/>
      <c r="BL839"/>
      <c r="BM839" s="37"/>
      <c r="BN839"/>
      <c r="BO839"/>
      <c r="BP839"/>
      <c r="BQ839"/>
      <c r="BR839" s="37"/>
      <c r="BS839" s="41"/>
    </row>
    <row r="840" spans="1:71" x14ac:dyDescent="0.2">
      <c r="A840" s="40" t="str">
        <f t="shared" si="16"/>
        <v/>
      </c>
      <c r="B840" s="40"/>
      <c r="C840" s="40"/>
      <c r="D840" s="40"/>
      <c r="E840" s="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 s="37"/>
      <c r="AA840"/>
      <c r="AB840"/>
      <c r="AC840"/>
      <c r="AD840"/>
      <c r="AE840"/>
      <c r="AF840"/>
      <c r="AG840"/>
      <c r="AH840"/>
      <c r="AI840"/>
      <c r="AJ840" s="37"/>
      <c r="AK840"/>
      <c r="AL840"/>
      <c r="AM840"/>
      <c r="AN840"/>
      <c r="AO840"/>
      <c r="AP840"/>
      <c r="AQ840"/>
      <c r="AR840"/>
      <c r="AS840"/>
      <c r="AT840"/>
      <c r="AU840" s="37"/>
      <c r="AV840" s="37"/>
      <c r="AW840"/>
      <c r="AX840" s="37"/>
      <c r="AY840"/>
      <c r="AZ840" s="37"/>
      <c r="BA840"/>
      <c r="BB840"/>
      <c r="BC840" s="37"/>
      <c r="BD840"/>
      <c r="BE840"/>
      <c r="BF840"/>
      <c r="BG840"/>
      <c r="BH840"/>
      <c r="BI840"/>
      <c r="BJ840"/>
      <c r="BK840" s="37"/>
      <c r="BL840"/>
      <c r="BM840" s="37"/>
      <c r="BN840"/>
      <c r="BO840"/>
      <c r="BP840"/>
      <c r="BQ840"/>
      <c r="BR840" s="37"/>
      <c r="BS840" s="41"/>
    </row>
    <row r="841" spans="1:71" x14ac:dyDescent="0.2">
      <c r="A841" s="40" t="str">
        <f t="shared" si="16"/>
        <v/>
      </c>
      <c r="B841" s="40"/>
      <c r="C841" s="40"/>
      <c r="D841" s="40"/>
      <c r="E841" s="40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 s="37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 s="41"/>
    </row>
    <row r="842" spans="1:71" x14ac:dyDescent="0.2">
      <c r="A842" s="40" t="str">
        <f t="shared" si="16"/>
        <v/>
      </c>
      <c r="B842" s="40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 s="37"/>
      <c r="BA842"/>
      <c r="BB842"/>
      <c r="BC842"/>
      <c r="BD842"/>
      <c r="BE842"/>
      <c r="BF842"/>
      <c r="BG842"/>
      <c r="BH842"/>
      <c r="BI842"/>
      <c r="BJ842"/>
      <c r="BK842"/>
      <c r="BL842" s="37"/>
      <c r="BM842" s="37"/>
      <c r="BN842"/>
      <c r="BO842"/>
      <c r="BP842"/>
      <c r="BQ842"/>
      <c r="BR842"/>
      <c r="BS842" s="41"/>
    </row>
    <row r="843" spans="1:71" x14ac:dyDescent="0.2">
      <c r="A843" s="40" t="str">
        <f t="shared" si="16"/>
        <v/>
      </c>
      <c r="B843" s="40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 s="41"/>
    </row>
    <row r="844" spans="1:71" x14ac:dyDescent="0.2">
      <c r="A844" s="40" t="str">
        <f t="shared" si="16"/>
        <v/>
      </c>
      <c r="B844" s="40"/>
      <c r="C844"/>
      <c r="D844"/>
      <c r="E844"/>
      <c r="F844"/>
      <c r="G844"/>
      <c r="H844"/>
      <c r="I844" s="37"/>
      <c r="J844"/>
      <c r="K844" s="37"/>
      <c r="L844"/>
      <c r="M844"/>
      <c r="N844" s="37"/>
      <c r="O844"/>
      <c r="P844"/>
      <c r="Q844"/>
      <c r="R844"/>
      <c r="S844"/>
      <c r="T844"/>
      <c r="U844"/>
      <c r="V844"/>
      <c r="W844"/>
      <c r="X844" s="37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 s="37"/>
      <c r="BD844"/>
      <c r="BE844"/>
      <c r="BF844"/>
      <c r="BG844"/>
      <c r="BH844"/>
      <c r="BI844" s="37"/>
      <c r="BJ844" s="37"/>
      <c r="BK844"/>
      <c r="BL844"/>
      <c r="BM844" s="37"/>
      <c r="BN844"/>
      <c r="BO844"/>
      <c r="BP844"/>
      <c r="BQ844"/>
      <c r="BR844" s="37"/>
      <c r="BS844" s="41"/>
    </row>
    <row r="845" spans="1:71" x14ac:dyDescent="0.2">
      <c r="A845" s="40" t="str">
        <f t="shared" si="16"/>
        <v/>
      </c>
      <c r="B845" s="40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 s="37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 s="41"/>
    </row>
    <row r="846" spans="1:71" x14ac:dyDescent="0.2">
      <c r="A846" s="40" t="str">
        <f t="shared" si="16"/>
        <v/>
      </c>
      <c r="B846" s="40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 s="41"/>
    </row>
    <row r="847" spans="1:71" x14ac:dyDescent="0.2">
      <c r="A847" s="40" t="str">
        <f t="shared" si="16"/>
        <v/>
      </c>
      <c r="B847" s="40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 s="37"/>
      <c r="AY847"/>
      <c r="AZ847"/>
      <c r="BA847"/>
      <c r="BB847"/>
      <c r="BC847"/>
      <c r="BD847"/>
      <c r="BE847"/>
      <c r="BF847" s="37"/>
      <c r="BG847"/>
      <c r="BH847"/>
      <c r="BI847"/>
      <c r="BJ847"/>
      <c r="BK847"/>
      <c r="BL847"/>
      <c r="BM847"/>
      <c r="BN847"/>
      <c r="BO847"/>
      <c r="BP847"/>
      <c r="BQ847"/>
      <c r="BR847"/>
      <c r="BS847" s="41"/>
    </row>
    <row r="848" spans="1:71" x14ac:dyDescent="0.2">
      <c r="A848" s="40" t="str">
        <f t="shared" si="16"/>
        <v/>
      </c>
      <c r="B848" s="40"/>
      <c r="C848"/>
      <c r="D848"/>
      <c r="E848"/>
      <c r="F848"/>
      <c r="G848" s="37"/>
      <c r="H848"/>
      <c r="I848" s="37"/>
      <c r="J848" s="37"/>
      <c r="K848" s="37"/>
      <c r="L848" s="37"/>
      <c r="M848"/>
      <c r="N848"/>
      <c r="O848"/>
      <c r="P848"/>
      <c r="Q848" s="37"/>
      <c r="R848"/>
      <c r="S848"/>
      <c r="T848"/>
      <c r="U848"/>
      <c r="V848"/>
      <c r="W848"/>
      <c r="X848" s="37"/>
      <c r="Y848"/>
      <c r="Z848"/>
      <c r="AA848"/>
      <c r="AB848"/>
      <c r="AC848" s="37"/>
      <c r="AD848"/>
      <c r="AE848" s="37"/>
      <c r="AF848" s="37"/>
      <c r="AG848"/>
      <c r="AH848"/>
      <c r="AI848"/>
      <c r="AJ848" s="37"/>
      <c r="AK848"/>
      <c r="AL848" s="37"/>
      <c r="AM848" s="37"/>
      <c r="AN848" s="37"/>
      <c r="AO848" s="37"/>
      <c r="AP848"/>
      <c r="AQ848"/>
      <c r="AR848"/>
      <c r="AS848"/>
      <c r="AT848" s="37"/>
      <c r="AU848"/>
      <c r="AV848" s="37"/>
      <c r="AW848" s="37"/>
      <c r="AX848" s="37"/>
      <c r="AY848" s="37"/>
      <c r="AZ848" s="37"/>
      <c r="BA848"/>
      <c r="BB848"/>
      <c r="BC848"/>
      <c r="BD848" s="37"/>
      <c r="BE848" s="37"/>
      <c r="BF848"/>
      <c r="BG848"/>
      <c r="BH848"/>
      <c r="BI848" s="37"/>
      <c r="BJ848"/>
      <c r="BK848" s="37"/>
      <c r="BL848"/>
      <c r="BM848" s="37"/>
      <c r="BN848"/>
      <c r="BO848"/>
      <c r="BP848"/>
      <c r="BQ848"/>
      <c r="BR848" s="37"/>
      <c r="BS848" s="41"/>
    </row>
    <row r="849" spans="1:71" x14ac:dyDescent="0.2">
      <c r="A849" s="40" t="str">
        <f t="shared" si="16"/>
        <v/>
      </c>
      <c r="B849" s="40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 s="37"/>
      <c r="BD849"/>
      <c r="BE849"/>
      <c r="BF849"/>
      <c r="BG849"/>
      <c r="BH849"/>
      <c r="BI849" s="37"/>
      <c r="BJ849"/>
      <c r="BK849"/>
      <c r="BL849"/>
      <c r="BM849"/>
      <c r="BN849"/>
      <c r="BO849"/>
      <c r="BP849"/>
      <c r="BQ849"/>
      <c r="BR849"/>
      <c r="BS849" s="41"/>
    </row>
    <row r="850" spans="1:71" x14ac:dyDescent="0.2">
      <c r="A850" s="40" t="str">
        <f t="shared" si="16"/>
        <v/>
      </c>
      <c r="B850" s="40"/>
      <c r="C850"/>
      <c r="D850"/>
      <c r="E850"/>
      <c r="F850"/>
      <c r="G850"/>
      <c r="H850" s="37"/>
      <c r="I850" s="37"/>
      <c r="J850" s="37"/>
      <c r="K850" s="37"/>
      <c r="L850" s="37"/>
      <c r="M850"/>
      <c r="N850" s="37"/>
      <c r="O850"/>
      <c r="P850"/>
      <c r="Q850"/>
      <c r="R850"/>
      <c r="S850" s="37"/>
      <c r="T850"/>
      <c r="U850"/>
      <c r="V850" s="37"/>
      <c r="W850"/>
      <c r="X850" s="37"/>
      <c r="Y850"/>
      <c r="Z850" s="37"/>
      <c r="AA850"/>
      <c r="AB850"/>
      <c r="AC850"/>
      <c r="AD850"/>
      <c r="AE850" s="37"/>
      <c r="AF850" s="37"/>
      <c r="AG850" s="37"/>
      <c r="AH850" s="37"/>
      <c r="AI850" s="37"/>
      <c r="AJ850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/>
      <c r="BP850"/>
      <c r="BQ850"/>
      <c r="BR850" s="37"/>
      <c r="BS850" s="41"/>
    </row>
    <row r="851" spans="1:71" x14ac:dyDescent="0.2">
      <c r="A851" s="40" t="str">
        <f t="shared" si="16"/>
        <v/>
      </c>
      <c r="B851" s="40"/>
      <c r="C851"/>
      <c r="D851" s="37"/>
      <c r="E851" s="37"/>
      <c r="F851"/>
      <c r="G851" s="37"/>
      <c r="H851" s="37"/>
      <c r="I851" s="37"/>
      <c r="J851" s="37"/>
      <c r="K851" s="37"/>
      <c r="L851" s="37"/>
      <c r="M851" s="37"/>
      <c r="N851" s="37"/>
      <c r="O851"/>
      <c r="P851"/>
      <c r="Q851" s="37"/>
      <c r="R851"/>
      <c r="S851" s="37"/>
      <c r="T851"/>
      <c r="U851"/>
      <c r="V851" s="37"/>
      <c r="W851" s="37"/>
      <c r="X851" s="37"/>
      <c r="Y851"/>
      <c r="Z851" s="37"/>
      <c r="AA851"/>
      <c r="AB851"/>
      <c r="AC851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/>
      <c r="BQ851"/>
      <c r="BR851" s="37"/>
      <c r="BS851" s="41"/>
    </row>
    <row r="852" spans="1:71" x14ac:dyDescent="0.2">
      <c r="A852" s="40" t="str">
        <f t="shared" si="16"/>
        <v/>
      </c>
      <c r="B852" s="40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 s="37"/>
      <c r="BN852"/>
      <c r="BO852"/>
      <c r="BP852"/>
      <c r="BQ852"/>
      <c r="BR852"/>
      <c r="BS852" s="41"/>
    </row>
    <row r="853" spans="1:71" x14ac:dyDescent="0.2">
      <c r="A853" s="40" t="str">
        <f t="shared" si="16"/>
        <v/>
      </c>
      <c r="B853" s="40"/>
      <c r="C853"/>
      <c r="D853"/>
      <c r="E853"/>
      <c r="F853" s="37"/>
      <c r="G853" s="37"/>
      <c r="H853" s="37"/>
      <c r="I853" s="37"/>
      <c r="J853" s="37"/>
      <c r="K853" s="37"/>
      <c r="L853"/>
      <c r="M853" s="37"/>
      <c r="N853" s="37"/>
      <c r="O853"/>
      <c r="P853"/>
      <c r="Q853"/>
      <c r="R853"/>
      <c r="S853"/>
      <c r="T853"/>
      <c r="U853" s="37"/>
      <c r="V853"/>
      <c r="W853"/>
      <c r="X853"/>
      <c r="Y853"/>
      <c r="Z853"/>
      <c r="AA853"/>
      <c r="AB853"/>
      <c r="AC853" s="37"/>
      <c r="AD853"/>
      <c r="AE853"/>
      <c r="AF853"/>
      <c r="AG853"/>
      <c r="AH853" s="37"/>
      <c r="AI853"/>
      <c r="AJ853"/>
      <c r="AK853"/>
      <c r="AL853"/>
      <c r="AM853"/>
      <c r="AN853" s="37"/>
      <c r="AO853"/>
      <c r="AP853"/>
      <c r="AQ853"/>
      <c r="AR853" s="37"/>
      <c r="AS853" s="37"/>
      <c r="AT853" s="37"/>
      <c r="AU853"/>
      <c r="AV853" s="37"/>
      <c r="AW853"/>
      <c r="AX853"/>
      <c r="AY853"/>
      <c r="AZ853"/>
      <c r="BA853"/>
      <c r="BB853"/>
      <c r="BC853" s="37"/>
      <c r="BD853"/>
      <c r="BE853" s="37"/>
      <c r="BF853"/>
      <c r="BG853" s="37"/>
      <c r="BH853" s="37"/>
      <c r="BI853" s="37"/>
      <c r="BJ853"/>
      <c r="BK853" s="37"/>
      <c r="BL853"/>
      <c r="BM853" s="37"/>
      <c r="BN853"/>
      <c r="BO853"/>
      <c r="BP853"/>
      <c r="BQ853"/>
      <c r="BR853"/>
      <c r="BS853" s="41"/>
    </row>
    <row r="854" spans="1:71" x14ac:dyDescent="0.2">
      <c r="A854" s="40" t="str">
        <f t="shared" si="16"/>
        <v/>
      </c>
      <c r="B854" s="40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 s="41"/>
    </row>
    <row r="855" spans="1:71" x14ac:dyDescent="0.2">
      <c r="A855" s="40" t="str">
        <f t="shared" si="16"/>
        <v/>
      </c>
      <c r="B855" s="40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 s="37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 s="41"/>
    </row>
    <row r="856" spans="1:71" x14ac:dyDescent="0.2">
      <c r="A856" s="40" t="str">
        <f t="shared" si="16"/>
        <v/>
      </c>
      <c r="B856" s="40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 s="37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 s="37"/>
      <c r="AK856"/>
      <c r="AL856"/>
      <c r="AM856"/>
      <c r="AN856"/>
      <c r="AO856"/>
      <c r="AP856"/>
      <c r="AQ856"/>
      <c r="AR856"/>
      <c r="AS856"/>
      <c r="AT856"/>
      <c r="AU856"/>
      <c r="AV856" s="37"/>
      <c r="AW856"/>
      <c r="AX856" s="37"/>
      <c r="AY856"/>
      <c r="AZ856"/>
      <c r="BA856"/>
      <c r="BB856"/>
      <c r="BC856" s="37"/>
      <c r="BD856"/>
      <c r="BE856"/>
      <c r="BF856" s="37"/>
      <c r="BG856" s="37"/>
      <c r="BH856"/>
      <c r="BI856" s="37"/>
      <c r="BJ856"/>
      <c r="BK856" s="37"/>
      <c r="BL856" s="37"/>
      <c r="BM856"/>
      <c r="BN856"/>
      <c r="BO856"/>
      <c r="BP856"/>
      <c r="BQ856"/>
      <c r="BR856"/>
      <c r="BS856" s="41"/>
    </row>
    <row r="857" spans="1:71" x14ac:dyDescent="0.2">
      <c r="A857" s="40" t="str">
        <f t="shared" si="16"/>
        <v/>
      </c>
      <c r="B857" s="40"/>
      <c r="C857"/>
      <c r="D857"/>
      <c r="E857"/>
      <c r="F857"/>
      <c r="G857"/>
      <c r="H857"/>
      <c r="I857"/>
      <c r="J857"/>
      <c r="K857"/>
      <c r="L857"/>
      <c r="M857" s="3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3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 s="41"/>
    </row>
    <row r="858" spans="1:71" x14ac:dyDescent="0.2">
      <c r="A858" s="40" t="str">
        <f t="shared" si="16"/>
        <v/>
      </c>
      <c r="B858" s="40"/>
      <c r="C858"/>
      <c r="D858"/>
      <c r="E858" s="37"/>
      <c r="F858" s="37"/>
      <c r="G858"/>
      <c r="H858" s="37"/>
      <c r="I858" s="37"/>
      <c r="J858" s="37"/>
      <c r="K858" s="37"/>
      <c r="L858" s="37"/>
      <c r="M858" s="37"/>
      <c r="N858" s="37"/>
      <c r="O858" s="37"/>
      <c r="P858"/>
      <c r="Q858"/>
      <c r="R858" s="37"/>
      <c r="S858" s="37"/>
      <c r="T858"/>
      <c r="U858"/>
      <c r="V858" s="37"/>
      <c r="W858"/>
      <c r="X858" s="37"/>
      <c r="Y858"/>
      <c r="Z858" s="37"/>
      <c r="AA858"/>
      <c r="AB858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/>
      <c r="BP858"/>
      <c r="BQ858"/>
      <c r="BR858" s="37"/>
      <c r="BS858" s="41"/>
    </row>
    <row r="859" spans="1:71" x14ac:dyDescent="0.2">
      <c r="A859" s="40" t="str">
        <f t="shared" si="16"/>
        <v/>
      </c>
      <c r="B859" s="40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 s="37"/>
      <c r="BN859"/>
      <c r="BO859"/>
      <c r="BP859"/>
      <c r="BQ859"/>
      <c r="BR859"/>
      <c r="BS859" s="41"/>
    </row>
    <row r="860" spans="1:71" x14ac:dyDescent="0.2">
      <c r="A860" s="40" t="str">
        <f t="shared" si="16"/>
        <v/>
      </c>
      <c r="B860" s="4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 s="37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 s="37"/>
      <c r="AQ860"/>
      <c r="AR860"/>
      <c r="AS860"/>
      <c r="AT860"/>
      <c r="AU860" s="37"/>
      <c r="AV860" s="37"/>
      <c r="AW860"/>
      <c r="AX860"/>
      <c r="AY860"/>
      <c r="AZ860" s="37"/>
      <c r="BA860" s="37"/>
      <c r="BB860"/>
      <c r="BC860"/>
      <c r="BD860" s="37"/>
      <c r="BE860" s="37"/>
      <c r="BF860"/>
      <c r="BG860"/>
      <c r="BH860"/>
      <c r="BI860" s="37"/>
      <c r="BJ860"/>
      <c r="BK860" s="37"/>
      <c r="BL860"/>
      <c r="BM860" s="37"/>
      <c r="BN860"/>
      <c r="BO860"/>
      <c r="BP860"/>
      <c r="BQ860"/>
      <c r="BR860"/>
      <c r="BS860" s="41"/>
    </row>
    <row r="861" spans="1:71" x14ac:dyDescent="0.2">
      <c r="A861" s="40" t="str">
        <f t="shared" si="16"/>
        <v/>
      </c>
      <c r="B861" s="40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 s="37"/>
      <c r="BJ861"/>
      <c r="BK861"/>
      <c r="BL861"/>
      <c r="BM861"/>
      <c r="BN861"/>
      <c r="BO861"/>
      <c r="BP861"/>
      <c r="BQ861"/>
      <c r="BR861"/>
      <c r="BS861" s="41"/>
    </row>
    <row r="862" spans="1:71" x14ac:dyDescent="0.2">
      <c r="A862" s="40" t="str">
        <f t="shared" si="16"/>
        <v/>
      </c>
      <c r="B862" s="40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 s="41"/>
    </row>
    <row r="863" spans="1:71" x14ac:dyDescent="0.2">
      <c r="A863" s="40" t="str">
        <f t="shared" si="16"/>
        <v/>
      </c>
      <c r="B863" s="40"/>
      <c r="C863"/>
      <c r="D863"/>
      <c r="E863"/>
      <c r="F863"/>
      <c r="G863"/>
      <c r="H863"/>
      <c r="I863" s="37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 s="37"/>
      <c r="Y863"/>
      <c r="Z863"/>
      <c r="AA863"/>
      <c r="AB863"/>
      <c r="AC863"/>
      <c r="AD863"/>
      <c r="AE863"/>
      <c r="AF863"/>
      <c r="AG863"/>
      <c r="AH863"/>
      <c r="AI863" s="37"/>
      <c r="AJ863"/>
      <c r="AK863"/>
      <c r="AL863"/>
      <c r="AM863"/>
      <c r="AN863"/>
      <c r="AO863"/>
      <c r="AP863" s="37"/>
      <c r="AQ863"/>
      <c r="AR863"/>
      <c r="AS863"/>
      <c r="AT863"/>
      <c r="AU863"/>
      <c r="AV863" s="37"/>
      <c r="AW863"/>
      <c r="AX863"/>
      <c r="AY863"/>
      <c r="AZ863" s="37"/>
      <c r="BA863"/>
      <c r="BB863"/>
      <c r="BC863"/>
      <c r="BD863" s="37"/>
      <c r="BE863" s="37"/>
      <c r="BF863"/>
      <c r="BG863" s="37"/>
      <c r="BH863"/>
      <c r="BI863" s="37"/>
      <c r="BJ863" s="37"/>
      <c r="BK863"/>
      <c r="BL863"/>
      <c r="BM863" s="37"/>
      <c r="BN863"/>
      <c r="BO863"/>
      <c r="BP863"/>
      <c r="BQ863"/>
      <c r="BR863" s="37"/>
      <c r="BS863" s="41"/>
    </row>
    <row r="864" spans="1:71" x14ac:dyDescent="0.2">
      <c r="A864" s="40" t="str">
        <f t="shared" si="16"/>
        <v/>
      </c>
      <c r="B864" s="40"/>
      <c r="C864"/>
      <c r="D864"/>
      <c r="E864"/>
      <c r="F864"/>
      <c r="G864"/>
      <c r="H864" s="37"/>
      <c r="I864" s="37"/>
      <c r="J864"/>
      <c r="K864"/>
      <c r="L864"/>
      <c r="M864"/>
      <c r="N864"/>
      <c r="O864"/>
      <c r="P864"/>
      <c r="Q864" s="37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 s="37"/>
      <c r="BH864"/>
      <c r="BI864"/>
      <c r="BJ864" s="37"/>
      <c r="BK864"/>
      <c r="BL864"/>
      <c r="BM864"/>
      <c r="BN864"/>
      <c r="BO864"/>
      <c r="BP864"/>
      <c r="BQ864"/>
      <c r="BR864"/>
      <c r="BS864" s="41"/>
    </row>
    <row r="865" spans="1:71" x14ac:dyDescent="0.2">
      <c r="A865" s="40" t="str">
        <f t="shared" si="16"/>
        <v/>
      </c>
      <c r="B865" s="40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 s="41"/>
    </row>
    <row r="866" spans="1:71" x14ac:dyDescent="0.2">
      <c r="A866" s="40" t="str">
        <f t="shared" si="16"/>
        <v/>
      </c>
      <c r="B866" s="40"/>
      <c r="C866"/>
      <c r="D866"/>
      <c r="E866"/>
      <c r="F866" s="37"/>
      <c r="G866"/>
      <c r="H866"/>
      <c r="I866" s="37"/>
      <c r="J866" s="37"/>
      <c r="K866" s="37"/>
      <c r="L866" s="37"/>
      <c r="M866" s="37"/>
      <c r="N866"/>
      <c r="O866"/>
      <c r="P866"/>
      <c r="Q866" s="37"/>
      <c r="R866"/>
      <c r="S866" s="37"/>
      <c r="T866" s="37"/>
      <c r="U866"/>
      <c r="V866" s="37"/>
      <c r="W866" s="37"/>
      <c r="X866" s="37"/>
      <c r="Y866"/>
      <c r="Z866" s="37"/>
      <c r="AA866"/>
      <c r="AB866"/>
      <c r="AC866" s="37"/>
      <c r="AD866"/>
      <c r="AE866" s="37"/>
      <c r="AF866" s="37"/>
      <c r="AG866" s="37"/>
      <c r="AH866"/>
      <c r="AI866" s="37"/>
      <c r="AJ866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/>
      <c r="BO866"/>
      <c r="BP866"/>
      <c r="BQ866"/>
      <c r="BR866" s="37"/>
      <c r="BS866" s="41"/>
    </row>
    <row r="867" spans="1:71" x14ac:dyDescent="0.2">
      <c r="A867" s="40" t="str">
        <f t="shared" si="16"/>
        <v/>
      </c>
      <c r="B867" s="40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 s="37"/>
      <c r="BJ867"/>
      <c r="BK867"/>
      <c r="BL867"/>
      <c r="BM867"/>
      <c r="BN867"/>
      <c r="BO867"/>
      <c r="BP867"/>
      <c r="BQ867"/>
      <c r="BR867"/>
      <c r="BS867" s="41"/>
    </row>
    <row r="868" spans="1:71" x14ac:dyDescent="0.2">
      <c r="A868" s="40" t="str">
        <f t="shared" si="16"/>
        <v/>
      </c>
      <c r="B868" s="40"/>
      <c r="C868"/>
      <c r="D868"/>
      <c r="E868"/>
      <c r="F868"/>
      <c r="G868" s="37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 s="37"/>
      <c r="AA868"/>
      <c r="AB868"/>
      <c r="AC868"/>
      <c r="AD868"/>
      <c r="AE868"/>
      <c r="AF868"/>
      <c r="AG868"/>
      <c r="AH868"/>
      <c r="AI868" s="37"/>
      <c r="AJ868"/>
      <c r="AK868"/>
      <c r="AL868" s="37"/>
      <c r="AM868" s="37"/>
      <c r="AN868"/>
      <c r="AO868"/>
      <c r="AP868"/>
      <c r="AQ868"/>
      <c r="AR868"/>
      <c r="AS868"/>
      <c r="AT868"/>
      <c r="AU868"/>
      <c r="AV868" s="37"/>
      <c r="AW868"/>
      <c r="AX868"/>
      <c r="AY868"/>
      <c r="AZ868"/>
      <c r="BA868"/>
      <c r="BB868"/>
      <c r="BC868" s="37"/>
      <c r="BD868" s="37"/>
      <c r="BE868"/>
      <c r="BF868" s="37"/>
      <c r="BG868"/>
      <c r="BH868"/>
      <c r="BI868"/>
      <c r="BJ868"/>
      <c r="BK868" s="37"/>
      <c r="BL868"/>
      <c r="BM868" s="37"/>
      <c r="BN868"/>
      <c r="BO868"/>
      <c r="BP868"/>
      <c r="BQ868"/>
      <c r="BR868"/>
      <c r="BS868" s="41"/>
    </row>
    <row r="869" spans="1:71" x14ac:dyDescent="0.2">
      <c r="A869" s="40" t="str">
        <f t="shared" si="16"/>
        <v/>
      </c>
      <c r="B869" s="40"/>
      <c r="C869"/>
      <c r="D869"/>
      <c r="E869"/>
      <c r="F869"/>
      <c r="G869"/>
      <c r="H869" s="37"/>
      <c r="I869" s="37"/>
      <c r="J869" s="37"/>
      <c r="K869"/>
      <c r="L869"/>
      <c r="M869"/>
      <c r="N869"/>
      <c r="O869"/>
      <c r="P869"/>
      <c r="Q869" s="37"/>
      <c r="R869"/>
      <c r="S869"/>
      <c r="T869"/>
      <c r="U869"/>
      <c r="V869"/>
      <c r="W869"/>
      <c r="X869" s="37"/>
      <c r="Y869"/>
      <c r="Z869"/>
      <c r="AA869"/>
      <c r="AB869"/>
      <c r="AC869"/>
      <c r="AD869"/>
      <c r="AE869"/>
      <c r="AF869" s="37"/>
      <c r="AG869"/>
      <c r="AH869" s="37"/>
      <c r="AI869" s="37"/>
      <c r="AJ869"/>
      <c r="AK869"/>
      <c r="AL869"/>
      <c r="AM869" s="37"/>
      <c r="AN869"/>
      <c r="AO869" s="37"/>
      <c r="AP869"/>
      <c r="AQ869"/>
      <c r="AR869" s="37"/>
      <c r="AS869" s="37"/>
      <c r="AT869" s="37"/>
      <c r="AU869" s="37"/>
      <c r="AV869" s="37"/>
      <c r="AW869" s="37"/>
      <c r="AX869" s="37"/>
      <c r="AY869" s="37"/>
      <c r="AZ869" s="37"/>
      <c r="BA869"/>
      <c r="BB869" s="37"/>
      <c r="BC869" s="37"/>
      <c r="BD869" s="37"/>
      <c r="BE869"/>
      <c r="BF869" s="37"/>
      <c r="BG869" s="37"/>
      <c r="BH869" s="37"/>
      <c r="BI869" s="37"/>
      <c r="BJ869" s="37"/>
      <c r="BK869" s="37"/>
      <c r="BL869" s="37"/>
      <c r="BM869" s="37"/>
      <c r="BN869"/>
      <c r="BO869"/>
      <c r="BP869"/>
      <c r="BQ869"/>
      <c r="BR869" s="37"/>
      <c r="BS869" s="41"/>
    </row>
    <row r="870" spans="1:71" x14ac:dyDescent="0.2">
      <c r="A870" s="40" t="str">
        <f t="shared" si="16"/>
        <v/>
      </c>
      <c r="B870" s="4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 s="37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 s="41"/>
    </row>
    <row r="871" spans="1:71" x14ac:dyDescent="0.2">
      <c r="A871" s="40" t="str">
        <f t="shared" si="16"/>
        <v/>
      </c>
      <c r="B871" s="40"/>
      <c r="C871"/>
      <c r="D871"/>
      <c r="E871"/>
      <c r="F871"/>
      <c r="G871" s="37"/>
      <c r="H871"/>
      <c r="I871" s="37"/>
      <c r="J871"/>
      <c r="K871" s="37"/>
      <c r="L871"/>
      <c r="M871"/>
      <c r="N871"/>
      <c r="O871"/>
      <c r="P871"/>
      <c r="Q871"/>
      <c r="R871"/>
      <c r="S871" s="37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 s="37"/>
      <c r="AK871"/>
      <c r="AL871"/>
      <c r="AM871"/>
      <c r="AN871"/>
      <c r="AO871"/>
      <c r="AP871"/>
      <c r="AQ871"/>
      <c r="AR871" s="37"/>
      <c r="AS871"/>
      <c r="AT871"/>
      <c r="AU871"/>
      <c r="AV871" s="37"/>
      <c r="AW871"/>
      <c r="AX871"/>
      <c r="AY871"/>
      <c r="AZ871"/>
      <c r="BA871"/>
      <c r="BB871"/>
      <c r="BC871" s="37"/>
      <c r="BD871"/>
      <c r="BE871"/>
      <c r="BF871"/>
      <c r="BG871" s="37"/>
      <c r="BH871" s="37"/>
      <c r="BI871" s="37"/>
      <c r="BJ871" s="37"/>
      <c r="BK871"/>
      <c r="BL871"/>
      <c r="BM871" s="37"/>
      <c r="BN871"/>
      <c r="BO871"/>
      <c r="BP871"/>
      <c r="BQ871"/>
      <c r="BR871"/>
      <c r="BS871" s="41"/>
    </row>
    <row r="872" spans="1:71" x14ac:dyDescent="0.2">
      <c r="A872" s="40" t="str">
        <f t="shared" si="16"/>
        <v/>
      </c>
      <c r="B872" s="40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 s="37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 s="37"/>
      <c r="BN872"/>
      <c r="BO872"/>
      <c r="BP872"/>
      <c r="BQ872"/>
      <c r="BR872"/>
      <c r="BS872" s="41"/>
    </row>
    <row r="873" spans="1:71" x14ac:dyDescent="0.2">
      <c r="A873" s="40" t="str">
        <f t="shared" si="16"/>
        <v/>
      </c>
      <c r="B873" s="40"/>
      <c r="C873"/>
      <c r="D873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/>
      <c r="P873"/>
      <c r="Q873" s="37"/>
      <c r="R873" s="37"/>
      <c r="S873" s="37"/>
      <c r="T873" s="37"/>
      <c r="U873"/>
      <c r="V873" s="37"/>
      <c r="W873"/>
      <c r="X873" s="37"/>
      <c r="Y873" s="37"/>
      <c r="Z873" s="37"/>
      <c r="AA873"/>
      <c r="AB873" s="37"/>
      <c r="AC873" s="37"/>
      <c r="AD873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/>
      <c r="BQ873"/>
      <c r="BR873" s="37"/>
      <c r="BS873" s="41"/>
    </row>
    <row r="874" spans="1:71" x14ac:dyDescent="0.2">
      <c r="A874" s="40" t="str">
        <f t="shared" si="16"/>
        <v/>
      </c>
      <c r="B874" s="40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 s="37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 s="41"/>
    </row>
    <row r="875" spans="1:71" x14ac:dyDescent="0.2">
      <c r="A875" s="40" t="str">
        <f t="shared" si="16"/>
        <v/>
      </c>
      <c r="B875" s="40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 s="41"/>
    </row>
    <row r="876" spans="1:71" x14ac:dyDescent="0.2">
      <c r="A876" s="40" t="str">
        <f t="shared" si="16"/>
        <v/>
      </c>
      <c r="B876" s="40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 s="41"/>
    </row>
    <row r="877" spans="1:71" x14ac:dyDescent="0.2">
      <c r="A877" s="40" t="str">
        <f t="shared" si="16"/>
        <v/>
      </c>
      <c r="B877" s="40"/>
      <c r="C877"/>
      <c r="D87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/>
      <c r="BO877" s="37"/>
      <c r="BP877" s="37"/>
      <c r="BQ877"/>
      <c r="BR877" s="37"/>
      <c r="BS877" s="41"/>
    </row>
    <row r="878" spans="1:71" x14ac:dyDescent="0.2">
      <c r="A878" s="40" t="str">
        <f>B878&amp;C878</f>
        <v/>
      </c>
      <c r="B878" s="40"/>
      <c r="C878"/>
      <c r="D878"/>
      <c r="E878"/>
      <c r="F878"/>
      <c r="G878" s="37"/>
      <c r="H878"/>
      <c r="I878" s="37"/>
      <c r="J878"/>
      <c r="K878"/>
      <c r="L878" s="37"/>
      <c r="M878" s="37"/>
      <c r="N878" s="37"/>
      <c r="O878"/>
      <c r="P878"/>
      <c r="Q878" s="37"/>
      <c r="R878"/>
      <c r="S878" s="37"/>
      <c r="T878" s="37"/>
      <c r="U878"/>
      <c r="V878" s="37"/>
      <c r="W878" s="37"/>
      <c r="X878" s="37"/>
      <c r="Y878"/>
      <c r="Z878"/>
      <c r="AA878"/>
      <c r="AB878" s="37"/>
      <c r="AC878"/>
      <c r="AD878"/>
      <c r="AE878"/>
      <c r="AF878" s="37"/>
      <c r="AG878"/>
      <c r="AH878"/>
      <c r="AI878"/>
      <c r="AJ878" s="37"/>
      <c r="AK878"/>
      <c r="AL878" s="37"/>
      <c r="AM878" s="37"/>
      <c r="AN878"/>
      <c r="AO878" s="37"/>
      <c r="AP878" s="37"/>
      <c r="AQ878" s="37"/>
      <c r="AR878" s="37"/>
      <c r="AS878" s="37"/>
      <c r="AT878" s="37"/>
      <c r="AU878"/>
      <c r="AV878" s="37"/>
      <c r="AW878" s="37"/>
      <c r="AX878" s="37"/>
      <c r="AY878"/>
      <c r="AZ878" s="37"/>
      <c r="BA878" s="37"/>
      <c r="BB878"/>
      <c r="BC878" s="37"/>
      <c r="BD878" s="37"/>
      <c r="BE878" s="37"/>
      <c r="BF878"/>
      <c r="BG878"/>
      <c r="BH878"/>
      <c r="BI878" s="37"/>
      <c r="BJ878"/>
      <c r="BK878" s="37"/>
      <c r="BL878"/>
      <c r="BM878" s="37"/>
      <c r="BN878"/>
      <c r="BO878"/>
      <c r="BP878"/>
      <c r="BQ878"/>
      <c r="BR878" s="37"/>
      <c r="BS878" s="41"/>
    </row>
    <row r="879" spans="1:71" x14ac:dyDescent="0.2">
      <c r="A879" s="40" t="str">
        <f>B879&amp;C879</f>
        <v/>
      </c>
      <c r="B879" s="40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 s="41"/>
    </row>
    <row r="880" spans="1:71" x14ac:dyDescent="0.2">
      <c r="A880" s="40" t="str">
        <f>B880&amp;C880</f>
        <v/>
      </c>
      <c r="B880" s="40"/>
      <c r="C880"/>
      <c r="D880"/>
      <c r="E880"/>
      <c r="F880"/>
      <c r="G880"/>
      <c r="H880" s="37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 s="37"/>
      <c r="AS880" s="37"/>
      <c r="AT880"/>
      <c r="AU880"/>
      <c r="AV880" s="37"/>
      <c r="AW880"/>
      <c r="AX880"/>
      <c r="AY880"/>
      <c r="AZ880"/>
      <c r="BA880"/>
      <c r="BB880" s="37"/>
      <c r="BC880"/>
      <c r="BD880" s="37"/>
      <c r="BE880"/>
      <c r="BF880"/>
      <c r="BG880" s="37"/>
      <c r="BH880" s="37"/>
      <c r="BI880" s="37"/>
      <c r="BJ880" s="37"/>
      <c r="BK880"/>
      <c r="BL880"/>
      <c r="BM880" s="37"/>
      <c r="BN880"/>
      <c r="BO880"/>
      <c r="BP880"/>
      <c r="BQ880"/>
      <c r="BR880" s="37"/>
      <c r="BS880" s="41"/>
    </row>
    <row r="881" spans="1:71" x14ac:dyDescent="0.2">
      <c r="A881" s="40" t="str">
        <f t="shared" ref="A881:A944" si="17">B881&amp;C881</f>
        <v/>
      </c>
      <c r="B881" s="40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 s="37"/>
      <c r="BJ881"/>
      <c r="BK881"/>
      <c r="BL881"/>
      <c r="BM881"/>
      <c r="BN881"/>
      <c r="BO881"/>
      <c r="BP881"/>
      <c r="BQ881"/>
      <c r="BR881"/>
      <c r="BS881" s="41"/>
    </row>
    <row r="882" spans="1:71" x14ac:dyDescent="0.2">
      <c r="A882" s="40" t="str">
        <f t="shared" si="17"/>
        <v/>
      </c>
      <c r="B882" s="40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 s="37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 s="41"/>
    </row>
    <row r="883" spans="1:71" x14ac:dyDescent="0.2">
      <c r="A883" s="40" t="str">
        <f t="shared" si="17"/>
        <v/>
      </c>
      <c r="B883" s="40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 s="37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 s="37"/>
      <c r="BN883"/>
      <c r="BO883"/>
      <c r="BP883"/>
      <c r="BQ883"/>
      <c r="BR883" s="37"/>
      <c r="BS883" s="41"/>
    </row>
    <row r="884" spans="1:71" x14ac:dyDescent="0.2">
      <c r="A884" s="40" t="str">
        <f t="shared" si="17"/>
        <v/>
      </c>
      <c r="B884" s="40"/>
      <c r="C884"/>
      <c r="D884"/>
      <c r="E884"/>
      <c r="F884"/>
      <c r="G884"/>
      <c r="H884" s="37"/>
      <c r="I884" s="37"/>
      <c r="J884"/>
      <c r="K884" s="37"/>
      <c r="L884"/>
      <c r="M884"/>
      <c r="N884" s="37"/>
      <c r="O884"/>
      <c r="P884"/>
      <c r="Q884"/>
      <c r="R884"/>
      <c r="S884"/>
      <c r="T884"/>
      <c r="U884"/>
      <c r="V884"/>
      <c r="W884"/>
      <c r="X884" s="37"/>
      <c r="Y884"/>
      <c r="Z884"/>
      <c r="AA884"/>
      <c r="AB884"/>
      <c r="AC884"/>
      <c r="AD884"/>
      <c r="AE884"/>
      <c r="AF884"/>
      <c r="AG884"/>
      <c r="AH884"/>
      <c r="AI884"/>
      <c r="AJ884" s="37"/>
      <c r="AK884"/>
      <c r="AL884" s="37"/>
      <c r="AM884" s="37"/>
      <c r="AN884"/>
      <c r="AO884"/>
      <c r="AP884"/>
      <c r="AQ884"/>
      <c r="AR884" s="37"/>
      <c r="AS884" s="37"/>
      <c r="AT884"/>
      <c r="AU884"/>
      <c r="AV884" s="37"/>
      <c r="AW884"/>
      <c r="AX884" s="37"/>
      <c r="AY884"/>
      <c r="AZ884" s="37"/>
      <c r="BA884"/>
      <c r="BB884"/>
      <c r="BC884"/>
      <c r="BD884" s="37"/>
      <c r="BE884" s="37"/>
      <c r="BF884"/>
      <c r="BG884" s="37"/>
      <c r="BH884" s="37"/>
      <c r="BI884" s="37"/>
      <c r="BJ884"/>
      <c r="BK884"/>
      <c r="BL884"/>
      <c r="BM884" s="37"/>
      <c r="BN884"/>
      <c r="BO884"/>
      <c r="BP884"/>
      <c r="BQ884"/>
      <c r="BR884"/>
      <c r="BS884" s="41"/>
    </row>
    <row r="885" spans="1:71" x14ac:dyDescent="0.2">
      <c r="A885" s="40" t="str">
        <f t="shared" si="17"/>
        <v/>
      </c>
      <c r="B885" s="40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 s="37"/>
      <c r="BL885"/>
      <c r="BM885"/>
      <c r="BN885"/>
      <c r="BO885"/>
      <c r="BP885"/>
      <c r="BQ885"/>
      <c r="BR885"/>
      <c r="BS885" s="41"/>
    </row>
    <row r="886" spans="1:71" x14ac:dyDescent="0.2">
      <c r="A886" s="40" t="str">
        <f t="shared" si="17"/>
        <v/>
      </c>
      <c r="B886" s="40"/>
      <c r="C886"/>
      <c r="D886"/>
      <c r="E886"/>
      <c r="F886"/>
      <c r="G886"/>
      <c r="H886"/>
      <c r="I886" s="37"/>
      <c r="J886"/>
      <c r="K886"/>
      <c r="L886" s="37"/>
      <c r="M886"/>
      <c r="N886"/>
      <c r="O886"/>
      <c r="P886"/>
      <c r="Q886"/>
      <c r="R886"/>
      <c r="S886"/>
      <c r="T886"/>
      <c r="U886"/>
      <c r="V886"/>
      <c r="W886"/>
      <c r="X886" s="37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 s="37"/>
      <c r="AM886"/>
      <c r="AN886"/>
      <c r="AO886" s="37"/>
      <c r="AP886"/>
      <c r="AQ886"/>
      <c r="AR886"/>
      <c r="AS886"/>
      <c r="AT886"/>
      <c r="AU886"/>
      <c r="AV886"/>
      <c r="AW886" s="37"/>
      <c r="AX886" s="37"/>
      <c r="AY886"/>
      <c r="AZ886" s="37"/>
      <c r="BA886" s="37"/>
      <c r="BB886"/>
      <c r="BC886" s="37"/>
      <c r="BD886" s="37"/>
      <c r="BE886"/>
      <c r="BF886"/>
      <c r="BG886"/>
      <c r="BH886"/>
      <c r="BI886" s="37"/>
      <c r="BJ886"/>
      <c r="BK886" s="37"/>
      <c r="BL886"/>
      <c r="BM886" s="37"/>
      <c r="BN886"/>
      <c r="BO886"/>
      <c r="BP886"/>
      <c r="BQ886"/>
      <c r="BR886" s="37"/>
      <c r="BS886" s="41"/>
    </row>
    <row r="887" spans="1:71" x14ac:dyDescent="0.2">
      <c r="A887" s="40" t="str">
        <f t="shared" si="17"/>
        <v/>
      </c>
      <c r="B887" s="40"/>
      <c r="C887"/>
      <c r="D887"/>
      <c r="E887" s="37"/>
      <c r="F887"/>
      <c r="G887"/>
      <c r="H887"/>
      <c r="I887" s="37"/>
      <c r="J887"/>
      <c r="K887" s="37"/>
      <c r="L887"/>
      <c r="M887" s="37"/>
      <c r="N887"/>
      <c r="O887"/>
      <c r="P887"/>
      <c r="Q887"/>
      <c r="R887"/>
      <c r="S887"/>
      <c r="T887"/>
      <c r="U887"/>
      <c r="V887"/>
      <c r="W887"/>
      <c r="X887" s="37"/>
      <c r="Y887"/>
      <c r="Z887" s="37"/>
      <c r="AA887"/>
      <c r="AB887"/>
      <c r="AC887"/>
      <c r="AD887"/>
      <c r="AE887"/>
      <c r="AF887" s="37"/>
      <c r="AG887"/>
      <c r="AH887"/>
      <c r="AI887"/>
      <c r="AJ887"/>
      <c r="AK887"/>
      <c r="AL887" s="37"/>
      <c r="AM887"/>
      <c r="AN887"/>
      <c r="AO887"/>
      <c r="AP887"/>
      <c r="AQ887" s="37"/>
      <c r="AR887" s="37"/>
      <c r="AS887" s="37"/>
      <c r="AT887" s="37"/>
      <c r="AU887"/>
      <c r="AV887" s="37"/>
      <c r="AW887" s="37"/>
      <c r="AX887" s="37"/>
      <c r="AY887" s="37"/>
      <c r="AZ887" s="37"/>
      <c r="BA887" s="37"/>
      <c r="BB887"/>
      <c r="BC887" s="37"/>
      <c r="BD887" s="37"/>
      <c r="BE887" s="37"/>
      <c r="BF887"/>
      <c r="BG887" s="37"/>
      <c r="BH887"/>
      <c r="BI887" s="37"/>
      <c r="BJ887" s="37"/>
      <c r="BK887" s="37"/>
      <c r="BL887"/>
      <c r="BM887" s="37"/>
      <c r="BN887"/>
      <c r="BO887"/>
      <c r="BP887"/>
      <c r="BQ887"/>
      <c r="BR887" s="37"/>
      <c r="BS887" s="41"/>
    </row>
    <row r="888" spans="1:71" x14ac:dyDescent="0.2">
      <c r="A888" s="40" t="str">
        <f t="shared" si="17"/>
        <v/>
      </c>
      <c r="B888" s="40"/>
      <c r="C888"/>
      <c r="D888"/>
      <c r="E888"/>
      <c r="F888"/>
      <c r="G888"/>
      <c r="H888"/>
      <c r="I888" s="37"/>
      <c r="J888"/>
      <c r="K888" s="37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 s="37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 s="41"/>
    </row>
    <row r="889" spans="1:71" x14ac:dyDescent="0.2">
      <c r="A889" s="40" t="str">
        <f t="shared" si="17"/>
        <v/>
      </c>
      <c r="B889" s="40"/>
      <c r="C889"/>
      <c r="D889"/>
      <c r="E889"/>
      <c r="F889"/>
      <c r="G889"/>
      <c r="H889"/>
      <c r="I889" s="37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 s="37"/>
      <c r="AI889"/>
      <c r="AJ889"/>
      <c r="AK889"/>
      <c r="AL889" s="37"/>
      <c r="AM889"/>
      <c r="AN889"/>
      <c r="AO889"/>
      <c r="AP889"/>
      <c r="AQ889"/>
      <c r="AR889"/>
      <c r="AS889"/>
      <c r="AT889"/>
      <c r="AU889"/>
      <c r="AV889"/>
      <c r="AW889"/>
      <c r="AX889" s="37"/>
      <c r="AY889"/>
      <c r="AZ889"/>
      <c r="BA889"/>
      <c r="BB889" s="37"/>
      <c r="BC889"/>
      <c r="BD889"/>
      <c r="BE889" s="37"/>
      <c r="BF889"/>
      <c r="BG889" s="37"/>
      <c r="BH889"/>
      <c r="BI889"/>
      <c r="BJ889"/>
      <c r="BK889"/>
      <c r="BL889"/>
      <c r="BM889" s="37"/>
      <c r="BN889"/>
      <c r="BO889"/>
      <c r="BP889"/>
      <c r="BQ889"/>
      <c r="BR889"/>
      <c r="BS889" s="41"/>
    </row>
    <row r="890" spans="1:71" x14ac:dyDescent="0.2">
      <c r="A890" s="40" t="str">
        <f t="shared" si="17"/>
        <v/>
      </c>
      <c r="B890" s="40"/>
      <c r="C890"/>
      <c r="D890"/>
      <c r="E890"/>
      <c r="F890" s="37"/>
      <c r="G890"/>
      <c r="H890" s="37"/>
      <c r="I890"/>
      <c r="J890"/>
      <c r="K890"/>
      <c r="L890" s="37"/>
      <c r="M890"/>
      <c r="N890" s="37"/>
      <c r="O890"/>
      <c r="P890"/>
      <c r="Q890"/>
      <c r="R890"/>
      <c r="S890" s="37"/>
      <c r="T890"/>
      <c r="U890"/>
      <c r="V890" s="37"/>
      <c r="W890"/>
      <c r="X890"/>
      <c r="Y890"/>
      <c r="Z890" s="37"/>
      <c r="AA890"/>
      <c r="AB890"/>
      <c r="AC890"/>
      <c r="AD890"/>
      <c r="AE890"/>
      <c r="AF890" s="37"/>
      <c r="AG890"/>
      <c r="AH890" s="37"/>
      <c r="AI890" s="37"/>
      <c r="AJ890" s="37"/>
      <c r="AK890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/>
      <c r="BK890" s="37"/>
      <c r="BL890" s="37"/>
      <c r="BM890" s="37"/>
      <c r="BN890"/>
      <c r="BO890"/>
      <c r="BP890"/>
      <c r="BQ890"/>
      <c r="BR890" s="37"/>
      <c r="BS890" s="41"/>
    </row>
    <row r="891" spans="1:71" x14ac:dyDescent="0.2">
      <c r="A891" s="40" t="str">
        <f t="shared" si="17"/>
        <v/>
      </c>
      <c r="B891" s="40"/>
      <c r="C891"/>
      <c r="D891"/>
      <c r="E891" s="37"/>
      <c r="F891" s="37"/>
      <c r="G891" s="37"/>
      <c r="H891" s="37"/>
      <c r="I891" s="37"/>
      <c r="J891"/>
      <c r="K891" s="37"/>
      <c r="L891" s="37"/>
      <c r="M891" s="37"/>
      <c r="N891" s="37"/>
      <c r="O891"/>
      <c r="P891"/>
      <c r="Q891"/>
      <c r="R891"/>
      <c r="S891" s="37"/>
      <c r="T891"/>
      <c r="U891"/>
      <c r="V891"/>
      <c r="W891"/>
      <c r="X891" s="37"/>
      <c r="Y891"/>
      <c r="Z891" s="37"/>
      <c r="AA891"/>
      <c r="AB891" s="37"/>
      <c r="AC891"/>
      <c r="AD891"/>
      <c r="AE891" s="37"/>
      <c r="AF891"/>
      <c r="AG891" s="37"/>
      <c r="AH891" s="37"/>
      <c r="AI891" s="37"/>
      <c r="AJ891"/>
      <c r="AK891" s="37"/>
      <c r="AL891" s="37"/>
      <c r="AM891" s="37"/>
      <c r="AN891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/>
      <c r="BK891" s="37"/>
      <c r="BL891" s="37"/>
      <c r="BM891" s="37"/>
      <c r="BN891" s="37"/>
      <c r="BO891"/>
      <c r="BP891"/>
      <c r="BQ891"/>
      <c r="BR891" s="37"/>
      <c r="BS891" s="41"/>
    </row>
    <row r="892" spans="1:71" x14ac:dyDescent="0.2">
      <c r="A892" s="40" t="str">
        <f t="shared" si="17"/>
        <v/>
      </c>
      <c r="B892" s="40"/>
      <c r="C892"/>
      <c r="D892"/>
      <c r="E892"/>
      <c r="F892"/>
      <c r="G892"/>
      <c r="H892"/>
      <c r="I892"/>
      <c r="J892"/>
      <c r="K892" s="37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 s="41"/>
    </row>
    <row r="893" spans="1:71" x14ac:dyDescent="0.2">
      <c r="A893" s="40" t="str">
        <f t="shared" si="17"/>
        <v/>
      </c>
      <c r="B893" s="40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 s="37"/>
      <c r="AY893"/>
      <c r="AZ893" s="37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 s="37"/>
      <c r="BS893" s="41"/>
    </row>
    <row r="894" spans="1:71" x14ac:dyDescent="0.2">
      <c r="A894" s="40" t="str">
        <f t="shared" si="17"/>
        <v/>
      </c>
      <c r="B894" s="40"/>
      <c r="C894"/>
      <c r="D894"/>
      <c r="E894"/>
      <c r="F894"/>
      <c r="G894"/>
      <c r="H894"/>
      <c r="I894"/>
      <c r="J894"/>
      <c r="K894"/>
      <c r="L894"/>
      <c r="M894"/>
      <c r="N894"/>
      <c r="O894" s="37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 s="37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 s="37"/>
      <c r="AS894"/>
      <c r="AT894"/>
      <c r="AU894"/>
      <c r="AV894"/>
      <c r="AW894"/>
      <c r="AX894"/>
      <c r="AY894"/>
      <c r="AZ894"/>
      <c r="BA894"/>
      <c r="BB894"/>
      <c r="BC894" s="37"/>
      <c r="BD894"/>
      <c r="BE894"/>
      <c r="BF894"/>
      <c r="BG894"/>
      <c r="BH894"/>
      <c r="BI894" s="37"/>
      <c r="BJ894" s="37"/>
      <c r="BK894" s="37"/>
      <c r="BL894"/>
      <c r="BM894" s="37"/>
      <c r="BN894"/>
      <c r="BO894"/>
      <c r="BP894"/>
      <c r="BQ894"/>
      <c r="BR894" s="37"/>
      <c r="BS894" s="41"/>
    </row>
    <row r="895" spans="1:71" x14ac:dyDescent="0.2">
      <c r="A895" s="40" t="str">
        <f t="shared" si="17"/>
        <v/>
      </c>
      <c r="B895" s="40"/>
      <c r="C895"/>
      <c r="D895"/>
      <c r="E895"/>
      <c r="F895"/>
      <c r="G895"/>
      <c r="H895" s="37"/>
      <c r="I895" s="37"/>
      <c r="J895"/>
      <c r="K895" s="37"/>
      <c r="L895" s="37"/>
      <c r="M895" s="37"/>
      <c r="N895" s="37"/>
      <c r="O895"/>
      <c r="P895"/>
      <c r="Q895"/>
      <c r="R895"/>
      <c r="S895" s="37"/>
      <c r="T895"/>
      <c r="U895"/>
      <c r="V895"/>
      <c r="W895"/>
      <c r="X895" s="37"/>
      <c r="Y895"/>
      <c r="Z895"/>
      <c r="AA895"/>
      <c r="AB895"/>
      <c r="AC895"/>
      <c r="AD895"/>
      <c r="AE895"/>
      <c r="AF895"/>
      <c r="AG895"/>
      <c r="AH895"/>
      <c r="AI895" s="37"/>
      <c r="AJ895"/>
      <c r="AK895"/>
      <c r="AL895"/>
      <c r="AM895"/>
      <c r="AN895"/>
      <c r="AO895"/>
      <c r="AP895"/>
      <c r="AQ895"/>
      <c r="AR895" s="37"/>
      <c r="AS895" s="37"/>
      <c r="AT895"/>
      <c r="AU895"/>
      <c r="AV895" s="37"/>
      <c r="AW895"/>
      <c r="AX895"/>
      <c r="AY895"/>
      <c r="AZ895"/>
      <c r="BA895"/>
      <c r="BB895"/>
      <c r="BC895"/>
      <c r="BD895"/>
      <c r="BE895"/>
      <c r="BF895" s="37"/>
      <c r="BG895"/>
      <c r="BH895"/>
      <c r="BI895" s="37"/>
      <c r="BJ895"/>
      <c r="BK895"/>
      <c r="BL895"/>
      <c r="BM895" s="37"/>
      <c r="BN895"/>
      <c r="BO895"/>
      <c r="BP895"/>
      <c r="BQ895"/>
      <c r="BR895"/>
      <c r="BS895" s="41"/>
    </row>
    <row r="896" spans="1:71" x14ac:dyDescent="0.2">
      <c r="A896" s="40" t="str">
        <f t="shared" si="17"/>
        <v/>
      </c>
      <c r="B896" s="40"/>
      <c r="C896"/>
      <c r="D896"/>
      <c r="E896"/>
      <c r="F896"/>
      <c r="G896"/>
      <c r="H896" s="37"/>
      <c r="I896" s="37"/>
      <c r="J896"/>
      <c r="K896" s="37"/>
      <c r="L896"/>
      <c r="M896" s="37"/>
      <c r="N896"/>
      <c r="O896"/>
      <c r="P896"/>
      <c r="Q896"/>
      <c r="R896"/>
      <c r="S896"/>
      <c r="T896"/>
      <c r="U896"/>
      <c r="V896" s="37"/>
      <c r="W896"/>
      <c r="X896" s="37"/>
      <c r="Y896"/>
      <c r="Z896" s="37"/>
      <c r="AA896"/>
      <c r="AB896"/>
      <c r="AC896"/>
      <c r="AD896"/>
      <c r="AE896"/>
      <c r="AF896"/>
      <c r="AG896"/>
      <c r="AH896"/>
      <c r="AI896"/>
      <c r="AJ896" s="37"/>
      <c r="AK896"/>
      <c r="AL896"/>
      <c r="AM896"/>
      <c r="AN896"/>
      <c r="AO896"/>
      <c r="AP896" s="37"/>
      <c r="AQ896"/>
      <c r="AR896" s="37"/>
      <c r="AS896" s="37"/>
      <c r="AT896"/>
      <c r="AU896"/>
      <c r="AV896" s="37"/>
      <c r="AW896"/>
      <c r="AX896" s="37"/>
      <c r="AY896"/>
      <c r="AZ896"/>
      <c r="BA896"/>
      <c r="BB896"/>
      <c r="BC896"/>
      <c r="BD896" s="37"/>
      <c r="BE896"/>
      <c r="BF896"/>
      <c r="BG896" s="37"/>
      <c r="BH896"/>
      <c r="BI896" s="37"/>
      <c r="BJ896"/>
      <c r="BK896" s="37"/>
      <c r="BL896"/>
      <c r="BM896" s="37"/>
      <c r="BN896"/>
      <c r="BO896"/>
      <c r="BP896"/>
      <c r="BQ896"/>
      <c r="BR896" s="37"/>
      <c r="BS896" s="41"/>
    </row>
    <row r="897" spans="1:71" x14ac:dyDescent="0.2">
      <c r="A897" s="40" t="str">
        <f t="shared" si="17"/>
        <v/>
      </c>
      <c r="B897" s="40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 s="3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 s="41"/>
    </row>
    <row r="898" spans="1:71" x14ac:dyDescent="0.2">
      <c r="A898" s="40" t="str">
        <f t="shared" si="17"/>
        <v/>
      </c>
      <c r="B898" s="40"/>
      <c r="C898"/>
      <c r="D898"/>
      <c r="E898"/>
      <c r="F898"/>
      <c r="G898"/>
      <c r="H898"/>
      <c r="I898"/>
      <c r="J898"/>
      <c r="K898"/>
      <c r="L898"/>
      <c r="M898" s="37"/>
      <c r="N898" s="37"/>
      <c r="O898"/>
      <c r="P898"/>
      <c r="Q898"/>
      <c r="R898"/>
      <c r="S898" s="37"/>
      <c r="T898"/>
      <c r="U898"/>
      <c r="V898"/>
      <c r="W898"/>
      <c r="X898" s="37"/>
      <c r="Y898" s="37"/>
      <c r="Z898"/>
      <c r="AA898"/>
      <c r="AB898"/>
      <c r="AC898"/>
      <c r="AD898"/>
      <c r="AE898"/>
      <c r="AF898"/>
      <c r="AG898"/>
      <c r="AH898"/>
      <c r="AI898"/>
      <c r="AJ898" s="37"/>
      <c r="AK898"/>
      <c r="AL898"/>
      <c r="AM898"/>
      <c r="AN898"/>
      <c r="AO898" s="37"/>
      <c r="AP898" s="37"/>
      <c r="AQ898" s="37"/>
      <c r="AR898"/>
      <c r="AS898"/>
      <c r="AT898" s="37"/>
      <c r="AU898"/>
      <c r="AV898" s="37"/>
      <c r="AW898" s="37"/>
      <c r="AX898" s="37"/>
      <c r="AY898"/>
      <c r="AZ898" s="37"/>
      <c r="BA898"/>
      <c r="BB898" s="37"/>
      <c r="BC898" s="37"/>
      <c r="BD898" s="37"/>
      <c r="BE898"/>
      <c r="BF898" s="37"/>
      <c r="BG898" s="37"/>
      <c r="BH898"/>
      <c r="BI898"/>
      <c r="BJ898"/>
      <c r="BK898" s="37"/>
      <c r="BL898"/>
      <c r="BM898" s="37"/>
      <c r="BN898"/>
      <c r="BO898"/>
      <c r="BP898"/>
      <c r="BQ898"/>
      <c r="BR898" s="37"/>
      <c r="BS898" s="41"/>
    </row>
    <row r="899" spans="1:71" x14ac:dyDescent="0.2">
      <c r="A899" s="40" t="str">
        <f t="shared" si="17"/>
        <v/>
      </c>
      <c r="B899" s="40"/>
      <c r="C899"/>
      <c r="D899"/>
      <c r="E899"/>
      <c r="F899"/>
      <c r="G899"/>
      <c r="H899" s="37"/>
      <c r="I899"/>
      <c r="J899"/>
      <c r="K899" s="37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 s="37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 s="37"/>
      <c r="BN899"/>
      <c r="BO899"/>
      <c r="BP899"/>
      <c r="BQ899"/>
      <c r="BR899"/>
      <c r="BS899" s="41"/>
    </row>
    <row r="900" spans="1:71" x14ac:dyDescent="0.2">
      <c r="A900" s="40" t="str">
        <f t="shared" si="17"/>
        <v/>
      </c>
      <c r="B900" s="4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 s="37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 s="41"/>
    </row>
    <row r="901" spans="1:71" x14ac:dyDescent="0.2">
      <c r="A901" s="40" t="str">
        <f t="shared" si="17"/>
        <v/>
      </c>
      <c r="B901" s="40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 s="37"/>
      <c r="BH901"/>
      <c r="BI901"/>
      <c r="BJ901"/>
      <c r="BK901"/>
      <c r="BL901"/>
      <c r="BM901"/>
      <c r="BN901"/>
      <c r="BO901"/>
      <c r="BP901"/>
      <c r="BQ901"/>
      <c r="BR901"/>
      <c r="BS901" s="41"/>
    </row>
    <row r="902" spans="1:71" x14ac:dyDescent="0.2">
      <c r="A902" s="40" t="str">
        <f t="shared" si="17"/>
        <v/>
      </c>
      <c r="B902" s="40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 s="37"/>
      <c r="AX902"/>
      <c r="AY902"/>
      <c r="AZ902"/>
      <c r="BA902"/>
      <c r="BB902"/>
      <c r="BC902" s="37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 s="41"/>
    </row>
    <row r="903" spans="1:71" x14ac:dyDescent="0.2">
      <c r="A903" s="40" t="str">
        <f t="shared" si="17"/>
        <v/>
      </c>
      <c r="B903" s="40"/>
      <c r="C903"/>
      <c r="D903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/>
      <c r="P903"/>
      <c r="Q903" s="37"/>
      <c r="R903" s="37"/>
      <c r="S903" s="37"/>
      <c r="T903" s="37"/>
      <c r="U903"/>
      <c r="V903" s="37"/>
      <c r="W903" s="37"/>
      <c r="X903" s="37"/>
      <c r="Y903" s="37"/>
      <c r="Z903" s="37"/>
      <c r="AA903"/>
      <c r="AB903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/>
      <c r="BO903"/>
      <c r="BP903"/>
      <c r="BQ903" s="37"/>
      <c r="BR903" s="37"/>
      <c r="BS903" s="41"/>
    </row>
    <row r="904" spans="1:71" x14ac:dyDescent="0.2">
      <c r="A904" s="40" t="str">
        <f t="shared" si="17"/>
        <v/>
      </c>
      <c r="B904" s="40"/>
      <c r="C904"/>
      <c r="D904"/>
      <c r="E904"/>
      <c r="F904" s="37"/>
      <c r="G904" s="37"/>
      <c r="H904" s="37"/>
      <c r="I904" s="37"/>
      <c r="J904" s="37"/>
      <c r="K904" s="37"/>
      <c r="L904"/>
      <c r="M904" s="37"/>
      <c r="N904" s="37"/>
      <c r="O904"/>
      <c r="P904"/>
      <c r="Q904"/>
      <c r="R904"/>
      <c r="S904"/>
      <c r="T904" s="37"/>
      <c r="U904"/>
      <c r="V904" s="37"/>
      <c r="W904" s="37"/>
      <c r="X904"/>
      <c r="Y904"/>
      <c r="Z904"/>
      <c r="AA904"/>
      <c r="AB904"/>
      <c r="AC904" s="37"/>
      <c r="AD904"/>
      <c r="AE904" s="37"/>
      <c r="AF904"/>
      <c r="AG904"/>
      <c r="AH904" s="37"/>
      <c r="AI904" s="37"/>
      <c r="AJ904"/>
      <c r="AK904" s="37"/>
      <c r="AL904"/>
      <c r="AM904" s="37"/>
      <c r="AN904" s="37"/>
      <c r="AO904"/>
      <c r="AP904" s="37"/>
      <c r="AQ904"/>
      <c r="AR904" s="37"/>
      <c r="AS904" s="37"/>
      <c r="AT904"/>
      <c r="AU904"/>
      <c r="AV904" s="37"/>
      <c r="AW904" s="37"/>
      <c r="AX904" s="37"/>
      <c r="AY904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/>
      <c r="BM904" s="37"/>
      <c r="BN904"/>
      <c r="BO904"/>
      <c r="BP904"/>
      <c r="BQ904"/>
      <c r="BR904"/>
      <c r="BS904" s="41"/>
    </row>
    <row r="905" spans="1:71" x14ac:dyDescent="0.2">
      <c r="A905" s="40" t="str">
        <f t="shared" si="17"/>
        <v/>
      </c>
      <c r="B905" s="40"/>
      <c r="C905"/>
      <c r="D905"/>
      <c r="E905"/>
      <c r="F905" s="37"/>
      <c r="G905"/>
      <c r="H905" s="37"/>
      <c r="I905" s="37"/>
      <c r="J905" s="37"/>
      <c r="K905"/>
      <c r="L905" s="37"/>
      <c r="M905" s="37"/>
      <c r="N905" s="37"/>
      <c r="O905"/>
      <c r="P905"/>
      <c r="Q905"/>
      <c r="R905" s="37"/>
      <c r="S905" s="37"/>
      <c r="T905" s="37"/>
      <c r="U905"/>
      <c r="V905"/>
      <c r="W905"/>
      <c r="X905"/>
      <c r="Y905"/>
      <c r="Z905" s="37"/>
      <c r="AA905"/>
      <c r="AB905"/>
      <c r="AC905"/>
      <c r="AD905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/>
      <c r="BK905" s="37"/>
      <c r="BL905" s="37"/>
      <c r="BM905" s="37"/>
      <c r="BN905"/>
      <c r="BO905"/>
      <c r="BP905"/>
      <c r="BQ905"/>
      <c r="BR905" s="37"/>
      <c r="BS905" s="41"/>
    </row>
    <row r="906" spans="1:71" x14ac:dyDescent="0.2">
      <c r="A906" s="40" t="str">
        <f t="shared" si="17"/>
        <v/>
      </c>
      <c r="B906" s="40"/>
      <c r="C906"/>
      <c r="D906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/>
      <c r="P906"/>
      <c r="Q906" s="37"/>
      <c r="R906" s="37"/>
      <c r="S906" s="37"/>
      <c r="T906"/>
      <c r="U906"/>
      <c r="V906" s="37"/>
      <c r="W906" s="37"/>
      <c r="X906" s="37"/>
      <c r="Y906"/>
      <c r="Z906" s="37"/>
      <c r="AA906"/>
      <c r="AB906" s="37"/>
      <c r="AC906" s="37"/>
      <c r="AD906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/>
      <c r="BP906"/>
      <c r="BQ906" s="37"/>
      <c r="BR906" s="37"/>
      <c r="BS906" s="41"/>
    </row>
    <row r="907" spans="1:71" x14ac:dyDescent="0.2">
      <c r="A907" s="40" t="str">
        <f t="shared" si="17"/>
        <v/>
      </c>
      <c r="B907" s="40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 s="3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 s="37"/>
      <c r="AI907"/>
      <c r="AJ907"/>
      <c r="AK907"/>
      <c r="AL907"/>
      <c r="AM907" s="37"/>
      <c r="AN907"/>
      <c r="AO907"/>
      <c r="AP907" s="3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 s="37"/>
      <c r="BS907" s="41"/>
    </row>
    <row r="908" spans="1:71" x14ac:dyDescent="0.2">
      <c r="A908" s="40" t="str">
        <f t="shared" si="17"/>
        <v/>
      </c>
      <c r="B908" s="40"/>
      <c r="C908"/>
      <c r="D908"/>
      <c r="E908"/>
      <c r="F908"/>
      <c r="G908"/>
      <c r="H908" s="37"/>
      <c r="I908" s="37"/>
      <c r="J908"/>
      <c r="K908" s="37"/>
      <c r="L908"/>
      <c r="M908" s="37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 s="37"/>
      <c r="AS908" s="37"/>
      <c r="AT908"/>
      <c r="AU908"/>
      <c r="AV908"/>
      <c r="AW908"/>
      <c r="AX908"/>
      <c r="AY908"/>
      <c r="AZ908"/>
      <c r="BA908"/>
      <c r="BB908"/>
      <c r="BC908" s="37"/>
      <c r="BD908"/>
      <c r="BE908"/>
      <c r="BF908"/>
      <c r="BG908"/>
      <c r="BH908"/>
      <c r="BI908" s="37"/>
      <c r="BJ908"/>
      <c r="BK908" s="37"/>
      <c r="BL908"/>
      <c r="BM908"/>
      <c r="BN908"/>
      <c r="BO908"/>
      <c r="BP908"/>
      <c r="BQ908"/>
      <c r="BR908"/>
      <c r="BS908" s="41"/>
    </row>
    <row r="909" spans="1:71" x14ac:dyDescent="0.2">
      <c r="A909" s="40" t="str">
        <f t="shared" si="17"/>
        <v/>
      </c>
      <c r="B909" s="40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 s="37"/>
      <c r="AJ909"/>
      <c r="AK909"/>
      <c r="AL909"/>
      <c r="AM909"/>
      <c r="AN909"/>
      <c r="AO909"/>
      <c r="AP909" s="37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 s="37"/>
      <c r="BL909"/>
      <c r="BM909"/>
      <c r="BN909"/>
      <c r="BO909"/>
      <c r="BP909"/>
      <c r="BQ909"/>
      <c r="BR909"/>
      <c r="BS909" s="41"/>
    </row>
    <row r="910" spans="1:71" x14ac:dyDescent="0.2">
      <c r="A910" s="40" t="str">
        <f t="shared" si="17"/>
        <v/>
      </c>
      <c r="B910" s="40"/>
      <c r="C910"/>
      <c r="D910"/>
      <c r="E910"/>
      <c r="F910"/>
      <c r="G910"/>
      <c r="H910"/>
      <c r="I910" s="37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 s="37"/>
      <c r="AM910"/>
      <c r="AN910"/>
      <c r="AO910"/>
      <c r="AP910"/>
      <c r="AQ910"/>
      <c r="AR910"/>
      <c r="AS910"/>
      <c r="AT910"/>
      <c r="AU910"/>
      <c r="AV910" s="37"/>
      <c r="AW910" s="37"/>
      <c r="AX910"/>
      <c r="AY910" s="37"/>
      <c r="AZ910" s="37"/>
      <c r="BA910"/>
      <c r="BB910" s="37"/>
      <c r="BC910" s="37"/>
      <c r="BD910"/>
      <c r="BE910"/>
      <c r="BF910"/>
      <c r="BG910"/>
      <c r="BH910"/>
      <c r="BI910" s="37"/>
      <c r="BJ910"/>
      <c r="BK910" s="37"/>
      <c r="BL910"/>
      <c r="BM910" s="37"/>
      <c r="BN910"/>
      <c r="BO910"/>
      <c r="BP910"/>
      <c r="BQ910"/>
      <c r="BR910"/>
      <c r="BS910" s="41"/>
    </row>
    <row r="911" spans="1:71" x14ac:dyDescent="0.2">
      <c r="A911" s="40" t="str">
        <f t="shared" si="17"/>
        <v/>
      </c>
      <c r="B911" s="40"/>
      <c r="C911"/>
      <c r="D911"/>
      <c r="E911"/>
      <c r="F911"/>
      <c r="G911"/>
      <c r="H911" s="37"/>
      <c r="I911" s="37"/>
      <c r="J911"/>
      <c r="K911"/>
      <c r="L911"/>
      <c r="M911" s="37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 s="37"/>
      <c r="AD911"/>
      <c r="AE911"/>
      <c r="AF911"/>
      <c r="AG911"/>
      <c r="AH911"/>
      <c r="AI911" s="37"/>
      <c r="AJ911"/>
      <c r="AK911"/>
      <c r="AL911"/>
      <c r="AM911"/>
      <c r="AN911"/>
      <c r="AO911" s="37"/>
      <c r="AP911"/>
      <c r="AQ911"/>
      <c r="AR911" s="37"/>
      <c r="AS911"/>
      <c r="AT911"/>
      <c r="AU911"/>
      <c r="AV911"/>
      <c r="AW911" s="37"/>
      <c r="AX911" s="37"/>
      <c r="AY911"/>
      <c r="AZ911"/>
      <c r="BA911"/>
      <c r="BB911" s="37"/>
      <c r="BC911"/>
      <c r="BD911" s="37"/>
      <c r="BE911"/>
      <c r="BF911"/>
      <c r="BG911"/>
      <c r="BH911" s="37"/>
      <c r="BI911" s="37"/>
      <c r="BJ911"/>
      <c r="BK911" s="37"/>
      <c r="BL911"/>
      <c r="BM911" s="37"/>
      <c r="BN911"/>
      <c r="BO911"/>
      <c r="BP911"/>
      <c r="BQ911"/>
      <c r="BR911" s="37"/>
      <c r="BS911" s="41"/>
    </row>
    <row r="912" spans="1:71" x14ac:dyDescent="0.2">
      <c r="A912" s="40" t="str">
        <f t="shared" si="17"/>
        <v/>
      </c>
      <c r="B912" s="40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 s="37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 s="41"/>
    </row>
    <row r="913" spans="1:71" x14ac:dyDescent="0.2">
      <c r="A913" s="40" t="str">
        <f t="shared" si="17"/>
        <v/>
      </c>
      <c r="B913" s="40"/>
      <c r="C913"/>
      <c r="D913"/>
      <c r="E913"/>
      <c r="F913"/>
      <c r="G913"/>
      <c r="H913"/>
      <c r="I913" s="37"/>
      <c r="J913"/>
      <c r="K913" s="37"/>
      <c r="L913"/>
      <c r="M913"/>
      <c r="N913"/>
      <c r="O913"/>
      <c r="P913"/>
      <c r="Q913"/>
      <c r="R913"/>
      <c r="S913"/>
      <c r="T913"/>
      <c r="U913"/>
      <c r="V913"/>
      <c r="W913"/>
      <c r="X913" s="37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 s="37"/>
      <c r="AS913" s="37"/>
      <c r="AT913"/>
      <c r="AU913"/>
      <c r="AV913"/>
      <c r="AW913"/>
      <c r="AX913"/>
      <c r="AY913"/>
      <c r="AZ913"/>
      <c r="BA913"/>
      <c r="BB913"/>
      <c r="BC913"/>
      <c r="BD913" s="37"/>
      <c r="BE913"/>
      <c r="BF913"/>
      <c r="BG913" s="37"/>
      <c r="BH913" s="37"/>
      <c r="BI913" s="37"/>
      <c r="BJ913"/>
      <c r="BK913"/>
      <c r="BL913"/>
      <c r="BM913" s="37"/>
      <c r="BN913"/>
      <c r="BO913"/>
      <c r="BP913"/>
      <c r="BQ913"/>
      <c r="BR913"/>
      <c r="BS913" s="41"/>
    </row>
    <row r="914" spans="1:71" x14ac:dyDescent="0.2">
      <c r="A914" s="40" t="str">
        <f t="shared" si="17"/>
        <v/>
      </c>
      <c r="B914" s="40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 s="41"/>
    </row>
    <row r="915" spans="1:71" x14ac:dyDescent="0.2">
      <c r="A915" s="40" t="str">
        <f t="shared" si="17"/>
        <v/>
      </c>
      <c r="B915" s="40"/>
      <c r="C915"/>
      <c r="D915"/>
      <c r="E915"/>
      <c r="F915"/>
      <c r="G915"/>
      <c r="H915" s="37"/>
      <c r="I915" s="37"/>
      <c r="J915" s="37"/>
      <c r="K915" s="37"/>
      <c r="L915" s="37"/>
      <c r="M915" s="37"/>
      <c r="N915" s="37"/>
      <c r="O915" s="37"/>
      <c r="P915"/>
      <c r="Q915"/>
      <c r="R915"/>
      <c r="S915"/>
      <c r="T915"/>
      <c r="U915"/>
      <c r="V915" s="37"/>
      <c r="W915"/>
      <c r="X915"/>
      <c r="Y915"/>
      <c r="Z915"/>
      <c r="AA915"/>
      <c r="AB915"/>
      <c r="AC915" s="37"/>
      <c r="AD915"/>
      <c r="AE915"/>
      <c r="AF915"/>
      <c r="AG915" s="37"/>
      <c r="AH915" s="37"/>
      <c r="AI915" s="37"/>
      <c r="AJ915" s="37"/>
      <c r="AK915"/>
      <c r="AL915" s="37"/>
      <c r="AM915" s="37"/>
      <c r="AN915"/>
      <c r="AO915"/>
      <c r="AP915" s="37"/>
      <c r="AQ915" s="37"/>
      <c r="AR915" s="37"/>
      <c r="AS915" s="37"/>
      <c r="AT915" s="37"/>
      <c r="AU915" s="37"/>
      <c r="AV915" s="37"/>
      <c r="AW915" s="37"/>
      <c r="AX915" s="37"/>
      <c r="AY915"/>
      <c r="AZ915" s="37"/>
      <c r="BA915" s="37"/>
      <c r="BB915" s="37"/>
      <c r="BC915" s="37"/>
      <c r="BD915" s="37"/>
      <c r="BE915" s="37"/>
      <c r="BF915"/>
      <c r="BG915" s="37"/>
      <c r="BH915"/>
      <c r="BI915" s="37"/>
      <c r="BJ915" s="37"/>
      <c r="BK915" s="37"/>
      <c r="BL915"/>
      <c r="BM915" s="37"/>
      <c r="BN915"/>
      <c r="BO915"/>
      <c r="BP915"/>
      <c r="BQ915"/>
      <c r="BR915" s="37"/>
      <c r="BS915" s="41"/>
    </row>
    <row r="916" spans="1:71" x14ac:dyDescent="0.2">
      <c r="A916" s="40" t="str">
        <f t="shared" si="17"/>
        <v/>
      </c>
      <c r="B916" s="40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 s="37"/>
      <c r="AS916"/>
      <c r="AT916"/>
      <c r="AU916"/>
      <c r="AV916"/>
      <c r="AW916" s="37"/>
      <c r="AX916"/>
      <c r="AY916"/>
      <c r="AZ916" s="37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 s="41"/>
    </row>
    <row r="917" spans="1:71" x14ac:dyDescent="0.2">
      <c r="A917" s="40" t="str">
        <f t="shared" si="17"/>
        <v/>
      </c>
      <c r="B917" s="40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 s="37"/>
      <c r="AD917"/>
      <c r="AE917"/>
      <c r="AF917"/>
      <c r="AG917"/>
      <c r="AH917"/>
      <c r="AI917" s="3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 s="37"/>
      <c r="BR917"/>
      <c r="BS917" s="41"/>
    </row>
    <row r="918" spans="1:71" x14ac:dyDescent="0.2">
      <c r="A918" s="40" t="str">
        <f t="shared" si="17"/>
        <v/>
      </c>
      <c r="B918" s="40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 s="41"/>
    </row>
    <row r="919" spans="1:71" x14ac:dyDescent="0.2">
      <c r="A919" s="40" t="str">
        <f t="shared" si="17"/>
        <v/>
      </c>
      <c r="B919" s="40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 s="37"/>
      <c r="BD919"/>
      <c r="BE919"/>
      <c r="BF919"/>
      <c r="BG919"/>
      <c r="BH919"/>
      <c r="BI919" s="37"/>
      <c r="BJ919"/>
      <c r="BK919"/>
      <c r="BL919"/>
      <c r="BM919"/>
      <c r="BN919"/>
      <c r="BO919"/>
      <c r="BP919"/>
      <c r="BQ919"/>
      <c r="BR919"/>
      <c r="BS919" s="41"/>
    </row>
    <row r="920" spans="1:71" x14ac:dyDescent="0.2">
      <c r="A920" s="40" t="str">
        <f t="shared" si="17"/>
        <v/>
      </c>
      <c r="B920" s="40"/>
      <c r="C920"/>
      <c r="D920"/>
      <c r="E920"/>
      <c r="F920"/>
      <c r="G920"/>
      <c r="H920"/>
      <c r="I920"/>
      <c r="J920"/>
      <c r="K920" s="37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 s="37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 s="37"/>
      <c r="BJ920"/>
      <c r="BK920"/>
      <c r="BL920"/>
      <c r="BM920" s="37"/>
      <c r="BN920"/>
      <c r="BO920"/>
      <c r="BP920"/>
      <c r="BQ920"/>
      <c r="BR920"/>
      <c r="BS920" s="41"/>
    </row>
    <row r="921" spans="1:71" x14ac:dyDescent="0.2">
      <c r="A921" s="40" t="str">
        <f t="shared" si="17"/>
        <v/>
      </c>
      <c r="B921" s="40"/>
      <c r="C921"/>
      <c r="D921"/>
      <c r="E921"/>
      <c r="F921"/>
      <c r="G921"/>
      <c r="H921" s="37"/>
      <c r="I921" s="37"/>
      <c r="J921"/>
      <c r="K921"/>
      <c r="L921"/>
      <c r="M921" s="37"/>
      <c r="N921" s="37"/>
      <c r="O921"/>
      <c r="P921"/>
      <c r="Q921"/>
      <c r="R921"/>
      <c r="S921"/>
      <c r="T921"/>
      <c r="U921"/>
      <c r="V921"/>
      <c r="W921"/>
      <c r="X921" s="37"/>
      <c r="Y921"/>
      <c r="Z921"/>
      <c r="AA921"/>
      <c r="AB921"/>
      <c r="AC921"/>
      <c r="AD921"/>
      <c r="AE921"/>
      <c r="AF921"/>
      <c r="AG921" s="37"/>
      <c r="AH921" s="37"/>
      <c r="AI921" s="37"/>
      <c r="AJ921"/>
      <c r="AK921" s="37"/>
      <c r="AL921" s="37"/>
      <c r="AM921" s="37"/>
      <c r="AN921"/>
      <c r="AO921" s="37"/>
      <c r="AP921" s="37"/>
      <c r="AQ921" s="37"/>
      <c r="AR921"/>
      <c r="AS921" s="37"/>
      <c r="AT921" s="37"/>
      <c r="AU921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/>
      <c r="BI921" s="37"/>
      <c r="BJ921" s="37"/>
      <c r="BK921" s="37"/>
      <c r="BL921" s="37"/>
      <c r="BM921" s="37"/>
      <c r="BN921"/>
      <c r="BO921"/>
      <c r="BP921"/>
      <c r="BQ921"/>
      <c r="BR921" s="37"/>
      <c r="BS921" s="41"/>
    </row>
    <row r="922" spans="1:71" x14ac:dyDescent="0.2">
      <c r="A922" s="40" t="str">
        <f t="shared" si="17"/>
        <v/>
      </c>
      <c r="B922" s="40"/>
      <c r="C922"/>
      <c r="D922"/>
      <c r="E922"/>
      <c r="F922"/>
      <c r="G922" s="37"/>
      <c r="H922" s="37"/>
      <c r="I922" s="37"/>
      <c r="J922" s="37"/>
      <c r="K922" s="37"/>
      <c r="L922" s="37"/>
      <c r="M922" s="37"/>
      <c r="N922" s="37"/>
      <c r="O922" s="37"/>
      <c r="P922"/>
      <c r="Q922"/>
      <c r="R922"/>
      <c r="S922"/>
      <c r="T922"/>
      <c r="U922"/>
      <c r="V922" s="37"/>
      <c r="W922"/>
      <c r="X922" s="37"/>
      <c r="Y922"/>
      <c r="Z922" s="37"/>
      <c r="AA922"/>
      <c r="AB922"/>
      <c r="AC922" s="37"/>
      <c r="AD922" s="37"/>
      <c r="AE922" s="37"/>
      <c r="AF922" s="37"/>
      <c r="AG922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/>
      <c r="BQ922"/>
      <c r="BR922" s="37"/>
      <c r="BS922" s="41"/>
    </row>
    <row r="923" spans="1:71" x14ac:dyDescent="0.2">
      <c r="A923" s="40" t="str">
        <f t="shared" si="17"/>
        <v/>
      </c>
      <c r="B923" s="40"/>
      <c r="C923"/>
      <c r="D923"/>
      <c r="E923"/>
      <c r="F923"/>
      <c r="G923"/>
      <c r="H923"/>
      <c r="I923" s="37"/>
      <c r="J923"/>
      <c r="K923"/>
      <c r="L923"/>
      <c r="M923"/>
      <c r="N923" s="37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 s="37"/>
      <c r="AC923"/>
      <c r="AD923"/>
      <c r="AE923"/>
      <c r="AF923"/>
      <c r="AG923"/>
      <c r="AH923" s="37"/>
      <c r="AI923"/>
      <c r="AJ923"/>
      <c r="AK923"/>
      <c r="AL923"/>
      <c r="AM923"/>
      <c r="AN923"/>
      <c r="AO923"/>
      <c r="AP923"/>
      <c r="AQ923"/>
      <c r="AR923"/>
      <c r="AS923" s="37"/>
      <c r="AT923"/>
      <c r="AU923"/>
      <c r="AV923" s="37"/>
      <c r="AW923" s="37"/>
      <c r="AX923" s="37"/>
      <c r="AY923"/>
      <c r="AZ923" s="37"/>
      <c r="BA923" s="37"/>
      <c r="BB923" s="37"/>
      <c r="BC923" s="37"/>
      <c r="BD923"/>
      <c r="BE923"/>
      <c r="BF923" s="37"/>
      <c r="BG923" s="37"/>
      <c r="BH923" s="37"/>
      <c r="BI923"/>
      <c r="BJ923"/>
      <c r="BK923" s="37"/>
      <c r="BL923"/>
      <c r="BM923" s="37"/>
      <c r="BN923"/>
      <c r="BO923"/>
      <c r="BP923"/>
      <c r="BQ923"/>
      <c r="BR923" s="37"/>
      <c r="BS923" s="41"/>
    </row>
    <row r="924" spans="1:71" x14ac:dyDescent="0.2">
      <c r="A924" s="40" t="str">
        <f t="shared" si="17"/>
        <v/>
      </c>
      <c r="B924" s="40"/>
      <c r="C924"/>
      <c r="D924"/>
      <c r="E924"/>
      <c r="F924"/>
      <c r="G924" s="37"/>
      <c r="H924" s="37"/>
      <c r="I924" s="37"/>
      <c r="J924" s="37"/>
      <c r="K924" s="37"/>
      <c r="L924" s="37"/>
      <c r="M924" s="37"/>
      <c r="N924" s="37"/>
      <c r="O924" s="37"/>
      <c r="P924"/>
      <c r="Q924"/>
      <c r="R924" s="37"/>
      <c r="S924" s="37"/>
      <c r="T924" s="37"/>
      <c r="U924" s="37"/>
      <c r="V924" s="37"/>
      <c r="W924"/>
      <c r="X924" s="37"/>
      <c r="Y924"/>
      <c r="Z924" s="37"/>
      <c r="AA924" s="37"/>
      <c r="AB924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/>
      <c r="BM924" s="37"/>
      <c r="BN924"/>
      <c r="BO924" s="37"/>
      <c r="BP924"/>
      <c r="BQ924"/>
      <c r="BR924" s="37"/>
      <c r="BS924" s="41"/>
    </row>
    <row r="925" spans="1:71" x14ac:dyDescent="0.2">
      <c r="A925" s="40" t="str">
        <f t="shared" si="17"/>
        <v/>
      </c>
      <c r="B925" s="40"/>
      <c r="C925"/>
      <c r="D925"/>
      <c r="E925"/>
      <c r="F925" s="37"/>
      <c r="G925" s="37"/>
      <c r="H925" s="37"/>
      <c r="I925" s="37"/>
      <c r="J925" s="37"/>
      <c r="K925" s="37"/>
      <c r="L925" s="37"/>
      <c r="M925" s="37"/>
      <c r="N925" s="37"/>
      <c r="O925"/>
      <c r="P925"/>
      <c r="Q925" s="37"/>
      <c r="R925" s="37"/>
      <c r="S925" s="37"/>
      <c r="T925"/>
      <c r="U925" s="37"/>
      <c r="V925" s="37"/>
      <c r="W925"/>
      <c r="X925" s="37"/>
      <c r="Y925" s="37"/>
      <c r="Z925" s="37"/>
      <c r="AA925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/>
      <c r="BO925"/>
      <c r="BP925"/>
      <c r="BQ925"/>
      <c r="BR925" s="37"/>
      <c r="BS925" s="41"/>
    </row>
    <row r="926" spans="1:71" x14ac:dyDescent="0.2">
      <c r="A926" s="40" t="str">
        <f t="shared" si="17"/>
        <v/>
      </c>
      <c r="B926" s="40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 s="37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 s="41"/>
    </row>
    <row r="927" spans="1:71" x14ac:dyDescent="0.2">
      <c r="A927" s="40" t="str">
        <f t="shared" si="17"/>
        <v/>
      </c>
      <c r="B927" s="40"/>
      <c r="C927"/>
      <c r="D927"/>
      <c r="E927" s="37"/>
      <c r="F927" s="37"/>
      <c r="G927"/>
      <c r="H927" s="37"/>
      <c r="I927"/>
      <c r="J927"/>
      <c r="K927" s="37"/>
      <c r="L927" s="37"/>
      <c r="M927" s="37"/>
      <c r="N927" s="37"/>
      <c r="O927"/>
      <c r="P927"/>
      <c r="Q927"/>
      <c r="R927"/>
      <c r="S927"/>
      <c r="T927"/>
      <c r="U927"/>
      <c r="V927"/>
      <c r="W927"/>
      <c r="X927" s="37"/>
      <c r="Y927" s="37"/>
      <c r="Z927" s="37"/>
      <c r="AA927"/>
      <c r="AB927"/>
      <c r="AC927"/>
      <c r="AD927"/>
      <c r="AE927" s="37"/>
      <c r="AF927"/>
      <c r="AG927" s="37"/>
      <c r="AH927" s="37"/>
      <c r="AI927" s="37"/>
      <c r="AJ927"/>
      <c r="AK927" s="37"/>
      <c r="AL927" s="37"/>
      <c r="AM927" s="37"/>
      <c r="AN927"/>
      <c r="AO927" s="37"/>
      <c r="AP927" s="37"/>
      <c r="AQ927" s="37"/>
      <c r="AR927" s="37"/>
      <c r="AS927" s="37"/>
      <c r="AT92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/>
      <c r="BK927" s="37"/>
      <c r="BL927" s="37"/>
      <c r="BM927" s="37"/>
      <c r="BN927" s="37"/>
      <c r="BO927"/>
      <c r="BP927"/>
      <c r="BQ927"/>
      <c r="BR927" s="37"/>
      <c r="BS927" s="41"/>
    </row>
    <row r="928" spans="1:71" x14ac:dyDescent="0.2">
      <c r="A928" s="40" t="str">
        <f t="shared" si="17"/>
        <v/>
      </c>
      <c r="B928" s="40"/>
      <c r="C928"/>
      <c r="D928"/>
      <c r="E928"/>
      <c r="F928"/>
      <c r="G928"/>
      <c r="H928" s="37"/>
      <c r="I928" s="37"/>
      <c r="J928" s="37"/>
      <c r="K928"/>
      <c r="L928"/>
      <c r="M928" s="37"/>
      <c r="N928"/>
      <c r="O928"/>
      <c r="P928"/>
      <c r="Q928"/>
      <c r="R928"/>
      <c r="S928"/>
      <c r="T928"/>
      <c r="U928"/>
      <c r="V928" s="37"/>
      <c r="W928"/>
      <c r="X928" s="37"/>
      <c r="Y928"/>
      <c r="Z928" s="37"/>
      <c r="AA928"/>
      <c r="AB928"/>
      <c r="AC928"/>
      <c r="AD928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/>
      <c r="BO928"/>
      <c r="BP928"/>
      <c r="BQ928"/>
      <c r="BR928" s="37"/>
      <c r="BS928" s="41"/>
    </row>
    <row r="929" spans="1:71" x14ac:dyDescent="0.2">
      <c r="A929" s="40" t="str">
        <f t="shared" si="17"/>
        <v/>
      </c>
      <c r="B929" s="40"/>
      <c r="C929"/>
      <c r="D929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/>
      <c r="P929"/>
      <c r="Q929" s="37"/>
      <c r="R929" s="37"/>
      <c r="S929" s="37"/>
      <c r="T929"/>
      <c r="U929" s="37"/>
      <c r="V929" s="37"/>
      <c r="W929" s="37"/>
      <c r="X929" s="37"/>
      <c r="Y929"/>
      <c r="Z929" s="37"/>
      <c r="AA929"/>
      <c r="AB929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/>
      <c r="BP929"/>
      <c r="BQ929"/>
      <c r="BR929" s="37"/>
      <c r="BS929" s="41"/>
    </row>
    <row r="930" spans="1:71" x14ac:dyDescent="0.2">
      <c r="A930" s="40" t="str">
        <f t="shared" si="17"/>
        <v/>
      </c>
      <c r="B930" s="40"/>
      <c r="C930"/>
      <c r="D930"/>
      <c r="E930"/>
      <c r="F930"/>
      <c r="G930"/>
      <c r="H930"/>
      <c r="I930" s="37"/>
      <c r="J930"/>
      <c r="K930" s="37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 s="37"/>
      <c r="AQ930"/>
      <c r="AR930"/>
      <c r="AS930"/>
      <c r="AT930"/>
      <c r="AU930"/>
      <c r="AV930"/>
      <c r="AW930"/>
      <c r="AX930"/>
      <c r="AY930"/>
      <c r="AZ930" s="37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 s="37"/>
      <c r="BS930" s="41"/>
    </row>
    <row r="931" spans="1:71" x14ac:dyDescent="0.2">
      <c r="A931" s="40" t="str">
        <f t="shared" si="17"/>
        <v/>
      </c>
      <c r="B931" s="40"/>
      <c r="C931"/>
      <c r="D931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/>
      <c r="P931"/>
      <c r="Q931" s="37"/>
      <c r="R931" s="37"/>
      <c r="S931" s="37"/>
      <c r="T931"/>
      <c r="U931"/>
      <c r="V931" s="37"/>
      <c r="W931" s="37"/>
      <c r="X931" s="37"/>
      <c r="Y931"/>
      <c r="Z931" s="37"/>
      <c r="AA931"/>
      <c r="AB931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/>
      <c r="BK931" s="37"/>
      <c r="BL931" s="37"/>
      <c r="BM931" s="37"/>
      <c r="BN931"/>
      <c r="BO931" s="37"/>
      <c r="BP931"/>
      <c r="BQ931"/>
      <c r="BR931" s="37"/>
      <c r="BS931" s="41"/>
    </row>
    <row r="932" spans="1:71" x14ac:dyDescent="0.2">
      <c r="A932" s="40" t="str">
        <f t="shared" si="17"/>
        <v/>
      </c>
      <c r="B932" s="40"/>
      <c r="C932"/>
      <c r="D932"/>
      <c r="E932"/>
      <c r="F932"/>
      <c r="G932"/>
      <c r="H932"/>
      <c r="I932"/>
      <c r="J932"/>
      <c r="K932"/>
      <c r="L932"/>
      <c r="M932" s="37"/>
      <c r="N932" s="37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 s="41"/>
    </row>
    <row r="933" spans="1:71" x14ac:dyDescent="0.2">
      <c r="A933" s="40" t="str">
        <f t="shared" si="17"/>
        <v/>
      </c>
      <c r="B933" s="40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 s="37"/>
      <c r="AG933"/>
      <c r="AH933"/>
      <c r="AI933"/>
      <c r="AJ933" s="37"/>
      <c r="AK933"/>
      <c r="AL933"/>
      <c r="AM933"/>
      <c r="AN933"/>
      <c r="AO933" s="37"/>
      <c r="AP933"/>
      <c r="AQ933"/>
      <c r="AR933"/>
      <c r="AS933"/>
      <c r="AT933"/>
      <c r="AU933"/>
      <c r="AV933"/>
      <c r="AW933"/>
      <c r="AX933" s="37"/>
      <c r="AY933"/>
      <c r="AZ933"/>
      <c r="BA933" s="37"/>
      <c r="BB933"/>
      <c r="BC933"/>
      <c r="BD933"/>
      <c r="BE933"/>
      <c r="BF933"/>
      <c r="BG933"/>
      <c r="BH933"/>
      <c r="BI933" s="37"/>
      <c r="BJ933"/>
      <c r="BK933"/>
      <c r="BL933"/>
      <c r="BM933"/>
      <c r="BN933"/>
      <c r="BO933"/>
      <c r="BP933"/>
      <c r="BQ933"/>
      <c r="BR933"/>
      <c r="BS933" s="41"/>
    </row>
    <row r="934" spans="1:71" x14ac:dyDescent="0.2">
      <c r="A934" s="40" t="str">
        <f t="shared" si="17"/>
        <v/>
      </c>
      <c r="B934" s="40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 s="37"/>
      <c r="AU934" s="37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 s="41"/>
    </row>
    <row r="935" spans="1:71" x14ac:dyDescent="0.2">
      <c r="A935" s="40" t="str">
        <f t="shared" si="17"/>
        <v/>
      </c>
      <c r="B935" s="40"/>
      <c r="C935"/>
      <c r="D935"/>
      <c r="E935"/>
      <c r="F935"/>
      <c r="G935" s="37"/>
      <c r="H935" s="37"/>
      <c r="I935" s="37"/>
      <c r="J935"/>
      <c r="K935" s="37"/>
      <c r="L935"/>
      <c r="M935"/>
      <c r="N935"/>
      <c r="O935"/>
      <c r="P935"/>
      <c r="Q935"/>
      <c r="R935"/>
      <c r="S935"/>
      <c r="T935"/>
      <c r="U935"/>
      <c r="V935"/>
      <c r="W935"/>
      <c r="X935" s="37"/>
      <c r="Y935"/>
      <c r="Z935"/>
      <c r="AA935"/>
      <c r="AB935"/>
      <c r="AC935" s="37"/>
      <c r="AD935"/>
      <c r="AE935"/>
      <c r="AF935"/>
      <c r="AG935"/>
      <c r="AH935"/>
      <c r="AI935"/>
      <c r="AJ935"/>
      <c r="AK935"/>
      <c r="AL935"/>
      <c r="AM935"/>
      <c r="AN935"/>
      <c r="AO935"/>
      <c r="AP935" s="37"/>
      <c r="AQ935" s="37"/>
      <c r="AR935" s="37"/>
      <c r="AS935"/>
      <c r="AT935"/>
      <c r="AU935"/>
      <c r="AV935" s="37"/>
      <c r="AW935" s="37"/>
      <c r="AX935"/>
      <c r="AY935"/>
      <c r="AZ935"/>
      <c r="BA935"/>
      <c r="BB935"/>
      <c r="BC935" s="37"/>
      <c r="BD935"/>
      <c r="BE935" s="37"/>
      <c r="BF935"/>
      <c r="BG935" s="37"/>
      <c r="BH935"/>
      <c r="BI935" s="37"/>
      <c r="BJ935"/>
      <c r="BK935"/>
      <c r="BL935"/>
      <c r="BM935" s="37"/>
      <c r="BN935"/>
      <c r="BO935"/>
      <c r="BP935"/>
      <c r="BQ935"/>
      <c r="BR935"/>
      <c r="BS935" s="41"/>
    </row>
    <row r="936" spans="1:71" x14ac:dyDescent="0.2">
      <c r="A936" s="40" t="str">
        <f t="shared" si="17"/>
        <v/>
      </c>
      <c r="B936" s="40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 s="37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 s="37"/>
      <c r="AX936"/>
      <c r="AY936"/>
      <c r="AZ936"/>
      <c r="BA936"/>
      <c r="BB936" s="37"/>
      <c r="BC936"/>
      <c r="BD936"/>
      <c r="BE936" s="37"/>
      <c r="BF936"/>
      <c r="BG936" s="37"/>
      <c r="BH936"/>
      <c r="BI936"/>
      <c r="BJ936"/>
      <c r="BK936"/>
      <c r="BL936"/>
      <c r="BM936"/>
      <c r="BN936"/>
      <c r="BO936"/>
      <c r="BP936"/>
      <c r="BQ936"/>
      <c r="BR936"/>
      <c r="BS936" s="41"/>
    </row>
    <row r="937" spans="1:71" x14ac:dyDescent="0.2">
      <c r="A937" s="40" t="str">
        <f t="shared" si="17"/>
        <v/>
      </c>
      <c r="B937" s="40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 s="37"/>
      <c r="AG937"/>
      <c r="AH937"/>
      <c r="AI937"/>
      <c r="AJ937"/>
      <c r="AK937"/>
      <c r="AL937"/>
      <c r="AM937"/>
      <c r="AN937"/>
      <c r="AO937" s="37"/>
      <c r="AP937"/>
      <c r="AQ937"/>
      <c r="AR937"/>
      <c r="AS937"/>
      <c r="AT937" s="37"/>
      <c r="AU937" s="37"/>
      <c r="AV937"/>
      <c r="AW937"/>
      <c r="AX937" s="37"/>
      <c r="AY937"/>
      <c r="AZ937" s="37"/>
      <c r="BA937"/>
      <c r="BB937"/>
      <c r="BC937" s="37"/>
      <c r="BD937" s="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 s="41"/>
    </row>
    <row r="938" spans="1:71" x14ac:dyDescent="0.2">
      <c r="A938" s="40" t="str">
        <f t="shared" si="17"/>
        <v/>
      </c>
      <c r="B938" s="40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 s="37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 s="37"/>
      <c r="BN938"/>
      <c r="BO938"/>
      <c r="BP938"/>
      <c r="BQ938"/>
      <c r="BR938"/>
      <c r="BS938" s="41"/>
    </row>
    <row r="939" spans="1:71" x14ac:dyDescent="0.2">
      <c r="A939" s="40" t="str">
        <f t="shared" si="17"/>
        <v/>
      </c>
      <c r="B939" s="40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 s="37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 s="37"/>
      <c r="AZ939"/>
      <c r="BA939" s="37"/>
      <c r="BB939" s="37"/>
      <c r="BC939"/>
      <c r="BD939"/>
      <c r="BE939"/>
      <c r="BF939"/>
      <c r="BG939"/>
      <c r="BH939"/>
      <c r="BI939"/>
      <c r="BJ939"/>
      <c r="BK939" s="37"/>
      <c r="BL939"/>
      <c r="BM939" s="37"/>
      <c r="BN939"/>
      <c r="BO939"/>
      <c r="BP939"/>
      <c r="BQ939"/>
      <c r="BR939" s="37"/>
      <c r="BS939" s="41"/>
    </row>
    <row r="940" spans="1:71" x14ac:dyDescent="0.2">
      <c r="A940" s="40" t="str">
        <f t="shared" si="17"/>
        <v/>
      </c>
      <c r="B940" s="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 s="37"/>
      <c r="T940"/>
      <c r="U940"/>
      <c r="V940"/>
      <c r="W940"/>
      <c r="X940"/>
      <c r="Y940" s="37"/>
      <c r="Z940"/>
      <c r="AA940"/>
      <c r="AB940"/>
      <c r="AC940"/>
      <c r="AD940"/>
      <c r="AE940" s="37"/>
      <c r="AF940"/>
      <c r="AG940"/>
      <c r="AH940" s="37"/>
      <c r="AI940"/>
      <c r="AJ940"/>
      <c r="AK940"/>
      <c r="AL940"/>
      <c r="AM940" s="37"/>
      <c r="AN940"/>
      <c r="AO940" s="37"/>
      <c r="AP940" s="37"/>
      <c r="AQ940"/>
      <c r="AR940" s="37"/>
      <c r="AS940"/>
      <c r="AT940"/>
      <c r="AU940"/>
      <c r="AV940" s="37"/>
      <c r="AW940"/>
      <c r="AX940" s="37"/>
      <c r="AY940"/>
      <c r="AZ940" s="37"/>
      <c r="BA940"/>
      <c r="BB940" s="37"/>
      <c r="BC940" s="37"/>
      <c r="BD940" s="37"/>
      <c r="BE940" s="37"/>
      <c r="BF940" s="37"/>
      <c r="BG940" s="37"/>
      <c r="BH940"/>
      <c r="BI940" s="37"/>
      <c r="BJ940"/>
      <c r="BK940" s="37"/>
      <c r="BL940"/>
      <c r="BM940" s="37"/>
      <c r="BN940"/>
      <c r="BO940"/>
      <c r="BP940"/>
      <c r="BQ940"/>
      <c r="BR940" s="37"/>
      <c r="BS940" s="41"/>
    </row>
    <row r="941" spans="1:71" x14ac:dyDescent="0.2">
      <c r="A941" s="40" t="str">
        <f t="shared" si="17"/>
        <v/>
      </c>
      <c r="B941" s="40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 s="41"/>
    </row>
    <row r="942" spans="1:71" x14ac:dyDescent="0.2">
      <c r="A942" s="40" t="str">
        <f t="shared" si="17"/>
        <v/>
      </c>
      <c r="B942" s="40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 s="37"/>
      <c r="AN942"/>
      <c r="AO942"/>
      <c r="AP942"/>
      <c r="AQ942"/>
      <c r="AR942"/>
      <c r="AS942" s="37"/>
      <c r="AT942"/>
      <c r="AU942"/>
      <c r="AV942"/>
      <c r="AW942"/>
      <c r="AX942" s="37"/>
      <c r="AY942"/>
      <c r="AZ942"/>
      <c r="BA942" s="37"/>
      <c r="BB942"/>
      <c r="BC942"/>
      <c r="BD942"/>
      <c r="BE942"/>
      <c r="BF942"/>
      <c r="BG942"/>
      <c r="BH942"/>
      <c r="BI942"/>
      <c r="BJ942"/>
      <c r="BK942"/>
      <c r="BL942"/>
      <c r="BM942" s="37"/>
      <c r="BN942"/>
      <c r="BO942"/>
      <c r="BP942"/>
      <c r="BQ942"/>
      <c r="BR942"/>
      <c r="BS942" s="41"/>
    </row>
    <row r="943" spans="1:71" x14ac:dyDescent="0.2">
      <c r="A943" s="40" t="str">
        <f t="shared" si="17"/>
        <v/>
      </c>
      <c r="B943" s="40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 s="41"/>
    </row>
    <row r="944" spans="1:71" x14ac:dyDescent="0.2">
      <c r="A944" s="40" t="str">
        <f t="shared" si="17"/>
        <v/>
      </c>
      <c r="B944" s="40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 s="37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 s="37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 s="41"/>
    </row>
    <row r="945" spans="1:71" x14ac:dyDescent="0.2">
      <c r="A945" s="40" t="str">
        <f t="shared" ref="A945:A1008" si="18">B945&amp;C945</f>
        <v/>
      </c>
      <c r="B945" s="40"/>
      <c r="C945"/>
      <c r="D945"/>
      <c r="E945"/>
      <c r="F945"/>
      <c r="G945"/>
      <c r="H945"/>
      <c r="I945"/>
      <c r="J945"/>
      <c r="K945"/>
      <c r="L945" s="37"/>
      <c r="M945"/>
      <c r="N945"/>
      <c r="O945"/>
      <c r="P945"/>
      <c r="Q945" s="37"/>
      <c r="R945"/>
      <c r="S945" s="37"/>
      <c r="T945"/>
      <c r="U945"/>
      <c r="V945"/>
      <c r="W945"/>
      <c r="X945"/>
      <c r="Y945" s="37"/>
      <c r="Z945" s="37"/>
      <c r="AA945"/>
      <c r="AB945"/>
      <c r="AC945"/>
      <c r="AD945"/>
      <c r="AE945"/>
      <c r="AF945" s="37"/>
      <c r="AG945"/>
      <c r="AH945"/>
      <c r="AI945"/>
      <c r="AJ945" s="37"/>
      <c r="AK945"/>
      <c r="AL945"/>
      <c r="AM945"/>
      <c r="AN945"/>
      <c r="AO945" s="37"/>
      <c r="AP945"/>
      <c r="AQ945" s="37"/>
      <c r="AR945" s="37"/>
      <c r="AS945" s="37"/>
      <c r="AT945" s="37"/>
      <c r="AU945"/>
      <c r="AV945" s="37"/>
      <c r="AW945" s="37"/>
      <c r="AX945" s="37"/>
      <c r="AY945"/>
      <c r="AZ945" s="37"/>
      <c r="BA945" s="37"/>
      <c r="BB945" s="37"/>
      <c r="BC945" s="37"/>
      <c r="BD945" s="37"/>
      <c r="BE945"/>
      <c r="BF945" s="37"/>
      <c r="BG945" s="37"/>
      <c r="BH945"/>
      <c r="BI945" s="37"/>
      <c r="BJ945"/>
      <c r="BK945" s="37"/>
      <c r="BL945" s="37"/>
      <c r="BM945" s="37"/>
      <c r="BN945"/>
      <c r="BO945"/>
      <c r="BP945"/>
      <c r="BQ945"/>
      <c r="BR945" s="37"/>
      <c r="BS945" s="41"/>
    </row>
    <row r="946" spans="1:71" x14ac:dyDescent="0.2">
      <c r="A946" s="40" t="str">
        <f t="shared" si="18"/>
        <v/>
      </c>
      <c r="B946" s="40"/>
      <c r="C946"/>
      <c r="D946"/>
      <c r="E946"/>
      <c r="F946"/>
      <c r="G946"/>
      <c r="H946"/>
      <c r="I946"/>
      <c r="J946" s="37"/>
      <c r="K946" s="37"/>
      <c r="L946"/>
      <c r="M946"/>
      <c r="N946" s="37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 s="37"/>
      <c r="AI946" s="37"/>
      <c r="AJ946"/>
      <c r="AK946"/>
      <c r="AL946" s="37"/>
      <c r="AM946"/>
      <c r="AN946"/>
      <c r="AO946" s="37"/>
      <c r="AP946"/>
      <c r="AQ946" s="37"/>
      <c r="AR946" s="37"/>
      <c r="AS946" s="37"/>
      <c r="AT946" s="37"/>
      <c r="AU946"/>
      <c r="AV946" s="37"/>
      <c r="AW946"/>
      <c r="AX946" s="37"/>
      <c r="AY946"/>
      <c r="AZ946" s="37"/>
      <c r="BA946"/>
      <c r="BB946" s="37"/>
      <c r="BC946" s="37"/>
      <c r="BD946" s="37"/>
      <c r="BE946"/>
      <c r="BF946"/>
      <c r="BG946"/>
      <c r="BH946"/>
      <c r="BI946"/>
      <c r="BJ946"/>
      <c r="BK946" s="37"/>
      <c r="BL946"/>
      <c r="BM946" s="37"/>
      <c r="BN946"/>
      <c r="BO946"/>
      <c r="BP946"/>
      <c r="BQ946"/>
      <c r="BR946" s="37"/>
      <c r="BS946" s="41"/>
    </row>
    <row r="947" spans="1:71" x14ac:dyDescent="0.2">
      <c r="A947" s="40" t="str">
        <f t="shared" si="18"/>
        <v/>
      </c>
      <c r="B947" s="40"/>
      <c r="C947"/>
      <c r="D947"/>
      <c r="E947"/>
      <c r="F947"/>
      <c r="G947"/>
      <c r="H947" s="3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 s="37"/>
      <c r="AI947"/>
      <c r="AJ947"/>
      <c r="AK947"/>
      <c r="AL947"/>
      <c r="AM947"/>
      <c r="AN947"/>
      <c r="AO947"/>
      <c r="AP947"/>
      <c r="AQ947"/>
      <c r="AR947" s="37"/>
      <c r="AS947"/>
      <c r="AT947"/>
      <c r="AU947"/>
      <c r="AV947"/>
      <c r="AW947" s="37"/>
      <c r="AX947"/>
      <c r="AY947"/>
      <c r="AZ947" s="37"/>
      <c r="BA947" s="37"/>
      <c r="BB947"/>
      <c r="BC947"/>
      <c r="BD947" s="37"/>
      <c r="BE947"/>
      <c r="BF947"/>
      <c r="BG947"/>
      <c r="BH947"/>
      <c r="BI947" s="37"/>
      <c r="BJ947"/>
      <c r="BK947" s="37"/>
      <c r="BL947"/>
      <c r="BM947" s="37"/>
      <c r="BN947"/>
      <c r="BO947"/>
      <c r="BP947"/>
      <c r="BQ947"/>
      <c r="BR947" s="37"/>
      <c r="BS947" s="41"/>
    </row>
    <row r="948" spans="1:71" x14ac:dyDescent="0.2">
      <c r="A948" s="40" t="str">
        <f t="shared" si="18"/>
        <v/>
      </c>
      <c r="B948" s="40"/>
      <c r="C948"/>
      <c r="D948"/>
      <c r="E948"/>
      <c r="F948"/>
      <c r="G948"/>
      <c r="H948"/>
      <c r="I948" s="37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 s="37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 s="41"/>
    </row>
    <row r="949" spans="1:71" x14ac:dyDescent="0.2">
      <c r="A949" s="40" t="str">
        <f t="shared" si="18"/>
        <v/>
      </c>
      <c r="B949" s="40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 s="37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 s="37"/>
      <c r="BD949"/>
      <c r="BE949" s="37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 s="41"/>
    </row>
    <row r="950" spans="1:71" x14ac:dyDescent="0.2">
      <c r="A950" s="40" t="str">
        <f t="shared" si="18"/>
        <v/>
      </c>
      <c r="B950" s="40"/>
      <c r="C950"/>
      <c r="D950"/>
      <c r="E950"/>
      <c r="F950"/>
      <c r="G950"/>
      <c r="H950"/>
      <c r="I950"/>
      <c r="J950"/>
      <c r="K950" s="37"/>
      <c r="L950"/>
      <c r="M950"/>
      <c r="N950"/>
      <c r="O950"/>
      <c r="P950"/>
      <c r="Q950"/>
      <c r="R950"/>
      <c r="S950"/>
      <c r="T950"/>
      <c r="U950"/>
      <c r="V950" s="37"/>
      <c r="W950"/>
      <c r="X950" s="37"/>
      <c r="Y950"/>
      <c r="Z950"/>
      <c r="AA950"/>
      <c r="AB950"/>
      <c r="AC950"/>
      <c r="AD950"/>
      <c r="AE950"/>
      <c r="AF950"/>
      <c r="AG950"/>
      <c r="AH950"/>
      <c r="AI950" s="37"/>
      <c r="AJ950"/>
      <c r="AK950"/>
      <c r="AL950"/>
      <c r="AM950"/>
      <c r="AN950"/>
      <c r="AO950"/>
      <c r="AP950"/>
      <c r="AQ950"/>
      <c r="AR950" s="37"/>
      <c r="AS950" s="37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 s="37"/>
      <c r="BI950" s="37"/>
      <c r="BJ950"/>
      <c r="BK950"/>
      <c r="BL950" s="37"/>
      <c r="BM950" s="37"/>
      <c r="BN950"/>
      <c r="BO950"/>
      <c r="BP950"/>
      <c r="BQ950"/>
      <c r="BR950"/>
      <c r="BS950" s="41"/>
    </row>
    <row r="951" spans="1:71" x14ac:dyDescent="0.2">
      <c r="A951" s="40" t="str">
        <f t="shared" si="18"/>
        <v/>
      </c>
      <c r="B951" s="40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 s="37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 s="37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 s="37"/>
      <c r="BD951"/>
      <c r="BE951"/>
      <c r="BF951"/>
      <c r="BG951"/>
      <c r="BH951"/>
      <c r="BI951" s="37"/>
      <c r="BJ951"/>
      <c r="BK951"/>
      <c r="BL951"/>
      <c r="BM951"/>
      <c r="BN951"/>
      <c r="BO951"/>
      <c r="BP951"/>
      <c r="BQ951"/>
      <c r="BR951"/>
      <c r="BS951" s="41"/>
    </row>
    <row r="952" spans="1:71" x14ac:dyDescent="0.2">
      <c r="A952" s="40" t="str">
        <f t="shared" si="18"/>
        <v/>
      </c>
      <c r="B952" s="40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 s="37"/>
      <c r="AS952"/>
      <c r="AT952"/>
      <c r="AU952"/>
      <c r="AV952"/>
      <c r="AW952"/>
      <c r="AX952"/>
      <c r="AY952"/>
      <c r="AZ952"/>
      <c r="BA952"/>
      <c r="BB952"/>
      <c r="BC952" s="37"/>
      <c r="BD952"/>
      <c r="BE952"/>
      <c r="BF952"/>
      <c r="BG952" s="37"/>
      <c r="BH952" s="37"/>
      <c r="BI952" s="37"/>
      <c r="BJ952"/>
      <c r="BK952"/>
      <c r="BL952"/>
      <c r="BM952"/>
      <c r="BN952"/>
      <c r="BO952"/>
      <c r="BP952"/>
      <c r="BQ952"/>
      <c r="BR952"/>
      <c r="BS952" s="41"/>
    </row>
    <row r="953" spans="1:71" x14ac:dyDescent="0.2">
      <c r="A953" s="40" t="str">
        <f t="shared" si="18"/>
        <v/>
      </c>
      <c r="B953" s="40"/>
      <c r="C953"/>
      <c r="D953"/>
      <c r="E953"/>
      <c r="F953"/>
      <c r="G953"/>
      <c r="H953"/>
      <c r="I953" s="37"/>
      <c r="J953" s="37"/>
      <c r="K953" s="37"/>
      <c r="L953" s="37"/>
      <c r="M953" s="37"/>
      <c r="N953" s="37"/>
      <c r="O953"/>
      <c r="P953"/>
      <c r="Q953"/>
      <c r="R953" s="37"/>
      <c r="S953"/>
      <c r="T953"/>
      <c r="U953"/>
      <c r="V953" s="37"/>
      <c r="W953" s="37"/>
      <c r="X953" s="37"/>
      <c r="Y953"/>
      <c r="Z953" s="37"/>
      <c r="AA953"/>
      <c r="AB953"/>
      <c r="AC953" s="37"/>
      <c r="AD953"/>
      <c r="AE953" s="37"/>
      <c r="AF953" s="37"/>
      <c r="AG953" s="37"/>
      <c r="AH953" s="37"/>
      <c r="AI953" s="37"/>
      <c r="AJ953"/>
      <c r="AK953" s="37"/>
      <c r="AL953" s="37"/>
      <c r="AM953" s="37"/>
      <c r="AN953" s="37"/>
      <c r="AO953" s="37"/>
      <c r="AP953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/>
      <c r="BO953"/>
      <c r="BP953"/>
      <c r="BQ953"/>
      <c r="BR953" s="37"/>
      <c r="BS953" s="41"/>
    </row>
    <row r="954" spans="1:71" x14ac:dyDescent="0.2">
      <c r="A954" s="40" t="str">
        <f t="shared" si="18"/>
        <v/>
      </c>
      <c r="B954" s="40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 s="41"/>
    </row>
    <row r="955" spans="1:71" x14ac:dyDescent="0.2">
      <c r="A955" s="40" t="str">
        <f t="shared" si="18"/>
        <v/>
      </c>
      <c r="B955" s="40"/>
      <c r="C955"/>
      <c r="D955"/>
      <c r="E955"/>
      <c r="F955"/>
      <c r="G955" s="37"/>
      <c r="H955" s="37"/>
      <c r="I955" s="37"/>
      <c r="J955" s="37"/>
      <c r="K955" s="37"/>
      <c r="L955" s="37"/>
      <c r="M955" s="37"/>
      <c r="N955" s="37"/>
      <c r="O955"/>
      <c r="P955"/>
      <c r="Q955" s="37"/>
      <c r="R955" s="37"/>
      <c r="S955" s="37"/>
      <c r="T955"/>
      <c r="U955" s="37"/>
      <c r="V955" s="37"/>
      <c r="W955" s="37"/>
      <c r="X955" s="37"/>
      <c r="Y955"/>
      <c r="Z955" s="37"/>
      <c r="AA955"/>
      <c r="AB955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/>
      <c r="BO955"/>
      <c r="BP955"/>
      <c r="BQ955"/>
      <c r="BR955" s="37"/>
      <c r="BS955" s="41"/>
    </row>
    <row r="956" spans="1:71" x14ac:dyDescent="0.2">
      <c r="A956" s="40" t="str">
        <f t="shared" si="18"/>
        <v/>
      </c>
      <c r="B956" s="40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 s="37"/>
      <c r="AU956"/>
      <c r="AV956" s="37"/>
      <c r="AW956" s="37"/>
      <c r="AX956"/>
      <c r="AY956"/>
      <c r="AZ956" s="37"/>
      <c r="BA956"/>
      <c r="BB956"/>
      <c r="BC956"/>
      <c r="BD956"/>
      <c r="BE956" s="37"/>
      <c r="BF956"/>
      <c r="BG956"/>
      <c r="BH956" s="37"/>
      <c r="BI956"/>
      <c r="BJ956"/>
      <c r="BK956"/>
      <c r="BL956"/>
      <c r="BM956" s="37"/>
      <c r="BN956"/>
      <c r="BO956"/>
      <c r="BP956"/>
      <c r="BQ956"/>
      <c r="BR956" s="37"/>
      <c r="BS956" s="41"/>
    </row>
    <row r="957" spans="1:71" x14ac:dyDescent="0.2">
      <c r="A957" s="40" t="str">
        <f t="shared" si="18"/>
        <v/>
      </c>
      <c r="B957" s="40"/>
      <c r="C957"/>
      <c r="D957"/>
      <c r="E957"/>
      <c r="F957"/>
      <c r="G957" s="3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 s="3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 s="37"/>
      <c r="AY957"/>
      <c r="AZ957"/>
      <c r="BA957" s="37"/>
      <c r="BB957" s="37"/>
      <c r="BC957" s="37"/>
      <c r="BD957" s="37"/>
      <c r="BE957"/>
      <c r="BF957"/>
      <c r="BG957"/>
      <c r="BH957"/>
      <c r="BI957"/>
      <c r="BJ957" s="37"/>
      <c r="BK957" s="37"/>
      <c r="BL957"/>
      <c r="BM957" s="37"/>
      <c r="BN957"/>
      <c r="BO957"/>
      <c r="BP957"/>
      <c r="BQ957"/>
      <c r="BR957" s="37"/>
      <c r="BS957" s="41"/>
    </row>
    <row r="958" spans="1:71" x14ac:dyDescent="0.2">
      <c r="A958" s="40" t="str">
        <f t="shared" si="18"/>
        <v/>
      </c>
      <c r="B958" s="40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 s="41"/>
    </row>
    <row r="959" spans="1:71" x14ac:dyDescent="0.2">
      <c r="A959" s="40" t="str">
        <f t="shared" si="18"/>
        <v/>
      </c>
      <c r="B959" s="40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 s="37"/>
      <c r="BC959" s="37"/>
      <c r="BD959"/>
      <c r="BE959"/>
      <c r="BF959"/>
      <c r="BG959"/>
      <c r="BH959"/>
      <c r="BI959" s="37"/>
      <c r="BJ959"/>
      <c r="BK959" s="37"/>
      <c r="BL959"/>
      <c r="BM959" s="37"/>
      <c r="BN959"/>
      <c r="BO959"/>
      <c r="BP959"/>
      <c r="BQ959"/>
      <c r="BR959"/>
      <c r="BS959" s="41"/>
    </row>
    <row r="960" spans="1:71" x14ac:dyDescent="0.2">
      <c r="A960" s="40" t="str">
        <f t="shared" si="18"/>
        <v/>
      </c>
      <c r="B960" s="4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 s="37"/>
      <c r="BS960" s="41"/>
    </row>
    <row r="961" spans="1:71" x14ac:dyDescent="0.2">
      <c r="A961" s="40" t="str">
        <f t="shared" si="18"/>
        <v/>
      </c>
      <c r="B961" s="40"/>
      <c r="C961"/>
      <c r="D961"/>
      <c r="E961"/>
      <c r="F961"/>
      <c r="G961"/>
      <c r="H961"/>
      <c r="I961" s="37"/>
      <c r="J961"/>
      <c r="K961"/>
      <c r="L961"/>
      <c r="M961"/>
      <c r="N961" s="37"/>
      <c r="O961"/>
      <c r="P961"/>
      <c r="Q961"/>
      <c r="R961"/>
      <c r="S961"/>
      <c r="T961"/>
      <c r="U961"/>
      <c r="V961"/>
      <c r="W961"/>
      <c r="X961" s="37"/>
      <c r="Y961"/>
      <c r="Z961"/>
      <c r="AA961"/>
      <c r="AB961"/>
      <c r="AC961"/>
      <c r="AD961"/>
      <c r="AE961"/>
      <c r="AF961" s="37"/>
      <c r="AG961"/>
      <c r="AH961"/>
      <c r="AI961" s="37"/>
      <c r="AJ961"/>
      <c r="AK961"/>
      <c r="AL961"/>
      <c r="AM961"/>
      <c r="AN961" s="37"/>
      <c r="AO961"/>
      <c r="AP961"/>
      <c r="AQ961"/>
      <c r="AR961" s="37"/>
      <c r="AS961" s="37"/>
      <c r="AT961"/>
      <c r="AU961"/>
      <c r="AV961" s="37"/>
      <c r="AW961"/>
      <c r="AX961"/>
      <c r="AY961"/>
      <c r="AZ961" s="37"/>
      <c r="BA961"/>
      <c r="BB961" s="37"/>
      <c r="BC961" s="37"/>
      <c r="BD961"/>
      <c r="BE961"/>
      <c r="BF961" s="37"/>
      <c r="BG961" s="37"/>
      <c r="BH961" s="37"/>
      <c r="BI961" s="37"/>
      <c r="BJ961" s="37"/>
      <c r="BK961"/>
      <c r="BL961"/>
      <c r="BM961" s="37"/>
      <c r="BN961"/>
      <c r="BO961"/>
      <c r="BP961"/>
      <c r="BQ961"/>
      <c r="BR961"/>
      <c r="BS961" s="41"/>
    </row>
    <row r="962" spans="1:71" x14ac:dyDescent="0.2">
      <c r="A962" s="40" t="str">
        <f t="shared" si="18"/>
        <v/>
      </c>
      <c r="B962" s="40"/>
      <c r="C962"/>
      <c r="D962"/>
      <c r="E962"/>
      <c r="F962"/>
      <c r="G962"/>
      <c r="H962"/>
      <c r="I962" s="37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 s="37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 s="37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 s="41"/>
    </row>
    <row r="963" spans="1:71" x14ac:dyDescent="0.2">
      <c r="A963" s="40" t="str">
        <f t="shared" si="18"/>
        <v/>
      </c>
      <c r="B963" s="40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 s="41"/>
    </row>
    <row r="964" spans="1:71" x14ac:dyDescent="0.2">
      <c r="A964" s="40" t="str">
        <f t="shared" si="18"/>
        <v/>
      </c>
      <c r="B964" s="40"/>
      <c r="C964"/>
      <c r="D964"/>
      <c r="E964"/>
      <c r="F964"/>
      <c r="G964"/>
      <c r="H964"/>
      <c r="I964"/>
      <c r="J964"/>
      <c r="K964"/>
      <c r="L964"/>
      <c r="M964"/>
      <c r="N964" s="37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 s="37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 s="41"/>
    </row>
    <row r="965" spans="1:71" x14ac:dyDescent="0.2">
      <c r="A965" s="40" t="str">
        <f t="shared" si="18"/>
        <v/>
      </c>
      <c r="B965" s="40"/>
      <c r="C965"/>
      <c r="D965"/>
      <c r="E965"/>
      <c r="F965"/>
      <c r="G965" s="37"/>
      <c r="H965"/>
      <c r="I965"/>
      <c r="J965"/>
      <c r="K965"/>
      <c r="L965"/>
      <c r="M965"/>
      <c r="N965"/>
      <c r="O965"/>
      <c r="P965"/>
      <c r="Q965"/>
      <c r="R965"/>
      <c r="S965" s="37"/>
      <c r="T965"/>
      <c r="U965"/>
      <c r="V965"/>
      <c r="W965" s="37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 s="37"/>
      <c r="AW965"/>
      <c r="AX965"/>
      <c r="AY965"/>
      <c r="AZ965"/>
      <c r="BA965"/>
      <c r="BB965"/>
      <c r="BC965"/>
      <c r="BD965"/>
      <c r="BE965"/>
      <c r="BF965" s="37"/>
      <c r="BG965"/>
      <c r="BH965"/>
      <c r="BI965"/>
      <c r="BJ965"/>
      <c r="BK965"/>
      <c r="BL965"/>
      <c r="BM965" s="37"/>
      <c r="BN965" s="37"/>
      <c r="BO965"/>
      <c r="BP965"/>
      <c r="BQ965"/>
      <c r="BR965"/>
      <c r="BS965" s="41"/>
    </row>
    <row r="966" spans="1:71" x14ac:dyDescent="0.2">
      <c r="A966" s="40" t="str">
        <f t="shared" si="18"/>
        <v/>
      </c>
      <c r="B966" s="40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 s="37"/>
      <c r="AX966" s="37"/>
      <c r="AY966"/>
      <c r="AZ966" s="37"/>
      <c r="BA966" s="37"/>
      <c r="BB966" s="37"/>
      <c r="BC966" s="37"/>
      <c r="BD966"/>
      <c r="BE966" s="37"/>
      <c r="BF966"/>
      <c r="BG966"/>
      <c r="BH966"/>
      <c r="BI966"/>
      <c r="BJ966"/>
      <c r="BK966" s="37"/>
      <c r="BL966"/>
      <c r="BM966" s="37"/>
      <c r="BN966"/>
      <c r="BO966"/>
      <c r="BP966"/>
      <c r="BQ966"/>
      <c r="BR966"/>
      <c r="BS966" s="41"/>
    </row>
    <row r="967" spans="1:71" x14ac:dyDescent="0.2">
      <c r="A967" s="40" t="str">
        <f t="shared" si="18"/>
        <v/>
      </c>
      <c r="B967" s="40"/>
      <c r="C967"/>
      <c r="D967"/>
      <c r="E967"/>
      <c r="F967"/>
      <c r="G967" s="37"/>
      <c r="H967"/>
      <c r="I967"/>
      <c r="J967"/>
      <c r="K967"/>
      <c r="L967"/>
      <c r="M967"/>
      <c r="N967" s="37"/>
      <c r="O967"/>
      <c r="P967"/>
      <c r="Q967"/>
      <c r="R967"/>
      <c r="S967"/>
      <c r="T967" s="37"/>
      <c r="U967"/>
      <c r="V967"/>
      <c r="W967" s="37"/>
      <c r="X967"/>
      <c r="Y967"/>
      <c r="Z967" s="37"/>
      <c r="AA967"/>
      <c r="AB967"/>
      <c r="AC967"/>
      <c r="AD967"/>
      <c r="AE967"/>
      <c r="AF967" s="37"/>
      <c r="AG967"/>
      <c r="AH967"/>
      <c r="AI967"/>
      <c r="AJ967" s="37"/>
      <c r="AK967"/>
      <c r="AL967"/>
      <c r="AM967"/>
      <c r="AN967"/>
      <c r="AO967" s="37"/>
      <c r="AP967"/>
      <c r="AQ967" s="37"/>
      <c r="AR967"/>
      <c r="AS967" s="37"/>
      <c r="AT967" s="37"/>
      <c r="AU967"/>
      <c r="AV967" s="37"/>
      <c r="AW967" s="37"/>
      <c r="AX967" s="37"/>
      <c r="AY967"/>
      <c r="AZ967" s="37"/>
      <c r="BA967"/>
      <c r="BB967" s="37"/>
      <c r="BC967" s="37"/>
      <c r="BD967" s="37"/>
      <c r="BE967" s="37"/>
      <c r="BF967"/>
      <c r="BG967" s="37"/>
      <c r="BH967"/>
      <c r="BI967"/>
      <c r="BJ967"/>
      <c r="BK967" s="37"/>
      <c r="BL967" s="37"/>
      <c r="BM967" s="37"/>
      <c r="BN967"/>
      <c r="BO967"/>
      <c r="BP967"/>
      <c r="BQ967"/>
      <c r="BR967" s="37"/>
      <c r="BS967" s="41"/>
    </row>
    <row r="968" spans="1:71" x14ac:dyDescent="0.2">
      <c r="A968" s="40" t="str">
        <f t="shared" si="18"/>
        <v/>
      </c>
      <c r="B968" s="40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 s="37"/>
      <c r="AG968"/>
      <c r="AH968"/>
      <c r="AI968"/>
      <c r="AJ968"/>
      <c r="AK968"/>
      <c r="AL968"/>
      <c r="AM968"/>
      <c r="AN968"/>
      <c r="AO968"/>
      <c r="AP968"/>
      <c r="AQ968"/>
      <c r="AR968" s="37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 s="37"/>
      <c r="BS968" s="41"/>
    </row>
    <row r="969" spans="1:71" x14ac:dyDescent="0.2">
      <c r="A969" s="40" t="str">
        <f t="shared" si="18"/>
        <v/>
      </c>
      <c r="B969" s="40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 s="37"/>
      <c r="AS969" s="37"/>
      <c r="AT969"/>
      <c r="AU969"/>
      <c r="AV969" s="37"/>
      <c r="AW969"/>
      <c r="AX969"/>
      <c r="AY969"/>
      <c r="AZ969"/>
      <c r="BA969"/>
      <c r="BB969"/>
      <c r="BC969"/>
      <c r="BD969"/>
      <c r="BE969"/>
      <c r="BF969"/>
      <c r="BG969" s="37"/>
      <c r="BH969" s="37"/>
      <c r="BI969" s="37"/>
      <c r="BJ969" s="37"/>
      <c r="BK969"/>
      <c r="BL969"/>
      <c r="BM969" s="37"/>
      <c r="BN969"/>
      <c r="BO969"/>
      <c r="BP969"/>
      <c r="BQ969"/>
      <c r="BR969" s="37"/>
      <c r="BS969" s="41"/>
    </row>
    <row r="970" spans="1:71" x14ac:dyDescent="0.2">
      <c r="A970" s="40" t="str">
        <f t="shared" si="18"/>
        <v/>
      </c>
      <c r="B970" s="40"/>
      <c r="C970"/>
      <c r="D970"/>
      <c r="E970" s="37"/>
      <c r="F970" s="37"/>
      <c r="G970"/>
      <c r="H970" s="37"/>
      <c r="I970" s="37"/>
      <c r="J970" s="37"/>
      <c r="K970" s="37"/>
      <c r="L970" s="37"/>
      <c r="M970" s="37"/>
      <c r="N970" s="37"/>
      <c r="O970"/>
      <c r="P970"/>
      <c r="Q970"/>
      <c r="R970" s="37"/>
      <c r="S970" s="37"/>
      <c r="T970"/>
      <c r="U970" s="37"/>
      <c r="V970" s="37"/>
      <c r="W970" s="37"/>
      <c r="X970" s="37"/>
      <c r="Y970" s="37"/>
      <c r="Z970" s="37"/>
      <c r="AA970"/>
      <c r="AB970" s="37"/>
      <c r="AC970" s="37"/>
      <c r="AD970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/>
      <c r="BP970"/>
      <c r="BQ970"/>
      <c r="BR970" s="37"/>
      <c r="BS970" s="41"/>
    </row>
    <row r="971" spans="1:71" x14ac:dyDescent="0.2">
      <c r="A971" s="40" t="str">
        <f t="shared" si="18"/>
        <v/>
      </c>
      <c r="B971" s="40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 s="37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 s="37"/>
      <c r="AY971"/>
      <c r="AZ971"/>
      <c r="BA971"/>
      <c r="BB971"/>
      <c r="BC971"/>
      <c r="BD971"/>
      <c r="BE971"/>
      <c r="BF971"/>
      <c r="BG971"/>
      <c r="BH971"/>
      <c r="BI971"/>
      <c r="BJ971" s="37"/>
      <c r="BK971"/>
      <c r="BL971"/>
      <c r="BM971"/>
      <c r="BN971"/>
      <c r="BO971"/>
      <c r="BP971"/>
      <c r="BQ971"/>
      <c r="BR971"/>
      <c r="BS971" s="41"/>
    </row>
    <row r="972" spans="1:71" x14ac:dyDescent="0.2">
      <c r="A972" s="40" t="str">
        <f t="shared" si="18"/>
        <v/>
      </c>
      <c r="B972" s="40"/>
      <c r="C972"/>
      <c r="D972"/>
      <c r="E972"/>
      <c r="F972"/>
      <c r="G972"/>
      <c r="H972"/>
      <c r="I972"/>
      <c r="J972"/>
      <c r="K972" s="37"/>
      <c r="L972"/>
      <c r="M972"/>
      <c r="N972"/>
      <c r="O972" s="37"/>
      <c r="P972"/>
      <c r="Q972" s="37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 s="37"/>
      <c r="BJ972"/>
      <c r="BK972"/>
      <c r="BL972"/>
      <c r="BM972"/>
      <c r="BN972"/>
      <c r="BO972"/>
      <c r="BP972"/>
      <c r="BQ972"/>
      <c r="BR972"/>
      <c r="BS972" s="41"/>
    </row>
    <row r="973" spans="1:71" x14ac:dyDescent="0.2">
      <c r="A973" s="40" t="str">
        <f t="shared" si="18"/>
        <v/>
      </c>
      <c r="B973" s="40"/>
      <c r="C973"/>
      <c r="D973"/>
      <c r="E973" s="37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 s="37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 s="37"/>
      <c r="AP973"/>
      <c r="AQ973"/>
      <c r="AR973"/>
      <c r="AS973"/>
      <c r="AT973"/>
      <c r="AU973"/>
      <c r="AV973"/>
      <c r="AW973"/>
      <c r="AX973"/>
      <c r="AY973" s="37"/>
      <c r="AZ973"/>
      <c r="BA973"/>
      <c r="BB973"/>
      <c r="BC973" s="37"/>
      <c r="BD973" s="37"/>
      <c r="BE973" s="37"/>
      <c r="BF973"/>
      <c r="BG973" s="37"/>
      <c r="BH973"/>
      <c r="BI973"/>
      <c r="BJ973"/>
      <c r="BK973"/>
      <c r="BL973"/>
      <c r="BM973" s="37"/>
      <c r="BN973"/>
      <c r="BO973"/>
      <c r="BP973"/>
      <c r="BQ973"/>
      <c r="BR973" s="37"/>
      <c r="BS973" s="41"/>
    </row>
    <row r="974" spans="1:71" x14ac:dyDescent="0.2">
      <c r="A974" s="40" t="str">
        <f t="shared" si="18"/>
        <v/>
      </c>
      <c r="B974" s="40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 s="41"/>
    </row>
    <row r="975" spans="1:71" x14ac:dyDescent="0.2">
      <c r="A975" s="40" t="str">
        <f t="shared" si="18"/>
        <v/>
      </c>
      <c r="B975" s="40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 s="37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 s="41"/>
    </row>
    <row r="976" spans="1:71" x14ac:dyDescent="0.2">
      <c r="A976" s="40" t="str">
        <f t="shared" si="18"/>
        <v/>
      </c>
      <c r="B976" s="40"/>
      <c r="C976"/>
      <c r="D976"/>
      <c r="E976"/>
      <c r="F976" s="37"/>
      <c r="G976" s="37"/>
      <c r="H976"/>
      <c r="I976" s="37"/>
      <c r="J976"/>
      <c r="K976"/>
      <c r="L976" s="37"/>
      <c r="M976" s="37"/>
      <c r="N976" s="37"/>
      <c r="O976"/>
      <c r="P976"/>
      <c r="Q976"/>
      <c r="R976"/>
      <c r="S976"/>
      <c r="T976" s="37"/>
      <c r="U976"/>
      <c r="V976"/>
      <c r="W976"/>
      <c r="X976" s="37"/>
      <c r="Y976"/>
      <c r="Z976" s="37"/>
      <c r="AA976"/>
      <c r="AB976"/>
      <c r="AC976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/>
      <c r="AQ976"/>
      <c r="AR976" s="37"/>
      <c r="AS976" s="37"/>
      <c r="AT976" s="37"/>
      <c r="AU976" s="37"/>
      <c r="AV976" s="37"/>
      <c r="AW976" s="37"/>
      <c r="AX976" s="37"/>
      <c r="AY976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/>
      <c r="BK976" s="37"/>
      <c r="BL976"/>
      <c r="BM976" s="37"/>
      <c r="BN976"/>
      <c r="BO976"/>
      <c r="BP976"/>
      <c r="BQ976"/>
      <c r="BR976" s="37"/>
      <c r="BS976" s="41"/>
    </row>
    <row r="977" spans="1:71" x14ac:dyDescent="0.2">
      <c r="A977" s="40" t="str">
        <f t="shared" si="18"/>
        <v/>
      </c>
      <c r="B977" s="40"/>
      <c r="C97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/>
      <c r="Q977"/>
      <c r="R977" s="37"/>
      <c r="S977" s="37"/>
      <c r="T977" s="37"/>
      <c r="U977"/>
      <c r="V977" s="37"/>
      <c r="W977" s="37"/>
      <c r="X977" s="37"/>
      <c r="Y977" s="37"/>
      <c r="Z977" s="37"/>
      <c r="AA977" s="37"/>
      <c r="AB977" s="37"/>
      <c r="AC977" s="37"/>
      <c r="AD97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/>
      <c r="BQ977" s="37"/>
      <c r="BR977" s="37"/>
      <c r="BS977" s="41"/>
    </row>
    <row r="978" spans="1:71" x14ac:dyDescent="0.2">
      <c r="A978" s="40" t="str">
        <f t="shared" si="18"/>
        <v/>
      </c>
      <c r="B978" s="40"/>
      <c r="C978"/>
      <c r="D978"/>
      <c r="E978"/>
      <c r="F978"/>
      <c r="G978"/>
      <c r="H978" s="37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 s="37"/>
      <c r="AJ978"/>
      <c r="AK978"/>
      <c r="AL978" s="37"/>
      <c r="AM978"/>
      <c r="AN978"/>
      <c r="AO978"/>
      <c r="AP978"/>
      <c r="AQ978"/>
      <c r="AR978"/>
      <c r="AS978" s="37"/>
      <c r="AT978"/>
      <c r="AU978"/>
      <c r="AV978"/>
      <c r="AW978"/>
      <c r="AX978" s="37"/>
      <c r="AY978"/>
      <c r="AZ978" s="37"/>
      <c r="BA978"/>
      <c r="BB978"/>
      <c r="BC978" s="37"/>
      <c r="BD978" s="37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 s="37"/>
      <c r="BS978" s="41"/>
    </row>
    <row r="979" spans="1:71" x14ac:dyDescent="0.2">
      <c r="A979" s="40" t="str">
        <f t="shared" si="18"/>
        <v/>
      </c>
      <c r="B979" s="40"/>
      <c r="C979"/>
      <c r="D979"/>
      <c r="E979"/>
      <c r="F979"/>
      <c r="G979"/>
      <c r="H979" s="37"/>
      <c r="I979" s="37"/>
      <c r="J979" s="37"/>
      <c r="K979" s="37"/>
      <c r="L979"/>
      <c r="M979" s="37"/>
      <c r="N979" s="37"/>
      <c r="O979"/>
      <c r="P979"/>
      <c r="Q979"/>
      <c r="R979"/>
      <c r="S979"/>
      <c r="T979"/>
      <c r="U979" s="37"/>
      <c r="V979" s="37"/>
      <c r="W979"/>
      <c r="X979" s="37"/>
      <c r="Y979"/>
      <c r="Z979" s="37"/>
      <c r="AA979"/>
      <c r="AB979"/>
      <c r="AC979"/>
      <c r="AD979"/>
      <c r="AE979"/>
      <c r="AF979"/>
      <c r="AG979" s="37"/>
      <c r="AH979"/>
      <c r="AI979" s="37"/>
      <c r="AJ979"/>
      <c r="AK979"/>
      <c r="AL979"/>
      <c r="AM979"/>
      <c r="AN979" s="37"/>
      <c r="AO979"/>
      <c r="AP979" s="37"/>
      <c r="AQ979" s="37"/>
      <c r="AR979" s="37"/>
      <c r="AS979" s="37"/>
      <c r="AT979" s="37"/>
      <c r="AU979"/>
      <c r="AV979" s="37"/>
      <c r="AW979" s="37"/>
      <c r="AX979" s="37"/>
      <c r="AY979"/>
      <c r="AZ979" s="37"/>
      <c r="BA979"/>
      <c r="BB979"/>
      <c r="BC979" s="37"/>
      <c r="BD979" s="37"/>
      <c r="BE979"/>
      <c r="BF979" s="37"/>
      <c r="BG979" s="37"/>
      <c r="BH979" s="37"/>
      <c r="BI979" s="37"/>
      <c r="BJ979" s="37"/>
      <c r="BK979" s="37"/>
      <c r="BL979"/>
      <c r="BM979" s="37"/>
      <c r="BN979"/>
      <c r="BO979"/>
      <c r="BP979"/>
      <c r="BQ979"/>
      <c r="BR979" s="37"/>
      <c r="BS979" s="41"/>
    </row>
    <row r="980" spans="1:71" x14ac:dyDescent="0.2">
      <c r="A980" s="40" t="str">
        <f t="shared" si="18"/>
        <v/>
      </c>
      <c r="B980" s="4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 s="37"/>
      <c r="AY980"/>
      <c r="AZ980"/>
      <c r="BA980" s="37"/>
      <c r="BB980" s="37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 s="41"/>
    </row>
    <row r="981" spans="1:71" x14ac:dyDescent="0.2">
      <c r="A981" s="40" t="str">
        <f t="shared" si="18"/>
        <v/>
      </c>
      <c r="B981" s="40"/>
      <c r="C981"/>
      <c r="D981"/>
      <c r="E981"/>
      <c r="F981"/>
      <c r="G981" s="37"/>
      <c r="H981" s="37"/>
      <c r="I981" s="37"/>
      <c r="J981" s="37"/>
      <c r="K981" s="37"/>
      <c r="L981" s="37"/>
      <c r="M981" s="37"/>
      <c r="N981"/>
      <c r="O981"/>
      <c r="P981"/>
      <c r="Q981" s="37"/>
      <c r="R981"/>
      <c r="S981" s="37"/>
      <c r="T981"/>
      <c r="U981"/>
      <c r="V981"/>
      <c r="W981" s="37"/>
      <c r="X981" s="37"/>
      <c r="Y981"/>
      <c r="Z981"/>
      <c r="AA981"/>
      <c r="AB981" s="37"/>
      <c r="AC981" s="37"/>
      <c r="AD981"/>
      <c r="AE981"/>
      <c r="AF981" s="37"/>
      <c r="AG981" s="37"/>
      <c r="AH981"/>
      <c r="AI981" s="37"/>
      <c r="AJ981" s="37"/>
      <c r="AK981"/>
      <c r="AL981"/>
      <c r="AM981" s="37"/>
      <c r="AN981"/>
      <c r="AO981"/>
      <c r="AP981" s="37"/>
      <c r="AQ981" s="37"/>
      <c r="AR981" s="37"/>
      <c r="AS981" s="37"/>
      <c r="AT981"/>
      <c r="AU981"/>
      <c r="AV981" s="37"/>
      <c r="AW981"/>
      <c r="AX981" s="37"/>
      <c r="AY981"/>
      <c r="AZ981" s="37"/>
      <c r="BA981"/>
      <c r="BB981"/>
      <c r="BC981" s="37"/>
      <c r="BD981" s="37"/>
      <c r="BE981"/>
      <c r="BF981"/>
      <c r="BG981"/>
      <c r="BH981"/>
      <c r="BI981" s="37"/>
      <c r="BJ981" s="37"/>
      <c r="BK981" s="37"/>
      <c r="BL981"/>
      <c r="BM981" s="37"/>
      <c r="BN981"/>
      <c r="BO981"/>
      <c r="BP981"/>
      <c r="BQ981"/>
      <c r="BR981" s="37"/>
      <c r="BS981" s="41"/>
    </row>
    <row r="982" spans="1:71" x14ac:dyDescent="0.2">
      <c r="A982" s="40" t="str">
        <f t="shared" si="18"/>
        <v/>
      </c>
      <c r="B982" s="40"/>
      <c r="C982"/>
      <c r="D982"/>
      <c r="E982"/>
      <c r="F982" s="37"/>
      <c r="G982" s="37"/>
      <c r="H982" s="37"/>
      <c r="I982" s="37"/>
      <c r="J982" s="37"/>
      <c r="K982" s="37"/>
      <c r="L982"/>
      <c r="M982" s="37"/>
      <c r="N982" s="37"/>
      <c r="O982"/>
      <c r="P982"/>
      <c r="Q982"/>
      <c r="R982"/>
      <c r="S982"/>
      <c r="T982"/>
      <c r="U982" s="37"/>
      <c r="V982"/>
      <c r="W982"/>
      <c r="X982" s="37"/>
      <c r="Y982"/>
      <c r="Z982"/>
      <c r="AA982"/>
      <c r="AB982"/>
      <c r="AC982" s="37"/>
      <c r="AD982"/>
      <c r="AE982"/>
      <c r="AF982"/>
      <c r="AG982" s="37"/>
      <c r="AH982"/>
      <c r="AI982" s="37"/>
      <c r="AJ982" s="37"/>
      <c r="AK982" s="37"/>
      <c r="AL982" s="37"/>
      <c r="AM982" s="37"/>
      <c r="AN982"/>
      <c r="AO982" s="37"/>
      <c r="AP982" s="37"/>
      <c r="AQ982" s="37"/>
      <c r="AR982" s="37"/>
      <c r="AS982" s="37"/>
      <c r="AT982" s="37"/>
      <c r="AU982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/>
      <c r="BO982"/>
      <c r="BP982"/>
      <c r="BQ982"/>
      <c r="BR982" s="37"/>
      <c r="BS982" s="41"/>
    </row>
    <row r="983" spans="1:71" x14ac:dyDescent="0.2">
      <c r="A983" s="40" t="str">
        <f t="shared" si="18"/>
        <v/>
      </c>
      <c r="B983" s="40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 s="41"/>
    </row>
    <row r="984" spans="1:71" x14ac:dyDescent="0.2">
      <c r="A984" s="40" t="str">
        <f t="shared" si="18"/>
        <v/>
      </c>
      <c r="B984" s="40"/>
      <c r="C984"/>
      <c r="D984"/>
      <c r="E984"/>
      <c r="F984"/>
      <c r="G984"/>
      <c r="H984"/>
      <c r="I984" s="37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 s="37"/>
      <c r="AT984"/>
      <c r="AU984"/>
      <c r="AV984"/>
      <c r="AW984"/>
      <c r="AX984"/>
      <c r="AY984"/>
      <c r="AZ984"/>
      <c r="BA984"/>
      <c r="BB984" s="37"/>
      <c r="BC984"/>
      <c r="BD984"/>
      <c r="BE984" s="37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 s="41"/>
    </row>
    <row r="985" spans="1:71" x14ac:dyDescent="0.2">
      <c r="A985" s="40" t="str">
        <f t="shared" si="18"/>
        <v/>
      </c>
      <c r="B985" s="40"/>
      <c r="C985"/>
      <c r="D985"/>
      <c r="E985" s="37"/>
      <c r="F985"/>
      <c r="G985" s="37"/>
      <c r="H985" s="37"/>
      <c r="I985" s="37"/>
      <c r="J985"/>
      <c r="K985" s="37"/>
      <c r="L985" s="37"/>
      <c r="M985"/>
      <c r="N985" s="37"/>
      <c r="O985" s="37"/>
      <c r="P985" s="37"/>
      <c r="Q985" s="37"/>
      <c r="R985" s="37"/>
      <c r="S985" s="37"/>
      <c r="T985"/>
      <c r="U985"/>
      <c r="V985" s="37"/>
      <c r="W985" s="37"/>
      <c r="X985" s="37"/>
      <c r="Y985"/>
      <c r="Z985" s="37"/>
      <c r="AA985"/>
      <c r="AB985"/>
      <c r="AC985" s="37"/>
      <c r="AD985"/>
      <c r="AE985"/>
      <c r="AF985"/>
      <c r="AG985"/>
      <c r="AH985"/>
      <c r="AI985" s="37"/>
      <c r="AJ985"/>
      <c r="AK985"/>
      <c r="AL985" s="37"/>
      <c r="AM985" s="37"/>
      <c r="AN985"/>
      <c r="AO985" s="37"/>
      <c r="AP985" s="37"/>
      <c r="AQ985" s="37"/>
      <c r="AR985" s="37"/>
      <c r="AS985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/>
      <c r="BM985" s="37"/>
      <c r="BN985" s="37"/>
      <c r="BO985"/>
      <c r="BP985"/>
      <c r="BQ985" s="37"/>
      <c r="BR985" s="37"/>
      <c r="BS985" s="41"/>
    </row>
    <row r="986" spans="1:71" x14ac:dyDescent="0.2">
      <c r="A986" s="40" t="str">
        <f t="shared" si="18"/>
        <v/>
      </c>
      <c r="B986" s="40"/>
      <c r="C986"/>
      <c r="D986"/>
      <c r="E986"/>
      <c r="F986"/>
      <c r="G986"/>
      <c r="H986"/>
      <c r="I986"/>
      <c r="J986"/>
      <c r="K986" s="37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 s="37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 s="37"/>
      <c r="AP986"/>
      <c r="AQ986"/>
      <c r="AR986"/>
      <c r="AS986"/>
      <c r="AT986"/>
      <c r="AU986"/>
      <c r="AV986"/>
      <c r="AW986"/>
      <c r="AX986" s="37"/>
      <c r="AY986"/>
      <c r="AZ986"/>
      <c r="BA986"/>
      <c r="BB986"/>
      <c r="BC986"/>
      <c r="BD986" s="37"/>
      <c r="BE986"/>
      <c r="BF986"/>
      <c r="BG986"/>
      <c r="BH986"/>
      <c r="BI986"/>
      <c r="BJ986"/>
      <c r="BK986" s="37"/>
      <c r="BL986"/>
      <c r="BM986"/>
      <c r="BN986"/>
      <c r="BO986"/>
      <c r="BP986"/>
      <c r="BQ986"/>
      <c r="BR986"/>
      <c r="BS986" s="41"/>
    </row>
    <row r="987" spans="1:71" x14ac:dyDescent="0.2">
      <c r="A987" s="40" t="str">
        <f t="shared" si="18"/>
        <v/>
      </c>
      <c r="B987" s="40"/>
      <c r="C987"/>
      <c r="D987"/>
      <c r="E987"/>
      <c r="F987" s="37"/>
      <c r="G987" s="37"/>
      <c r="H987" s="37"/>
      <c r="I987" s="37"/>
      <c r="J987" s="37"/>
      <c r="K987" s="37"/>
      <c r="L987" s="37"/>
      <c r="M987" s="37"/>
      <c r="N987" s="37"/>
      <c r="O987"/>
      <c r="P987"/>
      <c r="Q987"/>
      <c r="R987"/>
      <c r="S987" s="37"/>
      <c r="T987"/>
      <c r="U987"/>
      <c r="V987" s="37"/>
      <c r="W987"/>
      <c r="X987" s="37"/>
      <c r="Y987"/>
      <c r="Z987" s="37"/>
      <c r="AA987"/>
      <c r="AB987"/>
      <c r="AC987"/>
      <c r="AD987"/>
      <c r="AE987" s="37"/>
      <c r="AF987" s="37"/>
      <c r="AG987" s="37"/>
      <c r="AH987" s="37"/>
      <c r="AI987" s="37"/>
      <c r="AJ98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/>
      <c r="BO987"/>
      <c r="BP987"/>
      <c r="BQ987"/>
      <c r="BR987" s="37"/>
      <c r="BS987" s="41"/>
    </row>
    <row r="988" spans="1:71" x14ac:dyDescent="0.2">
      <c r="A988" s="40" t="str">
        <f t="shared" si="18"/>
        <v/>
      </c>
      <c r="B988" s="40"/>
      <c r="C988"/>
      <c r="D988"/>
      <c r="E988"/>
      <c r="F988"/>
      <c r="G988"/>
      <c r="H988" s="37"/>
      <c r="I988"/>
      <c r="J988"/>
      <c r="K988" s="37"/>
      <c r="L988"/>
      <c r="M988" s="37"/>
      <c r="N988" s="37"/>
      <c r="O988"/>
      <c r="P988"/>
      <c r="Q988"/>
      <c r="R988" s="37"/>
      <c r="S988" s="37"/>
      <c r="T988"/>
      <c r="U988"/>
      <c r="V988"/>
      <c r="W988"/>
      <c r="X988"/>
      <c r="Y988"/>
      <c r="Z988" s="37"/>
      <c r="AA988"/>
      <c r="AB988"/>
      <c r="AC988"/>
      <c r="AD988"/>
      <c r="AE988"/>
      <c r="AF988" s="37"/>
      <c r="AG988" s="37"/>
      <c r="AH988" s="37"/>
      <c r="AI988"/>
      <c r="AJ988" s="37"/>
      <c r="AK988" s="37"/>
      <c r="AL988" s="37"/>
      <c r="AM988" s="37"/>
      <c r="AN988"/>
      <c r="AO988" s="37"/>
      <c r="AP988" s="37"/>
      <c r="AQ988" s="37"/>
      <c r="AR988" s="37"/>
      <c r="AS988" s="37"/>
      <c r="AT988" s="37"/>
      <c r="AU988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/>
      <c r="BO988"/>
      <c r="BP988"/>
      <c r="BQ988"/>
      <c r="BR988" s="37"/>
      <c r="BS988" s="41"/>
    </row>
    <row r="989" spans="1:71" x14ac:dyDescent="0.2">
      <c r="A989" s="40" t="str">
        <f t="shared" si="18"/>
        <v/>
      </c>
      <c r="B989" s="40"/>
      <c r="C989"/>
      <c r="D989"/>
      <c r="E989"/>
      <c r="F989"/>
      <c r="G989"/>
      <c r="H989" s="37"/>
      <c r="I989"/>
      <c r="J989" s="37"/>
      <c r="K989"/>
      <c r="L989"/>
      <c r="M989"/>
      <c r="N989"/>
      <c r="O989"/>
      <c r="P989"/>
      <c r="Q989" s="37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 s="37"/>
      <c r="BI989"/>
      <c r="BJ989"/>
      <c r="BK989"/>
      <c r="BL989"/>
      <c r="BM989"/>
      <c r="BN989"/>
      <c r="BO989"/>
      <c r="BP989"/>
      <c r="BQ989"/>
      <c r="BR989"/>
      <c r="BS989" s="41"/>
    </row>
    <row r="990" spans="1:71" x14ac:dyDescent="0.2">
      <c r="A990" s="40" t="str">
        <f t="shared" si="18"/>
        <v/>
      </c>
      <c r="B990" s="40"/>
      <c r="C990"/>
      <c r="D990"/>
      <c r="E990"/>
      <c r="F990"/>
      <c r="G990"/>
      <c r="H990"/>
      <c r="I990" s="37"/>
      <c r="J990"/>
      <c r="K990" s="37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 s="37"/>
      <c r="AQ990"/>
      <c r="AR990" s="37"/>
      <c r="AS990" s="37"/>
      <c r="AT990"/>
      <c r="AU990"/>
      <c r="AV990" s="37"/>
      <c r="AW990"/>
      <c r="AX990" s="37"/>
      <c r="AY990"/>
      <c r="AZ990" s="37"/>
      <c r="BA990"/>
      <c r="BB990"/>
      <c r="BC990"/>
      <c r="BD990" s="37"/>
      <c r="BE990"/>
      <c r="BF990"/>
      <c r="BG990" s="37"/>
      <c r="BH990"/>
      <c r="BI990"/>
      <c r="BJ990" s="37"/>
      <c r="BK990" s="37"/>
      <c r="BL990"/>
      <c r="BM990" s="37"/>
      <c r="BN990"/>
      <c r="BO990"/>
      <c r="BP990"/>
      <c r="BQ990"/>
      <c r="BR990" s="37"/>
      <c r="BS990" s="41"/>
    </row>
    <row r="991" spans="1:71" x14ac:dyDescent="0.2">
      <c r="A991" s="40" t="str">
        <f t="shared" si="18"/>
        <v/>
      </c>
      <c r="B991" s="40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 s="37"/>
      <c r="AK991"/>
      <c r="AL991"/>
      <c r="AM991"/>
      <c r="AN991"/>
      <c r="AO991"/>
      <c r="AP991"/>
      <c r="AQ991"/>
      <c r="AR991"/>
      <c r="AS991"/>
      <c r="AT991"/>
      <c r="AU991" s="37"/>
      <c r="AV991" s="37"/>
      <c r="AW991"/>
      <c r="AX991" s="37"/>
      <c r="AY991"/>
      <c r="AZ991" s="37"/>
      <c r="BA991"/>
      <c r="BB991"/>
      <c r="BC991" s="37"/>
      <c r="BD991" s="37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 s="37"/>
      <c r="BS991" s="41"/>
    </row>
    <row r="992" spans="1:71" x14ac:dyDescent="0.2">
      <c r="A992" s="40" t="str">
        <f t="shared" si="18"/>
        <v/>
      </c>
      <c r="B992" s="40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 s="37"/>
      <c r="BB992"/>
      <c r="BC992"/>
      <c r="BD992"/>
      <c r="BE992"/>
      <c r="BF992"/>
      <c r="BG992"/>
      <c r="BH992"/>
      <c r="BI992" s="37"/>
      <c r="BJ992"/>
      <c r="BK992"/>
      <c r="BL992"/>
      <c r="BM992"/>
      <c r="BN992"/>
      <c r="BO992"/>
      <c r="BP992"/>
      <c r="BQ992"/>
      <c r="BR992"/>
      <c r="BS992" s="41"/>
    </row>
    <row r="993" spans="1:71" x14ac:dyDescent="0.2">
      <c r="A993" s="40" t="str">
        <f t="shared" si="18"/>
        <v/>
      </c>
      <c r="B993" s="40"/>
      <c r="C993"/>
      <c r="D993"/>
      <c r="E993"/>
      <c r="F993"/>
      <c r="G993"/>
      <c r="H993"/>
      <c r="I993"/>
      <c r="J993"/>
      <c r="K993"/>
      <c r="L993"/>
      <c r="M993"/>
      <c r="N993" s="37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 s="37"/>
      <c r="AP993"/>
      <c r="AQ993"/>
      <c r="AR993"/>
      <c r="AS993"/>
      <c r="AT993"/>
      <c r="AU993"/>
      <c r="AV993"/>
      <c r="AW993"/>
      <c r="AX993"/>
      <c r="AY993"/>
      <c r="AZ993" s="37"/>
      <c r="BA993"/>
      <c r="BB993"/>
      <c r="BC993" s="37"/>
      <c r="BD993"/>
      <c r="BE993"/>
      <c r="BF993"/>
      <c r="BG993"/>
      <c r="BH993"/>
      <c r="BI993"/>
      <c r="BJ993"/>
      <c r="BK993" s="37"/>
      <c r="BL993"/>
      <c r="BM993" s="37"/>
      <c r="BN993"/>
      <c r="BO993"/>
      <c r="BP993"/>
      <c r="BQ993"/>
      <c r="BR993" s="37"/>
      <c r="BS993" s="41"/>
    </row>
    <row r="994" spans="1:71" x14ac:dyDescent="0.2">
      <c r="A994" s="40" t="str">
        <f t="shared" si="18"/>
        <v/>
      </c>
      <c r="B994" s="40"/>
      <c r="C994"/>
      <c r="D994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/>
      <c r="P994"/>
      <c r="Q994" s="37"/>
      <c r="R994" s="37"/>
      <c r="S994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/>
      <c r="BO994" s="37"/>
      <c r="BP994"/>
      <c r="BQ994"/>
      <c r="BR994" s="37"/>
      <c r="BS994" s="41"/>
    </row>
    <row r="995" spans="1:71" x14ac:dyDescent="0.2">
      <c r="A995" s="40" t="str">
        <f t="shared" si="18"/>
        <v/>
      </c>
      <c r="B995" s="40"/>
      <c r="C995"/>
      <c r="D995"/>
      <c r="E995"/>
      <c r="F995"/>
      <c r="G995"/>
      <c r="H995" s="37"/>
      <c r="I995"/>
      <c r="J995"/>
      <c r="K995"/>
      <c r="L995"/>
      <c r="M995"/>
      <c r="N995" s="37"/>
      <c r="O995"/>
      <c r="P995"/>
      <c r="Q995"/>
      <c r="R995"/>
      <c r="S995" s="37"/>
      <c r="T995"/>
      <c r="U995"/>
      <c r="V995"/>
      <c r="W995"/>
      <c r="X995"/>
      <c r="Y995"/>
      <c r="Z995"/>
      <c r="AA995"/>
      <c r="AB995"/>
      <c r="AC995" s="37"/>
      <c r="AD995"/>
      <c r="AE995"/>
      <c r="AF995"/>
      <c r="AG995"/>
      <c r="AH995" s="37"/>
      <c r="AI995" s="37"/>
      <c r="AJ995"/>
      <c r="AK995" s="37"/>
      <c r="AL995"/>
      <c r="AM995"/>
      <c r="AN995" s="37"/>
      <c r="AO995" s="37"/>
      <c r="AP995" s="37"/>
      <c r="AQ995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/>
      <c r="BM995" s="37"/>
      <c r="BN995"/>
      <c r="BO995"/>
      <c r="BP995"/>
      <c r="BQ995"/>
      <c r="BR995" s="37"/>
      <c r="BS995" s="41"/>
    </row>
    <row r="996" spans="1:71" x14ac:dyDescent="0.2">
      <c r="A996" s="40" t="str">
        <f t="shared" si="18"/>
        <v/>
      </c>
      <c r="B996" s="40"/>
      <c r="C996"/>
      <c r="D996"/>
      <c r="E996"/>
      <c r="F996"/>
      <c r="G996" s="37"/>
      <c r="H996"/>
      <c r="I996"/>
      <c r="J996"/>
      <c r="K996"/>
      <c r="L996"/>
      <c r="M996"/>
      <c r="N996" s="37"/>
      <c r="O996"/>
      <c r="P996"/>
      <c r="Q996"/>
      <c r="R996"/>
      <c r="S996" s="37"/>
      <c r="T996"/>
      <c r="U996"/>
      <c r="V996"/>
      <c r="W996"/>
      <c r="X996"/>
      <c r="Y996" s="37"/>
      <c r="Z996" s="37"/>
      <c r="AA996"/>
      <c r="AB996"/>
      <c r="AC996"/>
      <c r="AD996"/>
      <c r="AE996" s="37"/>
      <c r="AF996" s="37"/>
      <c r="AG996" s="37"/>
      <c r="AH996"/>
      <c r="AI996" s="37"/>
      <c r="AJ996" s="37"/>
      <c r="AK996"/>
      <c r="AL996"/>
      <c r="AM996"/>
      <c r="AN996" s="37"/>
      <c r="AO996" s="37"/>
      <c r="AP996" s="37"/>
      <c r="AQ996" s="37"/>
      <c r="AR996" s="37"/>
      <c r="AS996" s="37"/>
      <c r="AT996"/>
      <c r="AU996" s="37"/>
      <c r="AV996" s="37"/>
      <c r="AW996"/>
      <c r="AX996" s="37"/>
      <c r="AY996" s="37"/>
      <c r="AZ996" s="37"/>
      <c r="BA996" s="37"/>
      <c r="BB996" s="37"/>
      <c r="BC996" s="37"/>
      <c r="BD996" s="37"/>
      <c r="BE996" s="37"/>
      <c r="BF996"/>
      <c r="BG996" s="37"/>
      <c r="BH996"/>
      <c r="BI996" s="37"/>
      <c r="BJ996"/>
      <c r="BK996" s="37"/>
      <c r="BL996"/>
      <c r="BM996" s="37"/>
      <c r="BN996"/>
      <c r="BO996"/>
      <c r="BP996"/>
      <c r="BQ996"/>
      <c r="BR996" s="37"/>
      <c r="BS996" s="41"/>
    </row>
    <row r="997" spans="1:71" x14ac:dyDescent="0.2">
      <c r="A997" s="40" t="str">
        <f t="shared" si="18"/>
        <v/>
      </c>
      <c r="B997" s="40"/>
      <c r="C997"/>
      <c r="D997"/>
      <c r="E997"/>
      <c r="F997"/>
      <c r="G997"/>
      <c r="H997"/>
      <c r="I997" s="37"/>
      <c r="J997"/>
      <c r="K997" s="3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 s="41"/>
    </row>
    <row r="998" spans="1:71" x14ac:dyDescent="0.2">
      <c r="A998" s="40" t="str">
        <f t="shared" si="18"/>
        <v/>
      </c>
      <c r="B998" s="40"/>
      <c r="C998"/>
      <c r="D998"/>
      <c r="E998"/>
      <c r="F998" s="37"/>
      <c r="G998" s="37"/>
      <c r="H998" s="37"/>
      <c r="I998" s="37"/>
      <c r="J998" s="37"/>
      <c r="K998" s="37"/>
      <c r="L998"/>
      <c r="M998" s="37"/>
      <c r="N998" s="37"/>
      <c r="O998"/>
      <c r="P998"/>
      <c r="Q998"/>
      <c r="R998" s="37"/>
      <c r="S998" s="37"/>
      <c r="T998"/>
      <c r="U998"/>
      <c r="V998" s="37"/>
      <c r="W998" s="37"/>
      <c r="X998" s="37"/>
      <c r="Y998"/>
      <c r="Z998" s="37"/>
      <c r="AA998"/>
      <c r="AB998"/>
      <c r="AC998"/>
      <c r="AD998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  <c r="BI998" s="37"/>
      <c r="BJ998" s="37"/>
      <c r="BK998" s="37"/>
      <c r="BL998" s="37"/>
      <c r="BM998" s="37"/>
      <c r="BN998" s="37"/>
      <c r="BO998" s="37"/>
      <c r="BP998"/>
      <c r="BQ998"/>
      <c r="BR998" s="37"/>
      <c r="BS998" s="41"/>
    </row>
    <row r="999" spans="1:71" x14ac:dyDescent="0.2">
      <c r="A999" s="40" t="str">
        <f t="shared" si="18"/>
        <v/>
      </c>
      <c r="B999" s="40"/>
      <c r="C999"/>
      <c r="D999"/>
      <c r="E999"/>
      <c r="F999"/>
      <c r="G999"/>
      <c r="H999"/>
      <c r="I999"/>
      <c r="J999"/>
      <c r="K999" s="37"/>
      <c r="L999"/>
      <c r="M999"/>
      <c r="N999" s="37"/>
      <c r="O999"/>
      <c r="P999"/>
      <c r="Q999"/>
      <c r="R999"/>
      <c r="S999"/>
      <c r="T999"/>
      <c r="U999"/>
      <c r="V999"/>
      <c r="W999"/>
      <c r="X999" s="37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 s="37"/>
      <c r="AQ999" s="37"/>
      <c r="AR999"/>
      <c r="AS999"/>
      <c r="AT999"/>
      <c r="AU999"/>
      <c r="AV999" s="37"/>
      <c r="AW999"/>
      <c r="AX999"/>
      <c r="AY999"/>
      <c r="AZ999"/>
      <c r="BA999"/>
      <c r="BB999"/>
      <c r="BC999"/>
      <c r="BD999"/>
      <c r="BE999"/>
      <c r="BF999"/>
      <c r="BG999"/>
      <c r="BH999"/>
      <c r="BI999" s="37"/>
      <c r="BJ999"/>
      <c r="BK999"/>
      <c r="BL999"/>
      <c r="BM999" s="37"/>
      <c r="BN999"/>
      <c r="BO999"/>
      <c r="BP999"/>
      <c r="BQ999"/>
      <c r="BR999"/>
      <c r="BS999" s="41"/>
    </row>
    <row r="1000" spans="1:71" x14ac:dyDescent="0.2">
      <c r="A1000" s="40" t="str">
        <f t="shared" si="18"/>
        <v/>
      </c>
      <c r="B1000" s="40"/>
      <c r="C1000"/>
      <c r="D1000"/>
      <c r="E1000"/>
      <c r="F1000"/>
      <c r="G1000"/>
      <c r="H1000"/>
      <c r="I1000"/>
      <c r="J1000"/>
      <c r="K1000"/>
      <c r="L1000" s="37"/>
      <c r="M1000"/>
      <c r="N1000" s="37"/>
      <c r="O1000"/>
      <c r="P1000"/>
      <c r="Q1000"/>
      <c r="R1000"/>
      <c r="S1000"/>
      <c r="T1000"/>
      <c r="U1000"/>
      <c r="V1000"/>
      <c r="W1000" s="37"/>
      <c r="X1000"/>
      <c r="Y1000"/>
      <c r="Z1000"/>
      <c r="AA1000"/>
      <c r="AB1000"/>
      <c r="AC1000"/>
      <c r="AD1000"/>
      <c r="AE1000"/>
      <c r="AF1000"/>
      <c r="AG1000"/>
      <c r="AH1000"/>
      <c r="AI1000" s="37"/>
      <c r="AJ1000"/>
      <c r="AK1000"/>
      <c r="AL1000" s="37"/>
      <c r="AM1000"/>
      <c r="AN1000"/>
      <c r="AO1000" s="37"/>
      <c r="AP1000"/>
      <c r="AQ1000" s="37"/>
      <c r="AR1000"/>
      <c r="AS1000"/>
      <c r="AT1000"/>
      <c r="AU1000"/>
      <c r="AV1000" s="37"/>
      <c r="AW1000"/>
      <c r="AX1000" s="37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 s="41"/>
    </row>
    <row r="1001" spans="1:71" x14ac:dyDescent="0.2">
      <c r="A1001" s="40" t="str">
        <f t="shared" si="18"/>
        <v/>
      </c>
      <c r="B1001" s="40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 s="37"/>
      <c r="BL1001"/>
      <c r="BM1001"/>
      <c r="BN1001"/>
      <c r="BO1001"/>
      <c r="BP1001"/>
      <c r="BQ1001"/>
      <c r="BR1001" s="37"/>
      <c r="BS1001" s="41"/>
    </row>
    <row r="1002" spans="1:71" x14ac:dyDescent="0.2">
      <c r="A1002" s="40" t="str">
        <f t="shared" si="18"/>
        <v/>
      </c>
      <c r="B1002" s="40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 s="37"/>
      <c r="AA1002"/>
      <c r="AB1002"/>
      <c r="AC1002"/>
      <c r="AD1002"/>
      <c r="AE1002" s="37"/>
      <c r="AF1002" s="37"/>
      <c r="AG1002" s="37"/>
      <c r="AH1002"/>
      <c r="AI1002"/>
      <c r="AJ1002" s="37"/>
      <c r="AK1002" s="37"/>
      <c r="AL1002" s="37"/>
      <c r="AM1002" s="37"/>
      <c r="AN1002"/>
      <c r="AO1002"/>
      <c r="AP1002"/>
      <c r="AQ1002"/>
      <c r="AR1002" s="37"/>
      <c r="AS1002" s="37"/>
      <c r="AT1002"/>
      <c r="AU1002" s="37"/>
      <c r="AV1002" s="37"/>
      <c r="AW1002"/>
      <c r="AX1002" s="37"/>
      <c r="AY1002"/>
      <c r="AZ1002" s="37"/>
      <c r="BA1002"/>
      <c r="BB1002" s="37"/>
      <c r="BC1002" s="37"/>
      <c r="BD1002" s="37"/>
      <c r="BE1002"/>
      <c r="BF1002"/>
      <c r="BG1002"/>
      <c r="BH1002"/>
      <c r="BI1002" s="37"/>
      <c r="BJ1002"/>
      <c r="BK1002"/>
      <c r="BL1002" s="37"/>
      <c r="BM1002" s="37"/>
      <c r="BN1002"/>
      <c r="BO1002"/>
      <c r="BP1002"/>
      <c r="BQ1002"/>
      <c r="BR1002" s="37"/>
      <c r="BS1002" s="41"/>
    </row>
    <row r="1003" spans="1:71" x14ac:dyDescent="0.2">
      <c r="A1003" s="40" t="str">
        <f t="shared" si="18"/>
        <v/>
      </c>
      <c r="B1003" s="40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 s="37"/>
      <c r="AW1003"/>
      <c r="AX1003"/>
      <c r="AY1003"/>
      <c r="AZ1003"/>
      <c r="BA1003"/>
      <c r="BB1003" s="37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 s="41"/>
    </row>
    <row r="1004" spans="1:71" x14ac:dyDescent="0.2">
      <c r="A1004" s="40" t="str">
        <f t="shared" si="18"/>
        <v/>
      </c>
      <c r="B1004" s="40"/>
      <c r="C1004"/>
      <c r="D1004"/>
      <c r="E1004"/>
      <c r="F1004"/>
      <c r="G1004"/>
      <c r="H1004" s="37"/>
      <c r="I1004" s="37"/>
      <c r="J1004"/>
      <c r="K1004"/>
      <c r="L1004"/>
      <c r="M1004"/>
      <c r="N1004" s="37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 s="37"/>
      <c r="AM1004"/>
      <c r="AN1004"/>
      <c r="AO1004"/>
      <c r="AP1004" s="37"/>
      <c r="AQ1004"/>
      <c r="AR1004"/>
      <c r="AS1004"/>
      <c r="AT1004"/>
      <c r="AU1004" s="37"/>
      <c r="AV1004" s="37"/>
      <c r="AW1004" s="37"/>
      <c r="AX1004"/>
      <c r="AY1004"/>
      <c r="AZ1004" s="37"/>
      <c r="BA1004" s="37"/>
      <c r="BB1004"/>
      <c r="BC1004" s="37"/>
      <c r="BD1004" s="37"/>
      <c r="BE1004"/>
      <c r="BF1004"/>
      <c r="BG1004" s="37"/>
      <c r="BH1004"/>
      <c r="BI1004" s="37"/>
      <c r="BJ1004" s="37"/>
      <c r="BK1004" s="37"/>
      <c r="BL1004" s="37"/>
      <c r="BM1004" s="37"/>
      <c r="BN1004"/>
      <c r="BO1004"/>
      <c r="BP1004"/>
      <c r="BQ1004"/>
      <c r="BR1004" s="37"/>
      <c r="BS1004" s="41"/>
    </row>
    <row r="1005" spans="1:71" x14ac:dyDescent="0.2">
      <c r="A1005" s="40" t="str">
        <f t="shared" si="18"/>
        <v/>
      </c>
      <c r="B1005" s="40"/>
      <c r="C1005"/>
      <c r="D1005"/>
      <c r="E1005"/>
      <c r="F1005"/>
      <c r="G1005"/>
      <c r="H1005"/>
      <c r="I1005"/>
      <c r="J1005"/>
      <c r="K1005"/>
      <c r="L1005" s="37"/>
      <c r="M1005" s="37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 s="41"/>
    </row>
    <row r="1006" spans="1:71" x14ac:dyDescent="0.2">
      <c r="A1006" s="40" t="str">
        <f t="shared" si="18"/>
        <v/>
      </c>
      <c r="B1006" s="40"/>
      <c r="C1006"/>
      <c r="D1006"/>
      <c r="E1006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/>
      <c r="Q1006"/>
      <c r="R1006" s="37"/>
      <c r="S1006" s="37"/>
      <c r="T1006"/>
      <c r="U1006"/>
      <c r="V1006" s="37"/>
      <c r="W1006" s="37"/>
      <c r="X1006" s="37"/>
      <c r="Y1006"/>
      <c r="Z1006" s="37"/>
      <c r="AA1006"/>
      <c r="AB1006"/>
      <c r="AC1006" s="37"/>
      <c r="AD1006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  <c r="BH1006" s="37"/>
      <c r="BI1006" s="37"/>
      <c r="BJ1006" s="37"/>
      <c r="BK1006" s="37"/>
      <c r="BL1006" s="37"/>
      <c r="BM1006" s="37"/>
      <c r="BN1006"/>
      <c r="BO1006" s="37"/>
      <c r="BP1006"/>
      <c r="BQ1006"/>
      <c r="BR1006" s="37"/>
      <c r="BS1006" s="41"/>
    </row>
    <row r="1007" spans="1:71" x14ac:dyDescent="0.2">
      <c r="A1007" s="40" t="str">
        <f t="shared" si="18"/>
        <v/>
      </c>
      <c r="B1007" s="40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 s="37"/>
      <c r="AM1007"/>
      <c r="AN1007"/>
      <c r="AO1007" s="37"/>
      <c r="AP1007"/>
      <c r="AQ1007"/>
      <c r="AR1007"/>
      <c r="AS1007" s="37"/>
      <c r="AT1007"/>
      <c r="AU1007"/>
      <c r="AV1007" s="37"/>
      <c r="AW1007" s="37"/>
      <c r="AX1007" s="37"/>
      <c r="AY1007"/>
      <c r="AZ1007" s="37"/>
      <c r="BA1007" s="37"/>
      <c r="BB1007"/>
      <c r="BC1007" s="37"/>
      <c r="BD1007" s="37"/>
      <c r="BE1007"/>
      <c r="BF1007"/>
      <c r="BG1007"/>
      <c r="BH1007"/>
      <c r="BI1007" s="37"/>
      <c r="BJ1007"/>
      <c r="BK1007" s="37"/>
      <c r="BL1007"/>
      <c r="BM1007" s="37"/>
      <c r="BN1007"/>
      <c r="BO1007"/>
      <c r="BP1007"/>
      <c r="BQ1007"/>
      <c r="BR1007" s="37"/>
      <c r="BS1007" s="41"/>
    </row>
    <row r="1008" spans="1:71" x14ac:dyDescent="0.2">
      <c r="A1008" s="40" t="str">
        <f t="shared" si="18"/>
        <v/>
      </c>
      <c r="B1008" s="40"/>
      <c r="C1008"/>
      <c r="D1008"/>
      <c r="E1008"/>
      <c r="F1008" s="37"/>
      <c r="G1008"/>
      <c r="H1008"/>
      <c r="I1008"/>
      <c r="J1008"/>
      <c r="K1008" s="37"/>
      <c r="L1008" s="37"/>
      <c r="M1008"/>
      <c r="N1008" s="37"/>
      <c r="O1008"/>
      <c r="P1008"/>
      <c r="Q1008"/>
      <c r="R1008"/>
      <c r="S1008" s="37"/>
      <c r="T1008"/>
      <c r="U1008"/>
      <c r="V1008"/>
      <c r="W1008"/>
      <c r="X1008" s="37"/>
      <c r="Y1008"/>
      <c r="Z1008" s="37"/>
      <c r="AA1008"/>
      <c r="AB1008"/>
      <c r="AC1008" s="37"/>
      <c r="AD1008"/>
      <c r="AE1008"/>
      <c r="AF1008" s="37"/>
      <c r="AG1008" s="37"/>
      <c r="AH1008" s="37"/>
      <c r="AI1008" s="37"/>
      <c r="AJ1008"/>
      <c r="AK1008" s="37"/>
      <c r="AL1008" s="37"/>
      <c r="AM1008" s="37"/>
      <c r="AN1008"/>
      <c r="AO1008" s="37"/>
      <c r="AP1008" s="37"/>
      <c r="AQ1008" s="37"/>
      <c r="AR1008"/>
      <c r="AS1008" s="37"/>
      <c r="AT1008" s="37"/>
      <c r="AU1008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/>
      <c r="BI1008" s="37"/>
      <c r="BJ1008"/>
      <c r="BK1008" s="37"/>
      <c r="BL1008" s="37"/>
      <c r="BM1008" s="37"/>
      <c r="BN1008"/>
      <c r="BO1008"/>
      <c r="BP1008"/>
      <c r="BQ1008"/>
      <c r="BR1008" s="37"/>
      <c r="BS1008" s="41"/>
    </row>
    <row r="1009" spans="1:71" x14ac:dyDescent="0.2">
      <c r="A1009" s="40" t="str">
        <f t="shared" ref="A1009:A1062" si="19">B1009&amp;C1009</f>
        <v/>
      </c>
      <c r="B1009" s="40"/>
      <c r="C1009"/>
      <c r="D1009"/>
      <c r="E1009"/>
      <c r="F1009"/>
      <c r="G1009" s="37"/>
      <c r="H1009"/>
      <c r="I1009" s="37"/>
      <c r="J1009"/>
      <c r="K1009" s="37"/>
      <c r="L1009" s="37"/>
      <c r="M1009"/>
      <c r="N1009"/>
      <c r="O1009"/>
      <c r="P1009"/>
      <c r="Q1009" s="37"/>
      <c r="R1009"/>
      <c r="S1009" s="37"/>
      <c r="T1009"/>
      <c r="U1009"/>
      <c r="V1009"/>
      <c r="W1009" s="37"/>
      <c r="X1009" s="37"/>
      <c r="Y1009"/>
      <c r="Z1009"/>
      <c r="AA1009"/>
      <c r="AB1009"/>
      <c r="AC1009" s="37"/>
      <c r="AD1009"/>
      <c r="AE1009"/>
      <c r="AF1009"/>
      <c r="AG1009"/>
      <c r="AH1009"/>
      <c r="AI1009" s="37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 s="37"/>
      <c r="AX1009" s="37"/>
      <c r="AY1009"/>
      <c r="AZ1009" s="37"/>
      <c r="BA1009" s="37"/>
      <c r="BB1009"/>
      <c r="BC1009" s="37"/>
      <c r="BD1009" s="37"/>
      <c r="BE1009" s="37"/>
      <c r="BF1009"/>
      <c r="BG1009"/>
      <c r="BH1009"/>
      <c r="BI1009"/>
      <c r="BJ1009"/>
      <c r="BK1009"/>
      <c r="BL1009"/>
      <c r="BM1009" s="37"/>
      <c r="BN1009"/>
      <c r="BO1009"/>
      <c r="BP1009"/>
      <c r="BQ1009" s="37"/>
      <c r="BR1009" s="37"/>
      <c r="BS1009" s="41"/>
    </row>
    <row r="1010" spans="1:71" x14ac:dyDescent="0.2">
      <c r="A1010" s="40" t="str">
        <f t="shared" si="19"/>
        <v/>
      </c>
      <c r="B1010" s="4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 s="41"/>
    </row>
    <row r="1011" spans="1:71" x14ac:dyDescent="0.2">
      <c r="A1011" s="40" t="str">
        <f t="shared" si="19"/>
        <v/>
      </c>
      <c r="B1011" s="40"/>
      <c r="C1011"/>
      <c r="D1011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/>
      <c r="P1011"/>
      <c r="Q1011"/>
      <c r="R1011" s="37"/>
      <c r="S1011" s="37"/>
      <c r="T1011"/>
      <c r="U1011"/>
      <c r="V1011" s="37"/>
      <c r="W1011"/>
      <c r="X1011" s="37"/>
      <c r="Y1011"/>
      <c r="Z1011" s="37"/>
      <c r="AA1011"/>
      <c r="AB1011"/>
      <c r="AC1011" s="37"/>
      <c r="AD1011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  <c r="BI1011" s="37"/>
      <c r="BJ1011" s="37"/>
      <c r="BK1011" s="37"/>
      <c r="BL1011" s="37"/>
      <c r="BM1011" s="37"/>
      <c r="BN1011"/>
      <c r="BO1011"/>
      <c r="BP1011"/>
      <c r="BQ1011"/>
      <c r="BR1011" s="37"/>
      <c r="BS1011" s="41"/>
    </row>
    <row r="1012" spans="1:71" x14ac:dyDescent="0.2">
      <c r="A1012" s="40" t="str">
        <f t="shared" si="19"/>
        <v/>
      </c>
      <c r="B1012" s="40"/>
      <c r="C1012"/>
      <c r="D1012"/>
      <c r="E1012"/>
      <c r="F1012"/>
      <c r="G1012" s="37"/>
      <c r="H1012" s="37"/>
      <c r="I1012" s="37"/>
      <c r="J1012" s="37"/>
      <c r="K1012" s="37"/>
      <c r="L1012" s="37"/>
      <c r="M1012" s="37"/>
      <c r="N1012" s="37"/>
      <c r="O1012"/>
      <c r="P1012"/>
      <c r="Q1012"/>
      <c r="R1012"/>
      <c r="S1012"/>
      <c r="T1012"/>
      <c r="U1012" s="37"/>
      <c r="V1012"/>
      <c r="W1012"/>
      <c r="X1012" s="37"/>
      <c r="Y1012" s="37"/>
      <c r="Z1012"/>
      <c r="AA1012"/>
      <c r="AB1012"/>
      <c r="AC1012" s="37"/>
      <c r="AD1012"/>
      <c r="AE1012"/>
      <c r="AF1012"/>
      <c r="AG1012"/>
      <c r="AH1012"/>
      <c r="AI1012" s="37"/>
      <c r="AJ1012"/>
      <c r="AK1012"/>
      <c r="AL1012"/>
      <c r="AM1012" s="37"/>
      <c r="AN1012"/>
      <c r="AO1012" s="37"/>
      <c r="AP1012" s="37"/>
      <c r="AQ1012" s="37"/>
      <c r="AR1012" s="37"/>
      <c r="AS1012" s="37"/>
      <c r="AT1012" s="37"/>
      <c r="AU1012"/>
      <c r="AV1012" s="37"/>
      <c r="AW1012"/>
      <c r="AX1012" s="37"/>
      <c r="AY1012"/>
      <c r="AZ1012" s="37"/>
      <c r="BA1012"/>
      <c r="BB1012" s="37"/>
      <c r="BC1012" s="37"/>
      <c r="BD1012"/>
      <c r="BE1012"/>
      <c r="BF1012"/>
      <c r="BG1012" s="37"/>
      <c r="BH1012" s="37"/>
      <c r="BI1012" s="37"/>
      <c r="BJ1012" s="37"/>
      <c r="BK1012" s="37"/>
      <c r="BL1012"/>
      <c r="BM1012" s="37"/>
      <c r="BN1012"/>
      <c r="BO1012"/>
      <c r="BP1012"/>
      <c r="BQ1012"/>
      <c r="BR1012" s="37"/>
      <c r="BS1012" s="41"/>
    </row>
    <row r="1013" spans="1:71" x14ac:dyDescent="0.2">
      <c r="A1013" s="40" t="str">
        <f t="shared" si="19"/>
        <v/>
      </c>
      <c r="B1013" s="40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37"/>
      <c r="AR1013"/>
      <c r="AS1013"/>
      <c r="AT1013"/>
      <c r="AU1013"/>
      <c r="AV1013"/>
      <c r="AW1013"/>
      <c r="AX1013" s="37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 s="37"/>
      <c r="BS1013" s="41"/>
    </row>
    <row r="1014" spans="1:71" x14ac:dyDescent="0.2">
      <c r="A1014" s="40" t="str">
        <f t="shared" si="19"/>
        <v/>
      </c>
      <c r="B1014" s="40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 s="41"/>
    </row>
    <row r="1015" spans="1:71" x14ac:dyDescent="0.2">
      <c r="A1015" s="40" t="str">
        <f t="shared" si="19"/>
        <v/>
      </c>
      <c r="B1015" s="40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 s="41"/>
    </row>
    <row r="1016" spans="1:71" x14ac:dyDescent="0.2">
      <c r="A1016" s="40" t="str">
        <f t="shared" si="19"/>
        <v/>
      </c>
      <c r="B1016" s="40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 s="37"/>
      <c r="BN1016"/>
      <c r="BO1016"/>
      <c r="BP1016"/>
      <c r="BQ1016"/>
      <c r="BR1016"/>
      <c r="BS1016" s="41"/>
    </row>
    <row r="1017" spans="1:71" x14ac:dyDescent="0.2">
      <c r="A1017" s="40" t="str">
        <f t="shared" si="19"/>
        <v/>
      </c>
      <c r="B1017" s="40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 s="3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 s="41"/>
    </row>
    <row r="1018" spans="1:71" x14ac:dyDescent="0.2">
      <c r="A1018" s="40" t="str">
        <f t="shared" si="19"/>
        <v/>
      </c>
      <c r="B1018" s="40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 s="41"/>
    </row>
    <row r="1019" spans="1:71" x14ac:dyDescent="0.2">
      <c r="A1019" s="40" t="str">
        <f t="shared" si="19"/>
        <v/>
      </c>
      <c r="B1019" s="40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 s="37"/>
      <c r="BL1019"/>
      <c r="BM1019"/>
      <c r="BN1019"/>
      <c r="BO1019"/>
      <c r="BP1019"/>
      <c r="BQ1019"/>
      <c r="BR1019"/>
      <c r="BS1019" s="41"/>
    </row>
    <row r="1020" spans="1:71" x14ac:dyDescent="0.2">
      <c r="A1020" s="40" t="str">
        <f t="shared" si="19"/>
        <v/>
      </c>
      <c r="B1020" s="40"/>
      <c r="C1020"/>
      <c r="D1020"/>
      <c r="E1020"/>
      <c r="F1020"/>
      <c r="G1020"/>
      <c r="H1020" s="37"/>
      <c r="I1020"/>
      <c r="J1020"/>
      <c r="K1020" s="37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 s="37"/>
      <c r="AG1020"/>
      <c r="AH1020"/>
      <c r="AI1020"/>
      <c r="AJ1020" s="37"/>
      <c r="AK1020"/>
      <c r="AL1020"/>
      <c r="AM1020" s="37"/>
      <c r="AN1020"/>
      <c r="AO1020" s="37"/>
      <c r="AP1020" s="37"/>
      <c r="AQ1020" s="37"/>
      <c r="AR1020" s="37"/>
      <c r="AS1020" s="37"/>
      <c r="AT1020"/>
      <c r="AU1020"/>
      <c r="AV1020" s="37"/>
      <c r="AW1020" s="37"/>
      <c r="AX1020" s="37"/>
      <c r="AY1020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7"/>
      <c r="BL1020"/>
      <c r="BM1020" s="37"/>
      <c r="BN1020"/>
      <c r="BO1020"/>
      <c r="BP1020"/>
      <c r="BQ1020"/>
      <c r="BR1020" s="37"/>
      <c r="BS1020" s="41"/>
    </row>
    <row r="1021" spans="1:71" x14ac:dyDescent="0.2">
      <c r="A1021" s="40" t="str">
        <f t="shared" si="19"/>
        <v/>
      </c>
      <c r="B1021" s="40"/>
      <c r="C1021"/>
      <c r="D1021"/>
      <c r="E1021"/>
      <c r="F1021"/>
      <c r="G1021" s="37"/>
      <c r="H1021"/>
      <c r="I1021" s="37"/>
      <c r="J1021"/>
      <c r="K1021"/>
      <c r="L1021" s="37"/>
      <c r="M1021" s="37"/>
      <c r="N1021" s="37"/>
      <c r="O1021"/>
      <c r="P1021"/>
      <c r="Q1021"/>
      <c r="R1021"/>
      <c r="S1021" s="37"/>
      <c r="T1021" s="37"/>
      <c r="U1021"/>
      <c r="V1021"/>
      <c r="W1021"/>
      <c r="X1021"/>
      <c r="Y1021"/>
      <c r="Z1021" s="37"/>
      <c r="AA1021"/>
      <c r="AB1021"/>
      <c r="AC1021"/>
      <c r="AD1021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K1021" s="37"/>
      <c r="BL1021" s="37"/>
      <c r="BM1021" s="37"/>
      <c r="BN1021"/>
      <c r="BO1021"/>
      <c r="BP1021"/>
      <c r="BQ1021"/>
      <c r="BR1021" s="37"/>
      <c r="BS1021" s="41"/>
    </row>
    <row r="1022" spans="1:71" x14ac:dyDescent="0.2">
      <c r="A1022" s="40" t="str">
        <f t="shared" si="19"/>
        <v/>
      </c>
      <c r="B1022" s="40"/>
      <c r="C1022"/>
      <c r="D1022"/>
      <c r="E1022"/>
      <c r="F1022" s="37"/>
      <c r="G1022"/>
      <c r="H1022" s="37"/>
      <c r="I1022" s="37"/>
      <c r="J1022" s="37"/>
      <c r="K1022" s="37"/>
      <c r="L1022" s="37"/>
      <c r="M1022" s="37"/>
      <c r="N1022" s="37"/>
      <c r="O1022"/>
      <c r="P1022"/>
      <c r="Q1022"/>
      <c r="R1022" s="37"/>
      <c r="S1022"/>
      <c r="T1022"/>
      <c r="U1022"/>
      <c r="V1022" s="37"/>
      <c r="W1022"/>
      <c r="X1022"/>
      <c r="Y1022"/>
      <c r="Z1022" s="37"/>
      <c r="AA1022"/>
      <c r="AB1022"/>
      <c r="AC1022"/>
      <c r="AD1022"/>
      <c r="AE1022" s="37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  <c r="BB1022" s="37"/>
      <c r="BC1022" s="37"/>
      <c r="BD1022" s="37"/>
      <c r="BE1022" s="37"/>
      <c r="BF1022" s="37"/>
      <c r="BG1022" s="37"/>
      <c r="BH1022" s="37"/>
      <c r="BI1022" s="37"/>
      <c r="BJ1022" s="37"/>
      <c r="BK1022" s="37"/>
      <c r="BL1022" s="37"/>
      <c r="BM1022" s="37"/>
      <c r="BN1022" s="37"/>
      <c r="BO1022"/>
      <c r="BP1022"/>
      <c r="BQ1022" s="37"/>
      <c r="BR1022" s="37"/>
      <c r="BS1022" s="41"/>
    </row>
    <row r="1023" spans="1:71" x14ac:dyDescent="0.2">
      <c r="A1023" s="40" t="str">
        <f t="shared" si="19"/>
        <v/>
      </c>
      <c r="B1023" s="40"/>
      <c r="C1023"/>
      <c r="D1023"/>
      <c r="E1023"/>
      <c r="F1023"/>
      <c r="G1023"/>
      <c r="H1023"/>
      <c r="I1023" s="37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 s="37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 s="37"/>
      <c r="BA1023"/>
      <c r="BB1023"/>
      <c r="BC1023" s="37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 s="37"/>
      <c r="BS1023" s="41"/>
    </row>
    <row r="1024" spans="1:71" x14ac:dyDescent="0.2">
      <c r="A1024" s="40" t="str">
        <f t="shared" si="19"/>
        <v/>
      </c>
      <c r="B1024" s="40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 s="41"/>
    </row>
    <row r="1025" spans="1:71" x14ac:dyDescent="0.2">
      <c r="A1025" s="40" t="str">
        <f t="shared" si="19"/>
        <v/>
      </c>
      <c r="B1025" s="40"/>
      <c r="C1025"/>
      <c r="D1025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/>
      <c r="P1025"/>
      <c r="Q1025" s="37"/>
      <c r="R1025" s="37"/>
      <c r="S1025" s="37"/>
      <c r="T1025"/>
      <c r="U1025" s="37"/>
      <c r="V1025" s="37"/>
      <c r="W1025"/>
      <c r="X1025" s="37"/>
      <c r="Y1025"/>
      <c r="Z1025" s="37"/>
      <c r="AA1025"/>
      <c r="AB1025"/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  <c r="BH1025" s="37"/>
      <c r="BI1025" s="37"/>
      <c r="BJ1025" s="37"/>
      <c r="BK1025" s="37"/>
      <c r="BL1025" s="37"/>
      <c r="BM1025" s="37"/>
      <c r="BN1025"/>
      <c r="BO1025" s="37"/>
      <c r="BP1025"/>
      <c r="BQ1025" s="37"/>
      <c r="BR1025" s="37"/>
      <c r="BS1025" s="41"/>
    </row>
    <row r="1026" spans="1:71" x14ac:dyDescent="0.2">
      <c r="A1026" s="40" t="str">
        <f t="shared" si="19"/>
        <v/>
      </c>
      <c r="B1026" s="40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 s="41"/>
    </row>
    <row r="1027" spans="1:71" x14ac:dyDescent="0.2">
      <c r="A1027" s="40" t="str">
        <f t="shared" si="19"/>
        <v/>
      </c>
      <c r="B1027" s="40"/>
      <c r="C1027"/>
      <c r="D1027"/>
      <c r="E1027"/>
      <c r="F1027"/>
      <c r="G1027" s="37"/>
      <c r="H1027"/>
      <c r="I1027"/>
      <c r="J1027"/>
      <c r="K1027" s="3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 s="3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 s="37"/>
      <c r="BL1027"/>
      <c r="BM1027" s="37"/>
      <c r="BN1027"/>
      <c r="BO1027"/>
      <c r="BP1027"/>
      <c r="BQ1027"/>
      <c r="BR1027"/>
      <c r="BS1027" s="41"/>
    </row>
    <row r="1028" spans="1:71" x14ac:dyDescent="0.2">
      <c r="A1028" s="40" t="str">
        <f t="shared" si="19"/>
        <v/>
      </c>
      <c r="B1028" s="40"/>
      <c r="C1028"/>
      <c r="D1028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/>
      <c r="P1028"/>
      <c r="Q1028" s="37"/>
      <c r="R1028" s="37"/>
      <c r="S1028" s="37"/>
      <c r="T1028"/>
      <c r="U1028" s="37"/>
      <c r="V1028" s="37"/>
      <c r="W1028"/>
      <c r="X1028" s="37"/>
      <c r="Y1028"/>
      <c r="Z1028" s="37"/>
      <c r="AA1028"/>
      <c r="AB1028"/>
      <c r="AC1028" s="37"/>
      <c r="AD1028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/>
      <c r="BO1028" s="37"/>
      <c r="BP1028"/>
      <c r="BQ1028" s="37"/>
      <c r="BR1028" s="37"/>
      <c r="BS1028" s="41"/>
    </row>
    <row r="1029" spans="1:71" x14ac:dyDescent="0.2">
      <c r="A1029" s="40" t="str">
        <f t="shared" si="19"/>
        <v/>
      </c>
      <c r="B1029" s="40"/>
      <c r="C1029"/>
      <c r="D1029"/>
      <c r="E1029"/>
      <c r="F1029"/>
      <c r="G1029"/>
      <c r="H1029"/>
      <c r="I1029" s="37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 s="37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 s="37"/>
      <c r="AS1029"/>
      <c r="AT1029"/>
      <c r="AU1029"/>
      <c r="AV1029"/>
      <c r="AW1029" s="37"/>
      <c r="AX1029"/>
      <c r="AY1029"/>
      <c r="AZ1029" s="37"/>
      <c r="BA1029"/>
      <c r="BB1029"/>
      <c r="BC1029" s="37"/>
      <c r="BD1029"/>
      <c r="BE1029" s="37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 s="41"/>
    </row>
    <row r="1030" spans="1:71" x14ac:dyDescent="0.2">
      <c r="A1030" s="40" t="str">
        <f t="shared" si="19"/>
        <v/>
      </c>
      <c r="B1030" s="4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 s="37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 s="41"/>
    </row>
    <row r="1031" spans="1:71" x14ac:dyDescent="0.2">
      <c r="A1031" s="40" t="str">
        <f t="shared" si="19"/>
        <v/>
      </c>
      <c r="B1031" s="40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 s="41"/>
    </row>
    <row r="1032" spans="1:71" x14ac:dyDescent="0.2">
      <c r="A1032" s="40" t="str">
        <f t="shared" si="19"/>
        <v/>
      </c>
      <c r="B1032" s="40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 s="37"/>
      <c r="AG1032"/>
      <c r="AH1032"/>
      <c r="AI1032" s="37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 s="41"/>
    </row>
    <row r="1033" spans="1:71" x14ac:dyDescent="0.2">
      <c r="A1033" s="40" t="str">
        <f t="shared" si="19"/>
        <v/>
      </c>
      <c r="B1033" s="40"/>
      <c r="C1033"/>
      <c r="D1033"/>
      <c r="E1033"/>
      <c r="F1033"/>
      <c r="G1033"/>
      <c r="H1033"/>
      <c r="I1033"/>
      <c r="J1033"/>
      <c r="K1033"/>
      <c r="L1033" s="37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 s="37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 s="37"/>
      <c r="AW1033"/>
      <c r="AX1033"/>
      <c r="AY1033"/>
      <c r="AZ1033" s="37"/>
      <c r="BA1033" s="37"/>
      <c r="BB1033"/>
      <c r="BC1033" s="37"/>
      <c r="BD1033" s="37"/>
      <c r="BE1033"/>
      <c r="BF1033" s="37"/>
      <c r="BG1033" s="37"/>
      <c r="BH1033" s="37"/>
      <c r="BI1033" s="37"/>
      <c r="BJ1033" s="37"/>
      <c r="BK1033" s="37"/>
      <c r="BL1033"/>
      <c r="BM1033" s="37"/>
      <c r="BN1033"/>
      <c r="BO1033"/>
      <c r="BP1033"/>
      <c r="BQ1033"/>
      <c r="BR1033" s="37"/>
      <c r="BS1033" s="41"/>
    </row>
    <row r="1034" spans="1:71" x14ac:dyDescent="0.2">
      <c r="A1034" s="40" t="str">
        <f t="shared" si="19"/>
        <v/>
      </c>
      <c r="B1034" s="40"/>
      <c r="C1034"/>
      <c r="D1034"/>
      <c r="E1034"/>
      <c r="F1034"/>
      <c r="G1034"/>
      <c r="H1034" s="37"/>
      <c r="I1034" s="37"/>
      <c r="J1034" s="37"/>
      <c r="K1034" s="37"/>
      <c r="L1034"/>
      <c r="M1034" s="37"/>
      <c r="N1034" s="37"/>
      <c r="O1034"/>
      <c r="P1034"/>
      <c r="Q1034"/>
      <c r="R1034" s="37"/>
      <c r="S1034"/>
      <c r="T1034"/>
      <c r="U1034"/>
      <c r="V1034" s="37"/>
      <c r="W1034"/>
      <c r="X1034" s="37"/>
      <c r="Y1034"/>
      <c r="Z1034" s="37"/>
      <c r="AA1034"/>
      <c r="AB1034"/>
      <c r="AC1034" s="37"/>
      <c r="AD1034"/>
      <c r="AE1034" s="37"/>
      <c r="AF1034" s="37"/>
      <c r="AG1034" s="37"/>
      <c r="AH1034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/>
      <c r="BO1034"/>
      <c r="BP1034"/>
      <c r="BQ1034"/>
      <c r="BR1034" s="37"/>
      <c r="BS1034" s="41"/>
    </row>
    <row r="1035" spans="1:71" x14ac:dyDescent="0.2">
      <c r="A1035" s="40" t="str">
        <f t="shared" si="19"/>
        <v/>
      </c>
      <c r="B1035" s="40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 s="41"/>
    </row>
    <row r="1036" spans="1:71" x14ac:dyDescent="0.2">
      <c r="A1036" s="40" t="str">
        <f t="shared" si="19"/>
        <v/>
      </c>
      <c r="B1036" s="40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 s="37"/>
      <c r="BN1036"/>
      <c r="BO1036"/>
      <c r="BP1036"/>
      <c r="BQ1036"/>
      <c r="BR1036"/>
      <c r="BS1036" s="41"/>
    </row>
    <row r="1037" spans="1:71" x14ac:dyDescent="0.2">
      <c r="A1037" s="40" t="str">
        <f t="shared" si="19"/>
        <v/>
      </c>
      <c r="B1037" s="40"/>
      <c r="C1037"/>
      <c r="D1037"/>
      <c r="E1037"/>
      <c r="F1037"/>
      <c r="G1037"/>
      <c r="H1037" s="37"/>
      <c r="I1037" s="37"/>
      <c r="J1037" s="37"/>
      <c r="K1037"/>
      <c r="L1037"/>
      <c r="M1037" s="37"/>
      <c r="N1037" s="37"/>
      <c r="O1037"/>
      <c r="P1037"/>
      <c r="Q1037"/>
      <c r="R1037"/>
      <c r="S1037"/>
      <c r="T1037"/>
      <c r="U1037" s="37"/>
      <c r="V1037" s="37"/>
      <c r="W1037"/>
      <c r="X1037"/>
      <c r="Y1037"/>
      <c r="Z1037" s="37"/>
      <c r="AA1037"/>
      <c r="AB1037"/>
      <c r="AC1037"/>
      <c r="AD1037"/>
      <c r="AE1037" s="37"/>
      <c r="AF1037" s="37"/>
      <c r="AG1037"/>
      <c r="AH1037" s="37"/>
      <c r="AI1037" s="37"/>
      <c r="AJ1037" s="37"/>
      <c r="AK1037" s="37"/>
      <c r="AL1037" s="37"/>
      <c r="AM1037" s="37"/>
      <c r="AN1037" s="37"/>
      <c r="AO1037" s="37"/>
      <c r="AP10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/>
      <c r="BK1037" s="37"/>
      <c r="BL1037"/>
      <c r="BM1037" s="37"/>
      <c r="BN1037"/>
      <c r="BO1037"/>
      <c r="BP1037"/>
      <c r="BQ1037"/>
      <c r="BR1037" s="37"/>
      <c r="BS1037" s="41"/>
    </row>
    <row r="1038" spans="1:71" x14ac:dyDescent="0.2">
      <c r="A1038" s="40" t="str">
        <f t="shared" si="19"/>
        <v/>
      </c>
      <c r="B1038" s="40"/>
      <c r="C1038"/>
      <c r="D1038"/>
      <c r="E1038"/>
      <c r="F1038"/>
      <c r="G1038"/>
      <c r="H1038"/>
      <c r="I1038"/>
      <c r="J1038"/>
      <c r="K1038" s="37"/>
      <c r="L1038"/>
      <c r="M1038"/>
      <c r="N1038"/>
      <c r="O1038"/>
      <c r="P1038"/>
      <c r="Q1038"/>
      <c r="R1038"/>
      <c r="S1038"/>
      <c r="T1038"/>
      <c r="U1038"/>
      <c r="V1038" s="37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 s="37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 s="37"/>
      <c r="BH1038"/>
      <c r="BI1038"/>
      <c r="BJ1038"/>
      <c r="BK1038"/>
      <c r="BL1038"/>
      <c r="BM1038" s="37"/>
      <c r="BN1038"/>
      <c r="BO1038"/>
      <c r="BP1038"/>
      <c r="BQ1038"/>
      <c r="BR1038"/>
      <c r="BS1038" s="41"/>
    </row>
    <row r="1039" spans="1:71" x14ac:dyDescent="0.2">
      <c r="A1039" s="40" t="str">
        <f t="shared" si="19"/>
        <v/>
      </c>
      <c r="B1039" s="40"/>
      <c r="C1039"/>
      <c r="D1039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/>
      <c r="Q1039"/>
      <c r="R1039" s="37"/>
      <c r="S1039" s="37"/>
      <c r="T1039"/>
      <c r="U1039" s="37"/>
      <c r="V1039" s="37"/>
      <c r="W1039"/>
      <c r="X1039" s="37"/>
      <c r="Y1039" s="37"/>
      <c r="Z1039" s="37"/>
      <c r="AA1039"/>
      <c r="AB1039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  <c r="BI1039" s="37"/>
      <c r="BJ1039" s="37"/>
      <c r="BK1039" s="37"/>
      <c r="BL1039" s="37"/>
      <c r="BM1039" s="37"/>
      <c r="BN1039" s="37"/>
      <c r="BO1039" s="37"/>
      <c r="BP1039" s="37"/>
      <c r="BQ1039" s="37"/>
      <c r="BR1039" s="37"/>
      <c r="BS1039" s="41"/>
    </row>
    <row r="1040" spans="1:71" x14ac:dyDescent="0.2">
      <c r="A1040" s="40" t="str">
        <f t="shared" si="19"/>
        <v/>
      </c>
      <c r="B1040" s="40"/>
      <c r="C1040"/>
      <c r="D1040"/>
      <c r="E1040"/>
      <c r="F1040"/>
      <c r="G1040"/>
      <c r="H1040" s="37"/>
      <c r="I1040"/>
      <c r="J1040"/>
      <c r="K1040" s="37"/>
      <c r="L1040"/>
      <c r="M1040"/>
      <c r="N1040"/>
      <c r="O1040"/>
      <c r="P1040"/>
      <c r="Q1040"/>
      <c r="R1040"/>
      <c r="S1040"/>
      <c r="T1040"/>
      <c r="U1040"/>
      <c r="V1040" s="37"/>
      <c r="W1040"/>
      <c r="X1040"/>
      <c r="Y1040"/>
      <c r="Z1040"/>
      <c r="AA1040"/>
      <c r="AB1040"/>
      <c r="AC1040" s="37"/>
      <c r="AD1040"/>
      <c r="AE1040"/>
      <c r="AF1040"/>
      <c r="AG1040"/>
      <c r="AH1040"/>
      <c r="AI1040"/>
      <c r="AJ1040"/>
      <c r="AK1040"/>
      <c r="AL1040" s="37"/>
      <c r="AM1040" s="37"/>
      <c r="AN1040" s="37"/>
      <c r="AO1040"/>
      <c r="AP1040" s="37"/>
      <c r="AQ1040"/>
      <c r="AR1040" s="37"/>
      <c r="AS1040"/>
      <c r="AT1040" s="37"/>
      <c r="AU1040"/>
      <c r="AV1040" s="37"/>
      <c r="AW1040" s="37"/>
      <c r="AX1040" s="37"/>
      <c r="AY1040"/>
      <c r="AZ1040" s="37"/>
      <c r="BA1040"/>
      <c r="BB1040"/>
      <c r="BC1040"/>
      <c r="BD1040" s="37"/>
      <c r="BE1040" s="37"/>
      <c r="BF1040"/>
      <c r="BG1040" s="37"/>
      <c r="BH1040" s="37"/>
      <c r="BI1040" s="37"/>
      <c r="BJ1040"/>
      <c r="BK1040" s="37"/>
      <c r="BL1040"/>
      <c r="BM1040" s="37"/>
      <c r="BN1040"/>
      <c r="BO1040"/>
      <c r="BP1040"/>
      <c r="BQ1040"/>
      <c r="BR1040" s="37"/>
      <c r="BS1040" s="41"/>
    </row>
    <row r="1041" spans="1:71" x14ac:dyDescent="0.2">
      <c r="A1041" s="40" t="str">
        <f t="shared" si="19"/>
        <v/>
      </c>
      <c r="B1041" s="40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 s="37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 s="41"/>
    </row>
    <row r="1042" spans="1:71" x14ac:dyDescent="0.2">
      <c r="A1042" s="40" t="str">
        <f t="shared" si="19"/>
        <v/>
      </c>
      <c r="B1042" s="40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 s="37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 s="37"/>
      <c r="AT1042"/>
      <c r="AU1042"/>
      <c r="AV1042"/>
      <c r="AW1042"/>
      <c r="AX1042"/>
      <c r="AY1042"/>
      <c r="AZ1042"/>
      <c r="BA1042"/>
      <c r="BB1042"/>
      <c r="BC1042"/>
      <c r="BD1042"/>
      <c r="BE1042" s="37"/>
      <c r="BF1042"/>
      <c r="BG1042"/>
      <c r="BH1042"/>
      <c r="BI1042"/>
      <c r="BJ1042"/>
      <c r="BK1042"/>
      <c r="BL1042"/>
      <c r="BM1042" s="37"/>
      <c r="BN1042"/>
      <c r="BO1042"/>
      <c r="BP1042"/>
      <c r="BQ1042"/>
      <c r="BR1042"/>
      <c r="BS1042" s="41"/>
    </row>
    <row r="1043" spans="1:71" x14ac:dyDescent="0.2">
      <c r="A1043" s="40" t="str">
        <f t="shared" si="19"/>
        <v/>
      </c>
      <c r="B1043" s="40"/>
      <c r="C1043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  <c r="BH1043" s="37"/>
      <c r="BI1043" s="37"/>
      <c r="BJ1043" s="37"/>
      <c r="BK1043" s="37"/>
      <c r="BL1043" s="37"/>
      <c r="BM1043" s="37"/>
      <c r="BN1043" s="37"/>
      <c r="BO1043" s="37"/>
      <c r="BP1043" s="37"/>
      <c r="BQ1043" s="37"/>
      <c r="BR1043" s="37"/>
      <c r="BS1043" s="41"/>
    </row>
    <row r="1044" spans="1:71" x14ac:dyDescent="0.2">
      <c r="A1044" s="40" t="str">
        <f t="shared" si="19"/>
        <v/>
      </c>
      <c r="B1044" s="40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 s="37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 s="41"/>
    </row>
    <row r="1045" spans="1:71" x14ac:dyDescent="0.2">
      <c r="A1045" s="40" t="str">
        <f t="shared" si="19"/>
        <v/>
      </c>
      <c r="B1045" s="40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 s="37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 s="41"/>
    </row>
    <row r="1046" spans="1:71" x14ac:dyDescent="0.2">
      <c r="A1046" s="40" t="str">
        <f t="shared" si="19"/>
        <v/>
      </c>
      <c r="B1046" s="40"/>
      <c r="C1046"/>
      <c r="D1046"/>
      <c r="E1046"/>
      <c r="F1046"/>
      <c r="G1046"/>
      <c r="H1046"/>
      <c r="I1046"/>
      <c r="J1046"/>
      <c r="K1046"/>
      <c r="L1046" s="37"/>
      <c r="M1046"/>
      <c r="N1046"/>
      <c r="O1046"/>
      <c r="P1046"/>
      <c r="Q1046" s="37"/>
      <c r="R1046"/>
      <c r="S1046"/>
      <c r="T1046"/>
      <c r="U1046"/>
      <c r="V1046"/>
      <c r="W1046" s="37"/>
      <c r="X1046"/>
      <c r="Y1046"/>
      <c r="Z1046"/>
      <c r="AA1046"/>
      <c r="AB1046"/>
      <c r="AC1046" s="37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 s="37"/>
      <c r="AX1046"/>
      <c r="AY1046"/>
      <c r="AZ1046" s="37"/>
      <c r="BA1046"/>
      <c r="BB1046"/>
      <c r="BC1046" s="37"/>
      <c r="BD1046"/>
      <c r="BE1046" s="37"/>
      <c r="BF1046" s="37"/>
      <c r="BG1046"/>
      <c r="BH1046"/>
      <c r="BI1046"/>
      <c r="BJ1046"/>
      <c r="BK1046" s="37"/>
      <c r="BL1046"/>
      <c r="BM1046"/>
      <c r="BN1046"/>
      <c r="BO1046"/>
      <c r="BP1046"/>
      <c r="BQ1046"/>
      <c r="BR1046" s="37"/>
      <c r="BS1046" s="41"/>
    </row>
    <row r="1047" spans="1:71" x14ac:dyDescent="0.2">
      <c r="A1047" s="40" t="str">
        <f t="shared" si="19"/>
        <v/>
      </c>
      <c r="B1047" s="40"/>
      <c r="C1047"/>
      <c r="D1047"/>
      <c r="E1047"/>
      <c r="F1047"/>
      <c r="G1047"/>
      <c r="H1047"/>
      <c r="I1047"/>
      <c r="J1047"/>
      <c r="K1047" s="3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 s="37"/>
      <c r="BE1047"/>
      <c r="BF1047"/>
      <c r="BG1047"/>
      <c r="BH1047"/>
      <c r="BI1047"/>
      <c r="BJ1047"/>
      <c r="BK1047"/>
      <c r="BL1047"/>
      <c r="BM1047" s="37"/>
      <c r="BN1047"/>
      <c r="BO1047"/>
      <c r="BP1047"/>
      <c r="BQ1047"/>
      <c r="BR1047"/>
      <c r="BS1047" s="41"/>
    </row>
    <row r="1048" spans="1:71" x14ac:dyDescent="0.2">
      <c r="A1048" s="40" t="str">
        <f t="shared" si="19"/>
        <v/>
      </c>
      <c r="B1048" s="40"/>
      <c r="C1048"/>
      <c r="D1048"/>
      <c r="E1048"/>
      <c r="F1048" s="37"/>
      <c r="G1048" s="37"/>
      <c r="H1048" s="37"/>
      <c r="I1048" s="37"/>
      <c r="J1048" s="37"/>
      <c r="K1048" s="37"/>
      <c r="L1048" s="37"/>
      <c r="M1048" s="37"/>
      <c r="N1048" s="37"/>
      <c r="O1048"/>
      <c r="P1048"/>
      <c r="Q1048"/>
      <c r="R1048" s="37"/>
      <c r="S1048" s="37"/>
      <c r="T1048" s="37"/>
      <c r="U1048"/>
      <c r="V1048" s="37"/>
      <c r="W1048"/>
      <c r="X1048" s="37"/>
      <c r="Y1048"/>
      <c r="Z1048" s="37"/>
      <c r="AA1048"/>
      <c r="AB1048"/>
      <c r="AC1048" s="37"/>
      <c r="AD1048" s="37"/>
      <c r="AE1048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  <c r="BI1048" s="37"/>
      <c r="BJ1048" s="37"/>
      <c r="BK1048" s="37"/>
      <c r="BL1048" s="37"/>
      <c r="BM1048" s="37"/>
      <c r="BN1048"/>
      <c r="BO1048"/>
      <c r="BP1048"/>
      <c r="BQ1048"/>
      <c r="BR1048" s="37"/>
      <c r="BS1048" s="41"/>
    </row>
    <row r="1049" spans="1:71" x14ac:dyDescent="0.2">
      <c r="A1049" s="40" t="str">
        <f t="shared" si="19"/>
        <v/>
      </c>
      <c r="B1049" s="40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 s="37"/>
      <c r="AJ1049"/>
      <c r="AK1049"/>
      <c r="AL1049" s="37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 s="37"/>
      <c r="BE1049"/>
      <c r="BF1049"/>
      <c r="BG1049" s="37"/>
      <c r="BH1049"/>
      <c r="BI1049"/>
      <c r="BJ1049" s="37"/>
      <c r="BK1049"/>
      <c r="BL1049"/>
      <c r="BM1049" s="37"/>
      <c r="BN1049"/>
      <c r="BO1049"/>
      <c r="BP1049"/>
      <c r="BQ1049"/>
      <c r="BR1049"/>
      <c r="BS1049" s="41"/>
    </row>
    <row r="1050" spans="1:71" x14ac:dyDescent="0.2">
      <c r="A1050" s="40" t="str">
        <f t="shared" si="19"/>
        <v/>
      </c>
      <c r="B1050" s="4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 s="37"/>
      <c r="BC1050"/>
      <c r="BD1050"/>
      <c r="BE1050"/>
      <c r="BF1050"/>
      <c r="BG1050"/>
      <c r="BH1050"/>
      <c r="BI1050"/>
      <c r="BJ1050"/>
      <c r="BK1050" s="37"/>
      <c r="BL1050"/>
      <c r="BM1050"/>
      <c r="BN1050"/>
      <c r="BO1050"/>
      <c r="BP1050"/>
      <c r="BQ1050"/>
      <c r="BR1050"/>
      <c r="BS1050" s="41"/>
    </row>
    <row r="1051" spans="1:71" x14ac:dyDescent="0.2">
      <c r="A1051" s="40" t="str">
        <f t="shared" si="19"/>
        <v/>
      </c>
      <c r="B1051" s="40"/>
      <c r="C1051"/>
      <c r="D1051"/>
      <c r="E1051"/>
      <c r="F1051"/>
      <c r="G1051"/>
      <c r="H1051"/>
      <c r="I1051" s="37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 s="37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 s="37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 s="37"/>
      <c r="BS1051" s="41"/>
    </row>
    <row r="1052" spans="1:71" x14ac:dyDescent="0.2">
      <c r="A1052" s="40" t="str">
        <f t="shared" si="19"/>
        <v/>
      </c>
      <c r="B1052" s="40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 s="41"/>
    </row>
    <row r="1053" spans="1:71" x14ac:dyDescent="0.2">
      <c r="A1053" s="40" t="str">
        <f t="shared" si="19"/>
        <v/>
      </c>
      <c r="B1053" s="40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 s="41"/>
    </row>
    <row r="1054" spans="1:71" x14ac:dyDescent="0.2">
      <c r="A1054" s="40" t="str">
        <f t="shared" si="19"/>
        <v/>
      </c>
      <c r="B1054" s="40"/>
      <c r="C1054"/>
      <c r="D1054"/>
      <c r="E1054"/>
      <c r="F1054"/>
      <c r="G1054"/>
      <c r="H1054" s="37"/>
      <c r="I1054"/>
      <c r="J1054"/>
      <c r="K1054"/>
      <c r="L1054"/>
      <c r="M1054" s="37"/>
      <c r="N1054"/>
      <c r="O1054"/>
      <c r="P1054"/>
      <c r="Q1054"/>
      <c r="R1054"/>
      <c r="S1054"/>
      <c r="T1054"/>
      <c r="U1054"/>
      <c r="V1054"/>
      <c r="W1054"/>
      <c r="X1054" s="37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 s="37"/>
      <c r="AQ1054"/>
      <c r="AR1054"/>
      <c r="AS1054" s="37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 s="37"/>
      <c r="BH1054"/>
      <c r="BI1054"/>
      <c r="BJ1054"/>
      <c r="BK1054"/>
      <c r="BL1054"/>
      <c r="BM1054" s="37"/>
      <c r="BN1054"/>
      <c r="BO1054"/>
      <c r="BP1054"/>
      <c r="BQ1054"/>
      <c r="BR1054"/>
      <c r="BS1054" s="41"/>
    </row>
    <row r="1055" spans="1:71" x14ac:dyDescent="0.2">
      <c r="A1055" s="40" t="str">
        <f t="shared" si="19"/>
        <v/>
      </c>
      <c r="B1055" s="40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 s="37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 s="41"/>
    </row>
    <row r="1056" spans="1:71" x14ac:dyDescent="0.2">
      <c r="A1056" s="40" t="str">
        <f t="shared" si="19"/>
        <v/>
      </c>
      <c r="B1056" s="40"/>
      <c r="C1056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  <c r="BI1056" s="37"/>
      <c r="BJ1056" s="37"/>
      <c r="BK1056" s="37"/>
      <c r="BL1056" s="37"/>
      <c r="BM1056" s="37"/>
      <c r="BN1056" s="37"/>
      <c r="BO1056" s="37"/>
      <c r="BP1056" s="37"/>
      <c r="BQ1056" s="37"/>
      <c r="BR1056" s="37"/>
      <c r="BS1056" s="41"/>
    </row>
    <row r="1057" spans="1:71" x14ac:dyDescent="0.2">
      <c r="A1057" s="40" t="str">
        <f t="shared" si="19"/>
        <v/>
      </c>
      <c r="B1057" s="40"/>
      <c r="C1057" s="40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 s="41"/>
    </row>
    <row r="1058" spans="1:71" x14ac:dyDescent="0.2">
      <c r="A1058" s="40" t="str">
        <f t="shared" si="19"/>
        <v/>
      </c>
      <c r="B1058" s="40"/>
      <c r="C1058" s="40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 s="41"/>
    </row>
    <row r="1059" spans="1:71" x14ac:dyDescent="0.2">
      <c r="A1059" s="40" t="str">
        <f t="shared" si="19"/>
        <v/>
      </c>
      <c r="B1059" s="40"/>
      <c r="C1059" s="40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 s="41"/>
    </row>
    <row r="1060" spans="1:71" x14ac:dyDescent="0.2">
      <c r="A1060" s="40" t="str">
        <f t="shared" si="19"/>
        <v/>
      </c>
      <c r="B1060" s="40"/>
      <c r="C1060" s="4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 s="41"/>
    </row>
    <row r="1061" spans="1:71" x14ac:dyDescent="0.2">
      <c r="A1061" s="40" t="str">
        <f t="shared" si="19"/>
        <v/>
      </c>
      <c r="B1061" s="40"/>
      <c r="C1061" s="40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  <c r="BH1061" s="37"/>
      <c r="BI1061" s="37"/>
      <c r="BJ1061" s="37"/>
      <c r="BK1061" s="37"/>
      <c r="BL1061" s="37"/>
      <c r="BM1061" s="37"/>
      <c r="BN1061" s="37"/>
      <c r="BO1061" s="37"/>
      <c r="BP1061" s="37"/>
      <c r="BQ1061" s="37"/>
      <c r="BR1061" s="37"/>
      <c r="BS1061" s="41"/>
    </row>
    <row r="1062" spans="1:71" x14ac:dyDescent="0.2">
      <c r="A1062" s="40" t="str">
        <f t="shared" si="19"/>
        <v/>
      </c>
      <c r="B1062" s="40"/>
      <c r="C1062" s="40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</row>
    <row r="1063" spans="1:71" x14ac:dyDescent="0.2">
      <c r="A1063" s="40" t="str">
        <f>B1063&amp;C1063</f>
        <v/>
      </c>
      <c r="B1063" s="40"/>
      <c r="C1063" s="40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</row>
    <row r="1064" spans="1:71" x14ac:dyDescent="0.2">
      <c r="A1064" s="40" t="str">
        <f t="shared" ref="A1064:A1127" si="20">B1064&amp;C1064</f>
        <v/>
      </c>
      <c r="B1064" s="40"/>
      <c r="C1064" s="40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</row>
    <row r="1065" spans="1:71" x14ac:dyDescent="0.2">
      <c r="A1065" s="40" t="str">
        <f t="shared" si="20"/>
        <v/>
      </c>
      <c r="B1065" s="40"/>
      <c r="C1065" s="40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</row>
    <row r="1066" spans="1:71" x14ac:dyDescent="0.2">
      <c r="A1066" s="40" t="str">
        <f t="shared" si="20"/>
        <v/>
      </c>
      <c r="B1066" s="40"/>
      <c r="C1066" s="40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</row>
    <row r="1067" spans="1:71" x14ac:dyDescent="0.2">
      <c r="A1067" s="40" t="str">
        <f t="shared" si="20"/>
        <v/>
      </c>
      <c r="B1067" s="40"/>
      <c r="C1067" s="40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</row>
    <row r="1068" spans="1:71" x14ac:dyDescent="0.2">
      <c r="A1068" s="40" t="str">
        <f t="shared" si="20"/>
        <v/>
      </c>
      <c r="B1068" s="40"/>
      <c r="C1068" s="40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</row>
    <row r="1069" spans="1:71" x14ac:dyDescent="0.2">
      <c r="A1069" s="40" t="str">
        <f t="shared" si="20"/>
        <v/>
      </c>
      <c r="B1069" s="40"/>
      <c r="C1069" s="40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</row>
    <row r="1070" spans="1:71" x14ac:dyDescent="0.2">
      <c r="A1070" s="40" t="str">
        <f t="shared" si="20"/>
        <v/>
      </c>
      <c r="B1070" s="40"/>
      <c r="C1070" s="40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</row>
    <row r="1071" spans="1:71" x14ac:dyDescent="0.2">
      <c r="A1071" s="40" t="str">
        <f t="shared" si="20"/>
        <v/>
      </c>
      <c r="B1071" s="40"/>
      <c r="C1071" s="40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</row>
    <row r="1072" spans="1:71" x14ac:dyDescent="0.2">
      <c r="A1072" s="40" t="str">
        <f t="shared" si="20"/>
        <v/>
      </c>
      <c r="B1072" s="40"/>
      <c r="C1072" s="40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</row>
    <row r="1073" spans="1:71" x14ac:dyDescent="0.2">
      <c r="A1073" s="40" t="str">
        <f t="shared" si="20"/>
        <v/>
      </c>
      <c r="B1073" s="40"/>
      <c r="C1073" s="40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</row>
    <row r="1074" spans="1:71" x14ac:dyDescent="0.2">
      <c r="A1074" s="40" t="str">
        <f t="shared" si="20"/>
        <v/>
      </c>
      <c r="B1074" s="40"/>
      <c r="C1074" s="40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</row>
    <row r="1075" spans="1:71" x14ac:dyDescent="0.2">
      <c r="A1075" s="40" t="str">
        <f t="shared" si="20"/>
        <v/>
      </c>
      <c r="B1075" s="40"/>
      <c r="C1075" s="40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</row>
    <row r="1076" spans="1:71" x14ac:dyDescent="0.2">
      <c r="A1076" s="40" t="str">
        <f t="shared" si="20"/>
        <v/>
      </c>
      <c r="B1076" s="40"/>
      <c r="C1076" s="40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</row>
    <row r="1077" spans="1:71" x14ac:dyDescent="0.2">
      <c r="A1077" s="40" t="str">
        <f t="shared" si="20"/>
        <v/>
      </c>
      <c r="B1077" s="40"/>
      <c r="C1077" s="40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</row>
    <row r="1078" spans="1:71" x14ac:dyDescent="0.2">
      <c r="A1078" s="40" t="str">
        <f t="shared" si="20"/>
        <v/>
      </c>
      <c r="B1078" s="40"/>
      <c r="C1078" s="40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</row>
    <row r="1079" spans="1:71" x14ac:dyDescent="0.2">
      <c r="A1079" s="40" t="str">
        <f t="shared" si="20"/>
        <v/>
      </c>
      <c r="B1079" s="40"/>
      <c r="C1079" s="40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</row>
    <row r="1080" spans="1:71" x14ac:dyDescent="0.2">
      <c r="A1080" s="40" t="str">
        <f t="shared" si="20"/>
        <v/>
      </c>
      <c r="B1080" s="40"/>
      <c r="C1080" s="40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</row>
    <row r="1081" spans="1:71" x14ac:dyDescent="0.2">
      <c r="A1081" s="40" t="str">
        <f t="shared" si="20"/>
        <v/>
      </c>
      <c r="B1081" s="40"/>
      <c r="C1081" s="40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</row>
    <row r="1082" spans="1:71" x14ac:dyDescent="0.2">
      <c r="A1082" s="40" t="str">
        <f t="shared" si="20"/>
        <v/>
      </c>
      <c r="B1082" s="40"/>
      <c r="C1082" s="40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</row>
    <row r="1083" spans="1:71" x14ac:dyDescent="0.2">
      <c r="A1083" s="40" t="str">
        <f t="shared" si="20"/>
        <v/>
      </c>
      <c r="B1083" s="40"/>
      <c r="C1083" s="40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</row>
    <row r="1084" spans="1:71" x14ac:dyDescent="0.2">
      <c r="A1084" s="40" t="str">
        <f t="shared" si="20"/>
        <v/>
      </c>
      <c r="B1084" s="40"/>
      <c r="C1084" s="40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</row>
    <row r="1085" spans="1:71" x14ac:dyDescent="0.2">
      <c r="A1085" s="40" t="str">
        <f t="shared" si="20"/>
        <v/>
      </c>
      <c r="B1085" s="40"/>
      <c r="C1085" s="40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</row>
    <row r="1086" spans="1:71" x14ac:dyDescent="0.2">
      <c r="A1086" s="40" t="str">
        <f t="shared" si="20"/>
        <v/>
      </c>
      <c r="B1086" s="40"/>
      <c r="C1086" s="40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</row>
    <row r="1087" spans="1:71" x14ac:dyDescent="0.2">
      <c r="A1087" s="40" t="str">
        <f t="shared" si="20"/>
        <v/>
      </c>
      <c r="B1087" s="40"/>
      <c r="C1087" s="40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</row>
    <row r="1088" spans="1:71" x14ac:dyDescent="0.2">
      <c r="A1088" s="40" t="str">
        <f t="shared" si="20"/>
        <v/>
      </c>
      <c r="B1088" s="40"/>
      <c r="C1088" s="40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</row>
    <row r="1089" spans="1:71" x14ac:dyDescent="0.2">
      <c r="A1089" s="40" t="str">
        <f t="shared" si="20"/>
        <v/>
      </c>
      <c r="B1089" s="40"/>
      <c r="C1089" s="40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</row>
    <row r="1090" spans="1:71" x14ac:dyDescent="0.2">
      <c r="A1090" s="40" t="str">
        <f t="shared" si="20"/>
        <v/>
      </c>
      <c r="B1090" s="40"/>
      <c r="C1090" s="40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</row>
    <row r="1091" spans="1:71" x14ac:dyDescent="0.2">
      <c r="A1091" s="40" t="str">
        <f t="shared" si="20"/>
        <v/>
      </c>
      <c r="B1091" s="40"/>
      <c r="C1091" s="40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</row>
    <row r="1092" spans="1:71" x14ac:dyDescent="0.2">
      <c r="A1092" s="40" t="str">
        <f t="shared" si="20"/>
        <v/>
      </c>
      <c r="B1092" s="40"/>
      <c r="C1092" s="40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</row>
    <row r="1093" spans="1:71" x14ac:dyDescent="0.2">
      <c r="A1093" s="40" t="str">
        <f t="shared" si="20"/>
        <v/>
      </c>
      <c r="B1093" s="40"/>
      <c r="C1093" s="40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</row>
    <row r="1094" spans="1:71" x14ac:dyDescent="0.2">
      <c r="A1094" s="40" t="str">
        <f t="shared" si="20"/>
        <v/>
      </c>
      <c r="B1094" s="40"/>
      <c r="C1094" s="40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</row>
    <row r="1095" spans="1:71" x14ac:dyDescent="0.2">
      <c r="A1095" s="40" t="str">
        <f t="shared" si="20"/>
        <v/>
      </c>
      <c r="B1095" s="40"/>
      <c r="C1095" s="40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</row>
    <row r="1096" spans="1:71" x14ac:dyDescent="0.2">
      <c r="A1096" s="40" t="str">
        <f t="shared" si="20"/>
        <v/>
      </c>
      <c r="B1096" s="40"/>
      <c r="C1096" s="40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</row>
    <row r="1097" spans="1:71" x14ac:dyDescent="0.2">
      <c r="A1097" s="40" t="str">
        <f t="shared" si="20"/>
        <v/>
      </c>
      <c r="B1097" s="40"/>
      <c r="C1097" s="40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</row>
    <row r="1098" spans="1:71" x14ac:dyDescent="0.2">
      <c r="A1098" s="40" t="str">
        <f t="shared" si="20"/>
        <v/>
      </c>
      <c r="B1098" s="40"/>
      <c r="C1098" s="40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</row>
    <row r="1099" spans="1:71" x14ac:dyDescent="0.2">
      <c r="A1099" s="40" t="str">
        <f t="shared" si="20"/>
        <v/>
      </c>
      <c r="B1099" s="40"/>
      <c r="C1099" s="40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</row>
    <row r="1100" spans="1:71" x14ac:dyDescent="0.2">
      <c r="A1100" s="40" t="str">
        <f t="shared" si="20"/>
        <v/>
      </c>
      <c r="B1100" s="40"/>
      <c r="C1100" s="40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</row>
    <row r="1101" spans="1:71" x14ac:dyDescent="0.2">
      <c r="A1101" s="40" t="str">
        <f t="shared" si="20"/>
        <v/>
      </c>
      <c r="B1101" s="40"/>
      <c r="C1101" s="40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</row>
    <row r="1102" spans="1:71" x14ac:dyDescent="0.2">
      <c r="A1102" s="40" t="str">
        <f t="shared" si="20"/>
        <v/>
      </c>
      <c r="B1102" s="40"/>
      <c r="C1102" s="40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</row>
    <row r="1103" spans="1:71" x14ac:dyDescent="0.2">
      <c r="A1103" s="40" t="str">
        <f t="shared" si="20"/>
        <v/>
      </c>
      <c r="B1103" s="40"/>
      <c r="C1103" s="40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</row>
    <row r="1104" spans="1:71" x14ac:dyDescent="0.2">
      <c r="A1104" s="40" t="str">
        <f t="shared" si="20"/>
        <v/>
      </c>
      <c r="B1104" s="40"/>
      <c r="C1104" s="40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</row>
    <row r="1105" spans="1:71" x14ac:dyDescent="0.2">
      <c r="A1105" s="40" t="str">
        <f t="shared" si="20"/>
        <v/>
      </c>
      <c r="B1105" s="40"/>
      <c r="C1105" s="40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</row>
    <row r="1106" spans="1:71" x14ac:dyDescent="0.2">
      <c r="A1106" s="40" t="str">
        <f t="shared" si="20"/>
        <v/>
      </c>
      <c r="B1106" s="40"/>
      <c r="C1106" s="40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</row>
    <row r="1107" spans="1:71" x14ac:dyDescent="0.2">
      <c r="A1107" s="40" t="str">
        <f t="shared" si="20"/>
        <v/>
      </c>
      <c r="B1107" s="40"/>
      <c r="C1107" s="40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</row>
    <row r="1108" spans="1:71" x14ac:dyDescent="0.2">
      <c r="A1108" s="40" t="str">
        <f t="shared" si="20"/>
        <v/>
      </c>
      <c r="B1108" s="40"/>
      <c r="C1108" s="40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</row>
    <row r="1109" spans="1:71" x14ac:dyDescent="0.2">
      <c r="A1109" s="40" t="str">
        <f t="shared" si="20"/>
        <v/>
      </c>
      <c r="B1109" s="40"/>
      <c r="C1109" s="40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</row>
    <row r="1110" spans="1:71" x14ac:dyDescent="0.2">
      <c r="A1110" s="40" t="str">
        <f t="shared" si="20"/>
        <v/>
      </c>
      <c r="B1110" s="40"/>
      <c r="C1110" s="40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</row>
    <row r="1111" spans="1:71" x14ac:dyDescent="0.2">
      <c r="A1111" s="40" t="str">
        <f t="shared" si="20"/>
        <v/>
      </c>
      <c r="B1111" s="40"/>
      <c r="C1111" s="40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</row>
    <row r="1112" spans="1:71" x14ac:dyDescent="0.2">
      <c r="A1112" s="40" t="str">
        <f t="shared" si="20"/>
        <v/>
      </c>
      <c r="B1112" s="40"/>
      <c r="C1112" s="40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</row>
    <row r="1113" spans="1:71" x14ac:dyDescent="0.2">
      <c r="A1113" s="40" t="str">
        <f t="shared" si="20"/>
        <v/>
      </c>
      <c r="B1113" s="40"/>
      <c r="C1113" s="40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</row>
    <row r="1114" spans="1:71" x14ac:dyDescent="0.2">
      <c r="A1114" s="40" t="str">
        <f t="shared" si="20"/>
        <v/>
      </c>
      <c r="B1114" s="40"/>
      <c r="C1114" s="40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</row>
    <row r="1115" spans="1:71" x14ac:dyDescent="0.2">
      <c r="A1115" s="40" t="str">
        <f t="shared" si="20"/>
        <v/>
      </c>
      <c r="B1115" s="40"/>
      <c r="C1115" s="40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</row>
    <row r="1116" spans="1:71" x14ac:dyDescent="0.2">
      <c r="A1116" s="40" t="str">
        <f t="shared" si="20"/>
        <v/>
      </c>
      <c r="B1116" s="40"/>
      <c r="C1116" s="40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</row>
    <row r="1117" spans="1:71" x14ac:dyDescent="0.2">
      <c r="A1117" s="40" t="str">
        <f t="shared" si="20"/>
        <v/>
      </c>
      <c r="B1117" s="40"/>
      <c r="C1117" s="40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</row>
    <row r="1118" spans="1:71" x14ac:dyDescent="0.2">
      <c r="A1118" s="40" t="str">
        <f t="shared" si="20"/>
        <v/>
      </c>
      <c r="B1118" s="40"/>
      <c r="C1118" s="40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</row>
    <row r="1119" spans="1:71" x14ac:dyDescent="0.2">
      <c r="A1119" s="40" t="str">
        <f t="shared" si="20"/>
        <v/>
      </c>
      <c r="B1119" s="40"/>
      <c r="C1119" s="40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</row>
    <row r="1120" spans="1:71" x14ac:dyDescent="0.2">
      <c r="A1120" s="40" t="str">
        <f t="shared" si="20"/>
        <v/>
      </c>
      <c r="B1120" s="40"/>
      <c r="C1120" s="40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</row>
    <row r="1121" spans="1:71" x14ac:dyDescent="0.2">
      <c r="A1121" s="40" t="str">
        <f t="shared" si="20"/>
        <v/>
      </c>
      <c r="B1121" s="40"/>
      <c r="C1121" s="40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</row>
    <row r="1122" spans="1:71" x14ac:dyDescent="0.2">
      <c r="A1122" s="40" t="str">
        <f t="shared" si="20"/>
        <v/>
      </c>
      <c r="B1122" s="40"/>
      <c r="C1122" s="40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</row>
    <row r="1123" spans="1:71" x14ac:dyDescent="0.2">
      <c r="A1123" s="40" t="str">
        <f t="shared" si="20"/>
        <v/>
      </c>
      <c r="B1123" s="40"/>
      <c r="C1123" s="40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</row>
    <row r="1124" spans="1:71" x14ac:dyDescent="0.2">
      <c r="A1124" s="40" t="str">
        <f t="shared" si="20"/>
        <v/>
      </c>
      <c r="B1124" s="40"/>
      <c r="C1124" s="40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</row>
    <row r="1125" spans="1:71" x14ac:dyDescent="0.2">
      <c r="A1125" s="40" t="str">
        <f t="shared" si="20"/>
        <v/>
      </c>
      <c r="B1125" s="40"/>
      <c r="C1125" s="40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</row>
    <row r="1126" spans="1:71" x14ac:dyDescent="0.2">
      <c r="A1126" s="40" t="str">
        <f t="shared" si="20"/>
        <v/>
      </c>
      <c r="B1126" s="40"/>
      <c r="C1126" s="40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</row>
    <row r="1127" spans="1:71" x14ac:dyDescent="0.2">
      <c r="A1127" s="40" t="str">
        <f t="shared" si="20"/>
        <v/>
      </c>
      <c r="B1127" s="40"/>
      <c r="C1127" s="40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</row>
    <row r="1128" spans="1:71" x14ac:dyDescent="0.2">
      <c r="A1128" s="40" t="str">
        <f t="shared" ref="A1128:A1191" si="21">B1128&amp;C1128</f>
        <v/>
      </c>
      <c r="B1128" s="40"/>
      <c r="C1128" s="40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</row>
    <row r="1129" spans="1:71" x14ac:dyDescent="0.2">
      <c r="A1129" s="40" t="str">
        <f t="shared" si="21"/>
        <v/>
      </c>
      <c r="B1129" s="40"/>
      <c r="C1129" s="40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</row>
    <row r="1130" spans="1:71" x14ac:dyDescent="0.2">
      <c r="A1130" s="40" t="str">
        <f t="shared" si="21"/>
        <v/>
      </c>
      <c r="B1130" s="40"/>
      <c r="C1130" s="40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</row>
    <row r="1131" spans="1:71" x14ac:dyDescent="0.2">
      <c r="A1131" s="40" t="str">
        <f t="shared" si="21"/>
        <v/>
      </c>
      <c r="B1131" s="40"/>
      <c r="C1131" s="40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</row>
    <row r="1132" spans="1:71" x14ac:dyDescent="0.2">
      <c r="A1132" s="40" t="str">
        <f t="shared" si="21"/>
        <v/>
      </c>
      <c r="B1132" s="40"/>
      <c r="C1132" s="40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</row>
    <row r="1133" spans="1:71" x14ac:dyDescent="0.2">
      <c r="A1133" s="40" t="str">
        <f t="shared" si="21"/>
        <v/>
      </c>
      <c r="B1133" s="40"/>
      <c r="C1133" s="40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</row>
    <row r="1134" spans="1:71" x14ac:dyDescent="0.2">
      <c r="A1134" s="40" t="str">
        <f t="shared" si="21"/>
        <v/>
      </c>
      <c r="B1134" s="40"/>
      <c r="C1134" s="40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</row>
    <row r="1135" spans="1:71" x14ac:dyDescent="0.2">
      <c r="A1135" s="40" t="str">
        <f t="shared" si="21"/>
        <v/>
      </c>
      <c r="B1135" s="40"/>
      <c r="C1135" s="40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</row>
    <row r="1136" spans="1:71" x14ac:dyDescent="0.2">
      <c r="A1136" s="40" t="str">
        <f t="shared" si="21"/>
        <v/>
      </c>
      <c r="B1136" s="40"/>
      <c r="C1136" s="40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</row>
    <row r="1137" spans="1:71" x14ac:dyDescent="0.2">
      <c r="A1137" s="40" t="str">
        <f t="shared" si="21"/>
        <v/>
      </c>
      <c r="B1137" s="40"/>
      <c r="C1137" s="40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</row>
    <row r="1138" spans="1:71" x14ac:dyDescent="0.2">
      <c r="A1138" s="40" t="str">
        <f t="shared" si="21"/>
        <v/>
      </c>
      <c r="B1138" s="40"/>
      <c r="C1138" s="40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</row>
    <row r="1139" spans="1:71" x14ac:dyDescent="0.2">
      <c r="A1139" s="40" t="str">
        <f t="shared" si="21"/>
        <v/>
      </c>
      <c r="B1139" s="40"/>
      <c r="C1139" s="40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</row>
    <row r="1140" spans="1:71" x14ac:dyDescent="0.2">
      <c r="A1140" s="40" t="str">
        <f t="shared" si="21"/>
        <v/>
      </c>
      <c r="B1140" s="40"/>
      <c r="C1140" s="40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</row>
    <row r="1141" spans="1:71" x14ac:dyDescent="0.2">
      <c r="A1141" s="40" t="str">
        <f t="shared" si="21"/>
        <v/>
      </c>
      <c r="B1141" s="40"/>
      <c r="C1141" s="40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</row>
    <row r="1142" spans="1:71" x14ac:dyDescent="0.2">
      <c r="A1142" s="40" t="str">
        <f t="shared" si="21"/>
        <v/>
      </c>
      <c r="B1142" s="40"/>
      <c r="C1142" s="40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</row>
    <row r="1143" spans="1:71" x14ac:dyDescent="0.2">
      <c r="A1143" s="40" t="str">
        <f t="shared" si="21"/>
        <v/>
      </c>
      <c r="B1143" s="40"/>
      <c r="C1143" s="40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</row>
    <row r="1144" spans="1:71" x14ac:dyDescent="0.2">
      <c r="A1144" s="40" t="str">
        <f t="shared" si="21"/>
        <v/>
      </c>
      <c r="B1144" s="40"/>
      <c r="C1144" s="40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</row>
    <row r="1145" spans="1:71" x14ac:dyDescent="0.2">
      <c r="A1145" s="40" t="str">
        <f t="shared" si="21"/>
        <v/>
      </c>
      <c r="B1145" s="40"/>
      <c r="C1145" s="40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</row>
    <row r="1146" spans="1:71" x14ac:dyDescent="0.2">
      <c r="A1146" s="40" t="str">
        <f t="shared" si="21"/>
        <v/>
      </c>
      <c r="B1146" s="40"/>
      <c r="C1146" s="40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</row>
    <row r="1147" spans="1:71" x14ac:dyDescent="0.2">
      <c r="A1147" s="40" t="str">
        <f t="shared" si="21"/>
        <v/>
      </c>
      <c r="B1147" s="40"/>
      <c r="C1147" s="40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</row>
    <row r="1148" spans="1:71" x14ac:dyDescent="0.2">
      <c r="A1148" s="40" t="str">
        <f t="shared" si="21"/>
        <v/>
      </c>
      <c r="B1148" s="40"/>
      <c r="C1148" s="40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</row>
    <row r="1149" spans="1:71" x14ac:dyDescent="0.2">
      <c r="A1149" s="40" t="str">
        <f t="shared" si="21"/>
        <v/>
      </c>
      <c r="B1149" s="40"/>
      <c r="C1149" s="40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</row>
    <row r="1150" spans="1:71" x14ac:dyDescent="0.2">
      <c r="A1150" s="40" t="str">
        <f t="shared" si="21"/>
        <v/>
      </c>
      <c r="B1150" s="40"/>
      <c r="C1150" s="40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</row>
    <row r="1151" spans="1:71" x14ac:dyDescent="0.2">
      <c r="A1151" s="40" t="str">
        <f t="shared" si="21"/>
        <v/>
      </c>
      <c r="B1151" s="40"/>
      <c r="C1151" s="40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</row>
    <row r="1152" spans="1:71" x14ac:dyDescent="0.2">
      <c r="A1152" s="40" t="str">
        <f t="shared" si="21"/>
        <v/>
      </c>
      <c r="B1152" s="40"/>
      <c r="C1152" s="40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</row>
    <row r="1153" spans="1:71" x14ac:dyDescent="0.2">
      <c r="A1153" s="40" t="str">
        <f t="shared" si="21"/>
        <v/>
      </c>
      <c r="B1153" s="40"/>
      <c r="C1153" s="40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</row>
    <row r="1154" spans="1:71" x14ac:dyDescent="0.2">
      <c r="A1154" s="40" t="str">
        <f t="shared" si="21"/>
        <v/>
      </c>
      <c r="B1154" s="40"/>
      <c r="C1154" s="40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</row>
    <row r="1155" spans="1:71" x14ac:dyDescent="0.2">
      <c r="A1155" s="40" t="str">
        <f t="shared" si="21"/>
        <v/>
      </c>
      <c r="B1155" s="40"/>
      <c r="C1155" s="40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</row>
    <row r="1156" spans="1:71" x14ac:dyDescent="0.2">
      <c r="A1156" s="40" t="str">
        <f t="shared" si="21"/>
        <v/>
      </c>
      <c r="B1156" s="40"/>
      <c r="C1156" s="40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</row>
    <row r="1157" spans="1:71" x14ac:dyDescent="0.2">
      <c r="A1157" s="40" t="str">
        <f t="shared" si="21"/>
        <v/>
      </c>
      <c r="B1157" s="40"/>
      <c r="C1157" s="40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</row>
    <row r="1158" spans="1:71" x14ac:dyDescent="0.2">
      <c r="A1158" s="40" t="str">
        <f t="shared" si="21"/>
        <v/>
      </c>
      <c r="B1158" s="40"/>
      <c r="C1158" s="40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</row>
    <row r="1159" spans="1:71" x14ac:dyDescent="0.2">
      <c r="A1159" s="40" t="str">
        <f t="shared" si="21"/>
        <v/>
      </c>
      <c r="B1159" s="40"/>
      <c r="C1159" s="40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</row>
    <row r="1160" spans="1:71" x14ac:dyDescent="0.2">
      <c r="A1160" s="40" t="str">
        <f t="shared" si="21"/>
        <v/>
      </c>
      <c r="B1160" s="40"/>
      <c r="C1160" s="40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</row>
    <row r="1161" spans="1:71" x14ac:dyDescent="0.2">
      <c r="A1161" s="40" t="str">
        <f t="shared" si="21"/>
        <v/>
      </c>
      <c r="B1161" s="40"/>
      <c r="C1161" s="40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</row>
    <row r="1162" spans="1:71" x14ac:dyDescent="0.2">
      <c r="A1162" s="40" t="str">
        <f t="shared" si="21"/>
        <v/>
      </c>
      <c r="B1162" s="40"/>
      <c r="C1162" s="40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</row>
    <row r="1163" spans="1:71" x14ac:dyDescent="0.2">
      <c r="A1163" s="40" t="str">
        <f t="shared" si="21"/>
        <v/>
      </c>
      <c r="B1163" s="40"/>
      <c r="C1163" s="40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</row>
    <row r="1164" spans="1:71" x14ac:dyDescent="0.2">
      <c r="A1164" s="40" t="str">
        <f t="shared" si="21"/>
        <v/>
      </c>
      <c r="B1164" s="40"/>
      <c r="C1164" s="40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</row>
    <row r="1165" spans="1:71" x14ac:dyDescent="0.2">
      <c r="A1165" s="40" t="str">
        <f t="shared" si="21"/>
        <v/>
      </c>
      <c r="B1165" s="40"/>
      <c r="C1165" s="40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</row>
    <row r="1166" spans="1:71" x14ac:dyDescent="0.2">
      <c r="A1166" s="40" t="str">
        <f t="shared" si="21"/>
        <v/>
      </c>
      <c r="B1166" s="40"/>
      <c r="C1166" s="40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</row>
    <row r="1167" spans="1:71" x14ac:dyDescent="0.2">
      <c r="A1167" s="40" t="str">
        <f t="shared" si="21"/>
        <v/>
      </c>
      <c r="B1167" s="40"/>
      <c r="C1167" s="40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</row>
    <row r="1168" spans="1:71" x14ac:dyDescent="0.2">
      <c r="A1168" s="40" t="str">
        <f t="shared" si="21"/>
        <v/>
      </c>
      <c r="B1168" s="40"/>
      <c r="C1168" s="40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</row>
    <row r="1169" spans="1:71" x14ac:dyDescent="0.2">
      <c r="A1169" s="40" t="str">
        <f t="shared" si="21"/>
        <v/>
      </c>
      <c r="B1169" s="40"/>
      <c r="C1169" s="40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</row>
    <row r="1170" spans="1:71" x14ac:dyDescent="0.2">
      <c r="A1170" s="40" t="str">
        <f t="shared" si="21"/>
        <v/>
      </c>
      <c r="B1170" s="40"/>
      <c r="C1170" s="40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</row>
    <row r="1171" spans="1:71" x14ac:dyDescent="0.2">
      <c r="A1171" s="40" t="str">
        <f t="shared" si="21"/>
        <v/>
      </c>
      <c r="B1171" s="40"/>
      <c r="C1171" s="40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</row>
    <row r="1172" spans="1:71" x14ac:dyDescent="0.2">
      <c r="A1172" s="40" t="str">
        <f t="shared" si="21"/>
        <v/>
      </c>
      <c r="B1172" s="40"/>
      <c r="C1172" s="40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</row>
    <row r="1173" spans="1:71" x14ac:dyDescent="0.2">
      <c r="A1173" s="40" t="str">
        <f t="shared" si="21"/>
        <v/>
      </c>
      <c r="B1173" s="40"/>
      <c r="C1173" s="40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</row>
    <row r="1174" spans="1:71" x14ac:dyDescent="0.2">
      <c r="A1174" s="40" t="str">
        <f t="shared" si="21"/>
        <v/>
      </c>
      <c r="B1174" s="40"/>
      <c r="C1174" s="40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</row>
    <row r="1175" spans="1:71" x14ac:dyDescent="0.2">
      <c r="A1175" s="40" t="str">
        <f t="shared" si="21"/>
        <v/>
      </c>
      <c r="B1175" s="40"/>
      <c r="C1175" s="40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</row>
    <row r="1176" spans="1:71" x14ac:dyDescent="0.2">
      <c r="A1176" s="40" t="str">
        <f t="shared" si="21"/>
        <v/>
      </c>
      <c r="B1176" s="40"/>
      <c r="C1176" s="40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</row>
    <row r="1177" spans="1:71" x14ac:dyDescent="0.2">
      <c r="A1177" s="40" t="str">
        <f t="shared" si="21"/>
        <v/>
      </c>
      <c r="B1177" s="40"/>
      <c r="C1177" s="40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</row>
    <row r="1178" spans="1:71" x14ac:dyDescent="0.2">
      <c r="A1178" s="40" t="str">
        <f t="shared" si="21"/>
        <v/>
      </c>
      <c r="B1178" s="40"/>
      <c r="C1178" s="40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</row>
    <row r="1179" spans="1:71" x14ac:dyDescent="0.2">
      <c r="A1179" s="40" t="str">
        <f t="shared" si="21"/>
        <v/>
      </c>
      <c r="B1179" s="40"/>
      <c r="C1179" s="40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</row>
    <row r="1180" spans="1:71" x14ac:dyDescent="0.2">
      <c r="A1180" s="40" t="str">
        <f t="shared" si="21"/>
        <v/>
      </c>
      <c r="B1180" s="40"/>
      <c r="C1180" s="40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</row>
    <row r="1181" spans="1:71" x14ac:dyDescent="0.2">
      <c r="A1181" s="40" t="str">
        <f t="shared" si="21"/>
        <v/>
      </c>
      <c r="B1181" s="40"/>
      <c r="C1181" s="40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</row>
    <row r="1182" spans="1:71" x14ac:dyDescent="0.2">
      <c r="A1182" s="40" t="str">
        <f t="shared" si="21"/>
        <v/>
      </c>
      <c r="B1182" s="40"/>
      <c r="C1182" s="40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</row>
    <row r="1183" spans="1:71" x14ac:dyDescent="0.2">
      <c r="A1183" s="40" t="str">
        <f t="shared" si="21"/>
        <v/>
      </c>
      <c r="B1183" s="40"/>
      <c r="C1183" s="40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</row>
    <row r="1184" spans="1:71" x14ac:dyDescent="0.2">
      <c r="A1184" s="40" t="str">
        <f t="shared" si="21"/>
        <v/>
      </c>
      <c r="B1184" s="40"/>
      <c r="C1184" s="40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</row>
    <row r="1185" spans="1:71" x14ac:dyDescent="0.2">
      <c r="A1185" s="40" t="str">
        <f t="shared" si="21"/>
        <v/>
      </c>
      <c r="B1185" s="40"/>
      <c r="C1185" s="40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</row>
    <row r="1186" spans="1:71" x14ac:dyDescent="0.2">
      <c r="A1186" s="40" t="str">
        <f t="shared" si="21"/>
        <v/>
      </c>
      <c r="B1186" s="40"/>
      <c r="C1186" s="40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</row>
    <row r="1187" spans="1:71" x14ac:dyDescent="0.2">
      <c r="A1187" s="40" t="str">
        <f t="shared" si="21"/>
        <v/>
      </c>
      <c r="B1187" s="40"/>
      <c r="C1187" s="40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</row>
    <row r="1188" spans="1:71" x14ac:dyDescent="0.2">
      <c r="A1188" s="40" t="str">
        <f t="shared" si="21"/>
        <v/>
      </c>
      <c r="B1188" s="40"/>
      <c r="C1188" s="40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</row>
    <row r="1189" spans="1:71" x14ac:dyDescent="0.2">
      <c r="A1189" s="40" t="str">
        <f t="shared" si="21"/>
        <v/>
      </c>
      <c r="B1189" s="40"/>
      <c r="C1189" s="40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</row>
    <row r="1190" spans="1:71" x14ac:dyDescent="0.2">
      <c r="A1190" s="40" t="str">
        <f t="shared" si="21"/>
        <v/>
      </c>
      <c r="B1190" s="40"/>
      <c r="C1190" s="40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</row>
    <row r="1191" spans="1:71" x14ac:dyDescent="0.2">
      <c r="A1191" s="40" t="str">
        <f t="shared" si="21"/>
        <v/>
      </c>
      <c r="B1191" s="40"/>
      <c r="C1191" s="40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</row>
    <row r="1192" spans="1:71" x14ac:dyDescent="0.2">
      <c r="A1192" s="40" t="str">
        <f t="shared" ref="A1192:A1255" si="22">B1192&amp;C1192</f>
        <v/>
      </c>
      <c r="B1192" s="40"/>
      <c r="C1192" s="40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</row>
    <row r="1193" spans="1:71" x14ac:dyDescent="0.2">
      <c r="A1193" s="40" t="str">
        <f t="shared" si="22"/>
        <v/>
      </c>
      <c r="B1193" s="40"/>
      <c r="C1193" s="40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</row>
    <row r="1194" spans="1:71" x14ac:dyDescent="0.2">
      <c r="A1194" s="40" t="str">
        <f t="shared" si="22"/>
        <v/>
      </c>
      <c r="B1194" s="40"/>
      <c r="C1194" s="40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</row>
    <row r="1195" spans="1:71" x14ac:dyDescent="0.2">
      <c r="A1195" s="40" t="str">
        <f t="shared" si="22"/>
        <v/>
      </c>
      <c r="B1195" s="40"/>
      <c r="C1195" s="40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</row>
    <row r="1196" spans="1:71" x14ac:dyDescent="0.2">
      <c r="A1196" s="40" t="str">
        <f t="shared" si="22"/>
        <v/>
      </c>
      <c r="B1196" s="40"/>
      <c r="C1196" s="40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</row>
    <row r="1197" spans="1:71" x14ac:dyDescent="0.2">
      <c r="A1197" s="40" t="str">
        <f t="shared" si="22"/>
        <v/>
      </c>
      <c r="B1197" s="40"/>
      <c r="C1197" s="40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</row>
    <row r="1198" spans="1:71" x14ac:dyDescent="0.2">
      <c r="A1198" s="40" t="str">
        <f t="shared" si="22"/>
        <v/>
      </c>
      <c r="B1198" s="40"/>
      <c r="C1198" s="40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</row>
    <row r="1199" spans="1:71" x14ac:dyDescent="0.2">
      <c r="A1199" s="40" t="str">
        <f t="shared" si="22"/>
        <v/>
      </c>
      <c r="B1199" s="40"/>
      <c r="C1199" s="40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</row>
    <row r="1200" spans="1:71" x14ac:dyDescent="0.2">
      <c r="A1200" s="40" t="str">
        <f t="shared" si="22"/>
        <v/>
      </c>
      <c r="B1200" s="40"/>
      <c r="C1200" s="40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</row>
    <row r="1201" spans="1:71" x14ac:dyDescent="0.2">
      <c r="A1201" s="40" t="str">
        <f t="shared" si="22"/>
        <v/>
      </c>
      <c r="B1201" s="40"/>
      <c r="C1201" s="40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</row>
    <row r="1202" spans="1:71" x14ac:dyDescent="0.2">
      <c r="A1202" s="40" t="str">
        <f t="shared" si="22"/>
        <v/>
      </c>
      <c r="B1202" s="40"/>
      <c r="C1202" s="40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</row>
    <row r="1203" spans="1:71" x14ac:dyDescent="0.2">
      <c r="A1203" s="40" t="str">
        <f t="shared" si="22"/>
        <v/>
      </c>
      <c r="B1203" s="40"/>
      <c r="C1203" s="40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</row>
    <row r="1204" spans="1:71" x14ac:dyDescent="0.2">
      <c r="A1204" s="40" t="str">
        <f t="shared" si="22"/>
        <v/>
      </c>
      <c r="B1204" s="40"/>
      <c r="C1204" s="40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</row>
    <row r="1205" spans="1:71" x14ac:dyDescent="0.2">
      <c r="A1205" s="40" t="str">
        <f t="shared" si="22"/>
        <v/>
      </c>
      <c r="B1205" s="40"/>
      <c r="C1205" s="40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</row>
    <row r="1206" spans="1:71" x14ac:dyDescent="0.2">
      <c r="A1206" s="40" t="str">
        <f t="shared" si="22"/>
        <v/>
      </c>
      <c r="B1206" s="40"/>
      <c r="C1206" s="40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</row>
    <row r="1207" spans="1:71" x14ac:dyDescent="0.2">
      <c r="A1207" s="40" t="str">
        <f t="shared" si="22"/>
        <v/>
      </c>
      <c r="B1207" s="40"/>
      <c r="C1207" s="40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</row>
    <row r="1208" spans="1:71" x14ac:dyDescent="0.2">
      <c r="A1208" s="40" t="str">
        <f t="shared" si="22"/>
        <v/>
      </c>
      <c r="B1208" s="40"/>
      <c r="C1208" s="40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</row>
    <row r="1209" spans="1:71" x14ac:dyDescent="0.2">
      <c r="A1209" s="40" t="str">
        <f t="shared" si="22"/>
        <v/>
      </c>
      <c r="B1209" s="40"/>
      <c r="C1209" s="40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</row>
    <row r="1210" spans="1:71" x14ac:dyDescent="0.2">
      <c r="A1210" s="40" t="str">
        <f t="shared" si="22"/>
        <v/>
      </c>
      <c r="B1210" s="40"/>
      <c r="C1210" s="40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</row>
    <row r="1211" spans="1:71" x14ac:dyDescent="0.2">
      <c r="A1211" s="40" t="str">
        <f t="shared" si="22"/>
        <v/>
      </c>
      <c r="B1211" s="40"/>
      <c r="C1211" s="40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</row>
    <row r="1212" spans="1:71" x14ac:dyDescent="0.2">
      <c r="A1212" s="40" t="str">
        <f t="shared" si="22"/>
        <v/>
      </c>
      <c r="B1212" s="40"/>
      <c r="C1212" s="40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</row>
    <row r="1213" spans="1:71" x14ac:dyDescent="0.2">
      <c r="A1213" s="40" t="str">
        <f t="shared" si="22"/>
        <v/>
      </c>
      <c r="B1213" s="40"/>
      <c r="C1213" s="40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</row>
    <row r="1214" spans="1:71" x14ac:dyDescent="0.2">
      <c r="A1214" s="40" t="str">
        <f t="shared" si="22"/>
        <v/>
      </c>
      <c r="B1214" s="40"/>
      <c r="C1214" s="40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</row>
    <row r="1215" spans="1:71" x14ac:dyDescent="0.2">
      <c r="A1215" s="40" t="str">
        <f t="shared" si="22"/>
        <v/>
      </c>
      <c r="B1215" s="40"/>
      <c r="C1215" s="40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</row>
    <row r="1216" spans="1:71" x14ac:dyDescent="0.2">
      <c r="A1216" s="40" t="str">
        <f t="shared" si="22"/>
        <v/>
      </c>
      <c r="B1216" s="40"/>
      <c r="C1216" s="40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</row>
    <row r="1217" spans="1:71" x14ac:dyDescent="0.2">
      <c r="A1217" s="40" t="str">
        <f t="shared" si="22"/>
        <v/>
      </c>
      <c r="B1217" s="40"/>
      <c r="C1217" s="40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</row>
    <row r="1218" spans="1:71" x14ac:dyDescent="0.2">
      <c r="A1218" s="40" t="str">
        <f t="shared" si="22"/>
        <v/>
      </c>
      <c r="B1218" s="40"/>
      <c r="C1218" s="40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</row>
    <row r="1219" spans="1:71" x14ac:dyDescent="0.2">
      <c r="A1219" s="40" t="str">
        <f t="shared" si="22"/>
        <v/>
      </c>
      <c r="B1219" s="40"/>
      <c r="C1219" s="40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</row>
    <row r="1220" spans="1:71" x14ac:dyDescent="0.2">
      <c r="A1220" s="40" t="str">
        <f t="shared" si="22"/>
        <v/>
      </c>
      <c r="B1220" s="40"/>
      <c r="C1220" s="40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</row>
    <row r="1221" spans="1:71" x14ac:dyDescent="0.2">
      <c r="A1221" s="40" t="str">
        <f t="shared" si="22"/>
        <v/>
      </c>
      <c r="B1221" s="40"/>
      <c r="C1221" s="40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</row>
    <row r="1222" spans="1:71" x14ac:dyDescent="0.2">
      <c r="A1222" s="40" t="str">
        <f t="shared" si="22"/>
        <v/>
      </c>
      <c r="B1222" s="40"/>
      <c r="C1222" s="40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</row>
    <row r="1223" spans="1:71" x14ac:dyDescent="0.2">
      <c r="A1223" s="40" t="str">
        <f t="shared" si="22"/>
        <v/>
      </c>
      <c r="B1223" s="40"/>
      <c r="C1223" s="40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</row>
    <row r="1224" spans="1:71" x14ac:dyDescent="0.2">
      <c r="A1224" s="40" t="str">
        <f t="shared" si="22"/>
        <v/>
      </c>
      <c r="B1224" s="40"/>
      <c r="C1224" s="40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1"/>
      <c r="AQ1224" s="41"/>
      <c r="AR1224" s="41"/>
      <c r="AS1224" s="41"/>
      <c r="AT1224" s="41"/>
      <c r="AU1224" s="41"/>
      <c r="AV1224" s="41"/>
      <c r="AW1224" s="41"/>
      <c r="AX1224" s="41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  <c r="BO1224" s="41"/>
      <c r="BP1224" s="41"/>
      <c r="BQ1224" s="41"/>
      <c r="BR1224" s="41"/>
      <c r="BS1224" s="41"/>
    </row>
    <row r="1225" spans="1:71" x14ac:dyDescent="0.2">
      <c r="A1225" s="40" t="str">
        <f t="shared" si="22"/>
        <v/>
      </c>
      <c r="B1225" s="40"/>
      <c r="C1225" s="40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1"/>
      <c r="AQ1225" s="41"/>
      <c r="AR1225" s="41"/>
      <c r="AS1225" s="41"/>
      <c r="AT1225" s="41"/>
      <c r="AU1225" s="41"/>
      <c r="AV1225" s="41"/>
      <c r="AW1225" s="41"/>
      <c r="AX1225" s="41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  <c r="BO1225" s="41"/>
      <c r="BP1225" s="41"/>
      <c r="BQ1225" s="41"/>
      <c r="BR1225" s="41"/>
      <c r="BS1225" s="41"/>
    </row>
    <row r="1226" spans="1:71" x14ac:dyDescent="0.2">
      <c r="A1226" s="40" t="str">
        <f t="shared" si="22"/>
        <v/>
      </c>
      <c r="B1226" s="40"/>
      <c r="C1226" s="40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  <c r="AR1226" s="41"/>
      <c r="AS1226" s="41"/>
      <c r="AT1226" s="41"/>
      <c r="AU1226" s="41"/>
      <c r="AV1226" s="41"/>
      <c r="AW1226" s="41"/>
      <c r="AX1226" s="41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  <c r="BO1226" s="41"/>
      <c r="BP1226" s="41"/>
      <c r="BQ1226" s="41"/>
      <c r="BR1226" s="41"/>
      <c r="BS1226" s="41"/>
    </row>
    <row r="1227" spans="1:71" x14ac:dyDescent="0.2">
      <c r="A1227" s="40" t="str">
        <f t="shared" si="22"/>
        <v/>
      </c>
      <c r="B1227" s="40"/>
      <c r="C1227" s="40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  <c r="AR1227" s="41"/>
      <c r="AS1227" s="41"/>
      <c r="AT1227" s="41"/>
      <c r="AU1227" s="41"/>
      <c r="AV1227" s="41"/>
      <c r="AW1227" s="41"/>
      <c r="AX1227" s="41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  <c r="BO1227" s="41"/>
      <c r="BP1227" s="41"/>
      <c r="BQ1227" s="41"/>
      <c r="BR1227" s="41"/>
      <c r="BS1227" s="41"/>
    </row>
    <row r="1228" spans="1:71" x14ac:dyDescent="0.2">
      <c r="A1228" s="40" t="str">
        <f t="shared" si="22"/>
        <v/>
      </c>
      <c r="B1228" s="40"/>
      <c r="C1228" s="40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  <c r="AR1228" s="41"/>
      <c r="AS1228" s="41"/>
      <c r="AT1228" s="41"/>
      <c r="AU1228" s="41"/>
      <c r="AV1228" s="41"/>
      <c r="AW1228" s="41"/>
      <c r="AX1228" s="41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  <c r="BO1228" s="41"/>
      <c r="BP1228" s="41"/>
      <c r="BQ1228" s="41"/>
      <c r="BR1228" s="41"/>
      <c r="BS1228" s="41"/>
    </row>
    <row r="1229" spans="1:71" x14ac:dyDescent="0.2">
      <c r="A1229" s="40" t="str">
        <f t="shared" si="22"/>
        <v/>
      </c>
      <c r="B1229" s="40"/>
      <c r="C1229" s="40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</row>
    <row r="1230" spans="1:71" x14ac:dyDescent="0.2">
      <c r="A1230" s="40" t="str">
        <f t="shared" si="22"/>
        <v/>
      </c>
      <c r="B1230" s="40"/>
      <c r="C1230" s="40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1"/>
      <c r="AQ1230" s="41"/>
      <c r="AR1230" s="41"/>
      <c r="AS1230" s="41"/>
      <c r="AT1230" s="41"/>
      <c r="AU1230" s="41"/>
      <c r="AV1230" s="41"/>
      <c r="AW1230" s="41"/>
      <c r="AX1230" s="41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  <c r="BO1230" s="41"/>
      <c r="BP1230" s="41"/>
      <c r="BQ1230" s="41"/>
      <c r="BR1230" s="41"/>
      <c r="BS1230" s="41"/>
    </row>
    <row r="1231" spans="1:71" x14ac:dyDescent="0.2">
      <c r="A1231" s="40" t="str">
        <f t="shared" si="22"/>
        <v/>
      </c>
      <c r="B1231" s="40"/>
      <c r="C1231" s="40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1"/>
      <c r="AQ1231" s="41"/>
      <c r="AR1231" s="41"/>
      <c r="AS1231" s="41"/>
      <c r="AT1231" s="41"/>
      <c r="AU1231" s="41"/>
      <c r="AV1231" s="41"/>
      <c r="AW1231" s="41"/>
      <c r="AX1231" s="41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  <c r="BO1231" s="41"/>
      <c r="BP1231" s="41"/>
      <c r="BQ1231" s="41"/>
      <c r="BR1231" s="41"/>
      <c r="BS1231" s="41"/>
    </row>
    <row r="1232" spans="1:71" x14ac:dyDescent="0.2">
      <c r="A1232" s="40" t="str">
        <f t="shared" si="22"/>
        <v/>
      </c>
      <c r="B1232" s="40"/>
      <c r="C1232" s="40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1"/>
      <c r="AQ1232" s="41"/>
      <c r="AR1232" s="41"/>
      <c r="AS1232" s="41"/>
      <c r="AT1232" s="41"/>
      <c r="AU1232" s="41"/>
      <c r="AV1232" s="41"/>
      <c r="AW1232" s="41"/>
      <c r="AX1232" s="41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  <c r="BO1232" s="41"/>
      <c r="BP1232" s="41"/>
      <c r="BQ1232" s="41"/>
      <c r="BR1232" s="41"/>
      <c r="BS1232" s="41"/>
    </row>
    <row r="1233" spans="1:71" x14ac:dyDescent="0.2">
      <c r="A1233" s="40" t="str">
        <f t="shared" si="22"/>
        <v/>
      </c>
      <c r="B1233" s="40"/>
      <c r="C1233" s="40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  <c r="AU1233" s="41"/>
      <c r="AV1233" s="41"/>
      <c r="AW1233" s="41"/>
      <c r="AX1233" s="41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  <c r="BO1233" s="41"/>
      <c r="BP1233" s="41"/>
      <c r="BQ1233" s="41"/>
      <c r="BR1233" s="41"/>
      <c r="BS1233" s="41"/>
    </row>
    <row r="1234" spans="1:71" x14ac:dyDescent="0.2">
      <c r="A1234" s="40" t="str">
        <f t="shared" si="22"/>
        <v/>
      </c>
      <c r="B1234" s="40"/>
      <c r="C1234" s="40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1"/>
      <c r="AQ1234" s="41"/>
      <c r="AR1234" s="41"/>
      <c r="AS1234" s="41"/>
      <c r="AT1234" s="41"/>
      <c r="AU1234" s="41"/>
      <c r="AV1234" s="41"/>
      <c r="AW1234" s="41"/>
      <c r="AX1234" s="41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/>
      <c r="BR1234" s="41"/>
      <c r="BS1234" s="41"/>
    </row>
    <row r="1235" spans="1:71" x14ac:dyDescent="0.2">
      <c r="A1235" s="40" t="str">
        <f t="shared" si="22"/>
        <v/>
      </c>
      <c r="B1235" s="40"/>
      <c r="C1235" s="40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1"/>
      <c r="AQ1235" s="41"/>
      <c r="AR1235" s="41"/>
      <c r="AS1235" s="41"/>
      <c r="AT1235" s="41"/>
      <c r="AU1235" s="41"/>
      <c r="AV1235" s="41"/>
      <c r="AW1235" s="41"/>
      <c r="AX1235" s="41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  <c r="BO1235" s="41"/>
      <c r="BP1235" s="41"/>
      <c r="BQ1235" s="41"/>
      <c r="BR1235" s="41"/>
      <c r="BS1235" s="41"/>
    </row>
    <row r="1236" spans="1:71" x14ac:dyDescent="0.2">
      <c r="A1236" s="40" t="str">
        <f t="shared" si="22"/>
        <v/>
      </c>
      <c r="B1236" s="40"/>
      <c r="C1236" s="40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1"/>
      <c r="AQ1236" s="41"/>
      <c r="AR1236" s="41"/>
      <c r="AS1236" s="41"/>
      <c r="AT1236" s="41"/>
      <c r="AU1236" s="41"/>
      <c r="AV1236" s="41"/>
      <c r="AW1236" s="41"/>
      <c r="AX1236" s="41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  <c r="BO1236" s="41"/>
      <c r="BP1236" s="41"/>
      <c r="BQ1236" s="41"/>
      <c r="BR1236" s="41"/>
      <c r="BS1236" s="41"/>
    </row>
    <row r="1237" spans="1:71" x14ac:dyDescent="0.2">
      <c r="A1237" s="40" t="str">
        <f t="shared" si="22"/>
        <v/>
      </c>
      <c r="B1237" s="40"/>
      <c r="C1237" s="40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1"/>
      <c r="AQ1237" s="41"/>
      <c r="AR1237" s="41"/>
      <c r="AS1237" s="41"/>
      <c r="AT1237" s="41"/>
      <c r="AU1237" s="41"/>
      <c r="AV1237" s="41"/>
      <c r="AW1237" s="41"/>
      <c r="AX1237" s="41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  <c r="BO1237" s="41"/>
      <c r="BP1237" s="41"/>
      <c r="BQ1237" s="41"/>
      <c r="BR1237" s="41"/>
      <c r="BS1237" s="41"/>
    </row>
    <row r="1238" spans="1:71" x14ac:dyDescent="0.2">
      <c r="A1238" s="40" t="str">
        <f t="shared" si="22"/>
        <v/>
      </c>
      <c r="B1238" s="40"/>
      <c r="C1238" s="40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1"/>
      <c r="AQ1238" s="41"/>
      <c r="AR1238" s="41"/>
      <c r="AS1238" s="41"/>
      <c r="AT1238" s="41"/>
      <c r="AU1238" s="41"/>
      <c r="AV1238" s="41"/>
      <c r="AW1238" s="41"/>
      <c r="AX1238" s="41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  <c r="BO1238" s="41"/>
      <c r="BP1238" s="41"/>
      <c r="BQ1238" s="41"/>
      <c r="BR1238" s="41"/>
      <c r="BS1238" s="41"/>
    </row>
    <row r="1239" spans="1:71" x14ac:dyDescent="0.2">
      <c r="A1239" s="40" t="str">
        <f t="shared" si="22"/>
        <v/>
      </c>
      <c r="B1239" s="40"/>
      <c r="C1239" s="40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1"/>
      <c r="AQ1239" s="41"/>
      <c r="AR1239" s="41"/>
      <c r="AS1239" s="41"/>
      <c r="AT1239" s="41"/>
      <c r="AU1239" s="41"/>
      <c r="AV1239" s="41"/>
      <c r="AW1239" s="41"/>
      <c r="AX1239" s="41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  <c r="BO1239" s="41"/>
      <c r="BP1239" s="41"/>
      <c r="BQ1239" s="41"/>
      <c r="BR1239" s="41"/>
      <c r="BS1239" s="41"/>
    </row>
    <row r="1240" spans="1:71" x14ac:dyDescent="0.2">
      <c r="A1240" s="40" t="str">
        <f t="shared" si="22"/>
        <v/>
      </c>
      <c r="B1240" s="40"/>
      <c r="C1240" s="40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1"/>
      <c r="AQ1240" s="41"/>
      <c r="AR1240" s="41"/>
      <c r="AS1240" s="41"/>
      <c r="AT1240" s="41"/>
      <c r="AU1240" s="41"/>
      <c r="AV1240" s="41"/>
      <c r="AW1240" s="41"/>
      <c r="AX1240" s="41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  <c r="BO1240" s="41"/>
      <c r="BP1240" s="41"/>
      <c r="BQ1240" s="41"/>
      <c r="BR1240" s="41"/>
      <c r="BS1240" s="41"/>
    </row>
    <row r="1241" spans="1:71" x14ac:dyDescent="0.2">
      <c r="A1241" s="40" t="str">
        <f t="shared" si="22"/>
        <v/>
      </c>
      <c r="B1241" s="40"/>
      <c r="C1241" s="40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</row>
    <row r="1242" spans="1:71" x14ac:dyDescent="0.2">
      <c r="A1242" s="40" t="str">
        <f t="shared" si="22"/>
        <v/>
      </c>
      <c r="B1242" s="40"/>
      <c r="C1242" s="40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1"/>
      <c r="AQ1242" s="41"/>
      <c r="AR1242" s="41"/>
      <c r="AS1242" s="41"/>
      <c r="AT1242" s="41"/>
      <c r="AU1242" s="41"/>
      <c r="AV1242" s="41"/>
      <c r="AW1242" s="41"/>
      <c r="AX1242" s="41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  <c r="BO1242" s="41"/>
      <c r="BP1242" s="41"/>
      <c r="BQ1242" s="41"/>
      <c r="BR1242" s="41"/>
      <c r="BS1242" s="41"/>
    </row>
    <row r="1243" spans="1:71" x14ac:dyDescent="0.2">
      <c r="A1243" s="40" t="str">
        <f t="shared" si="22"/>
        <v/>
      </c>
      <c r="B1243" s="40"/>
      <c r="C1243" s="40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1"/>
      <c r="AQ1243" s="41"/>
      <c r="AR1243" s="41"/>
      <c r="AS1243" s="41"/>
      <c r="AT1243" s="41"/>
      <c r="AU1243" s="41"/>
      <c r="AV1243" s="41"/>
      <c r="AW1243" s="41"/>
      <c r="AX1243" s="41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  <c r="BO1243" s="41"/>
      <c r="BP1243" s="41"/>
      <c r="BQ1243" s="41"/>
      <c r="BR1243" s="41"/>
      <c r="BS1243" s="41"/>
    </row>
    <row r="1244" spans="1:71" x14ac:dyDescent="0.2">
      <c r="A1244" s="40" t="str">
        <f t="shared" si="22"/>
        <v/>
      </c>
      <c r="B1244" s="40"/>
      <c r="C1244" s="40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1"/>
      <c r="AQ1244" s="41"/>
      <c r="AR1244" s="41"/>
      <c r="AS1244" s="41"/>
      <c r="AT1244" s="41"/>
      <c r="AU1244" s="41"/>
      <c r="AV1244" s="41"/>
      <c r="AW1244" s="41"/>
      <c r="AX1244" s="41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  <c r="BO1244" s="41"/>
      <c r="BP1244" s="41"/>
      <c r="BQ1244" s="41"/>
      <c r="BR1244" s="41"/>
      <c r="BS1244" s="41"/>
    </row>
    <row r="1245" spans="1:71" x14ac:dyDescent="0.2">
      <c r="A1245" s="40" t="str">
        <f t="shared" si="22"/>
        <v/>
      </c>
      <c r="B1245" s="40"/>
      <c r="C1245" s="40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1"/>
      <c r="AQ1245" s="41"/>
      <c r="AR1245" s="41"/>
      <c r="AS1245" s="41"/>
      <c r="AT1245" s="41"/>
      <c r="AU1245" s="41"/>
      <c r="AV1245" s="41"/>
      <c r="AW1245" s="41"/>
      <c r="AX1245" s="41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  <c r="BO1245" s="41"/>
      <c r="BP1245" s="41"/>
      <c r="BQ1245" s="41"/>
      <c r="BR1245" s="41"/>
      <c r="BS1245" s="41"/>
    </row>
    <row r="1246" spans="1:71" x14ac:dyDescent="0.2">
      <c r="A1246" s="40" t="str">
        <f t="shared" si="22"/>
        <v/>
      </c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</row>
    <row r="1247" spans="1:71" x14ac:dyDescent="0.2">
      <c r="A1247" s="40" t="str">
        <f t="shared" si="22"/>
        <v/>
      </c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</row>
    <row r="1248" spans="1:71" x14ac:dyDescent="0.2">
      <c r="A1248" s="40" t="str">
        <f t="shared" si="22"/>
        <v/>
      </c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</row>
    <row r="1249" spans="1:71" x14ac:dyDescent="0.2">
      <c r="A1249" s="40" t="str">
        <f t="shared" si="22"/>
        <v/>
      </c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</row>
    <row r="1250" spans="1:71" x14ac:dyDescent="0.2">
      <c r="A1250" s="40" t="str">
        <f t="shared" si="22"/>
        <v/>
      </c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</row>
    <row r="1251" spans="1:71" x14ac:dyDescent="0.2">
      <c r="A1251" s="40" t="str">
        <f t="shared" si="22"/>
        <v/>
      </c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</row>
    <row r="1252" spans="1:71" x14ac:dyDescent="0.2">
      <c r="A1252" s="40" t="str">
        <f t="shared" si="22"/>
        <v/>
      </c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</row>
    <row r="1253" spans="1:71" x14ac:dyDescent="0.2">
      <c r="A1253" s="40" t="str">
        <f t="shared" si="22"/>
        <v/>
      </c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</row>
    <row r="1254" spans="1:71" x14ac:dyDescent="0.2">
      <c r="A1254" s="40" t="str">
        <f t="shared" si="22"/>
        <v/>
      </c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</row>
    <row r="1255" spans="1:71" x14ac:dyDescent="0.2">
      <c r="A1255" s="40" t="str">
        <f t="shared" si="22"/>
        <v/>
      </c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</row>
    <row r="1256" spans="1:71" x14ac:dyDescent="0.2">
      <c r="A1256" s="40" t="str">
        <f t="shared" ref="A1256:A1319" si="23">B1256&amp;C1256</f>
        <v/>
      </c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</row>
    <row r="1257" spans="1:71" x14ac:dyDescent="0.2">
      <c r="A1257" s="40" t="str">
        <f t="shared" si="23"/>
        <v/>
      </c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</row>
    <row r="1258" spans="1:71" x14ac:dyDescent="0.2">
      <c r="A1258" s="40" t="str">
        <f t="shared" si="23"/>
        <v/>
      </c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</row>
    <row r="1259" spans="1:71" x14ac:dyDescent="0.2">
      <c r="A1259" s="40" t="str">
        <f t="shared" si="23"/>
        <v/>
      </c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</row>
    <row r="1260" spans="1:71" x14ac:dyDescent="0.2">
      <c r="A1260" s="40" t="str">
        <f t="shared" si="23"/>
        <v/>
      </c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</row>
    <row r="1261" spans="1:71" x14ac:dyDescent="0.2">
      <c r="A1261" s="40" t="str">
        <f t="shared" si="23"/>
        <v/>
      </c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</row>
    <row r="1262" spans="1:71" x14ac:dyDescent="0.2">
      <c r="A1262" s="40" t="str">
        <f t="shared" si="23"/>
        <v/>
      </c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</row>
    <row r="1263" spans="1:71" x14ac:dyDescent="0.2">
      <c r="A1263" s="40" t="str">
        <f t="shared" si="23"/>
        <v/>
      </c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</row>
    <row r="1264" spans="1:71" x14ac:dyDescent="0.2">
      <c r="A1264" s="40" t="str">
        <f t="shared" si="23"/>
        <v/>
      </c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</row>
    <row r="1265" spans="1:71" x14ac:dyDescent="0.2">
      <c r="A1265" s="40" t="str">
        <f t="shared" si="23"/>
        <v/>
      </c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</row>
    <row r="1266" spans="1:71" x14ac:dyDescent="0.2">
      <c r="A1266" s="40" t="str">
        <f t="shared" si="23"/>
        <v/>
      </c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</row>
    <row r="1267" spans="1:71" x14ac:dyDescent="0.2">
      <c r="A1267" s="40" t="str">
        <f t="shared" si="23"/>
        <v/>
      </c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</row>
    <row r="1268" spans="1:71" x14ac:dyDescent="0.2">
      <c r="A1268" s="40" t="str">
        <f t="shared" si="23"/>
        <v/>
      </c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</row>
    <row r="1269" spans="1:71" x14ac:dyDescent="0.2">
      <c r="A1269" s="40" t="str">
        <f t="shared" si="23"/>
        <v/>
      </c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</row>
    <row r="1270" spans="1:71" x14ac:dyDescent="0.2">
      <c r="A1270" s="40" t="str">
        <f t="shared" si="23"/>
        <v/>
      </c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</row>
    <row r="1271" spans="1:71" x14ac:dyDescent="0.2">
      <c r="A1271" s="40" t="str">
        <f t="shared" si="23"/>
        <v/>
      </c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</row>
    <row r="1272" spans="1:71" x14ac:dyDescent="0.2">
      <c r="A1272" s="40" t="str">
        <f t="shared" si="23"/>
        <v/>
      </c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</row>
    <row r="1273" spans="1:71" x14ac:dyDescent="0.2">
      <c r="A1273" s="40" t="str">
        <f t="shared" si="23"/>
        <v/>
      </c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</row>
    <row r="1274" spans="1:71" x14ac:dyDescent="0.2">
      <c r="A1274" s="40" t="str">
        <f t="shared" si="23"/>
        <v/>
      </c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</row>
    <row r="1275" spans="1:71" x14ac:dyDescent="0.2">
      <c r="A1275" s="40" t="str">
        <f t="shared" si="23"/>
        <v/>
      </c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</row>
    <row r="1276" spans="1:71" x14ac:dyDescent="0.2">
      <c r="A1276" s="40" t="str">
        <f t="shared" si="23"/>
        <v/>
      </c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</row>
    <row r="1277" spans="1:71" x14ac:dyDescent="0.2">
      <c r="A1277" s="40" t="str">
        <f t="shared" si="23"/>
        <v/>
      </c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</row>
    <row r="1278" spans="1:71" x14ac:dyDescent="0.2">
      <c r="A1278" s="40" t="str">
        <f t="shared" si="23"/>
        <v/>
      </c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</row>
    <row r="1279" spans="1:71" x14ac:dyDescent="0.2">
      <c r="A1279" s="40" t="str">
        <f t="shared" si="23"/>
        <v/>
      </c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</row>
    <row r="1280" spans="1:71" x14ac:dyDescent="0.2">
      <c r="A1280" s="40" t="str">
        <f t="shared" si="23"/>
        <v/>
      </c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</row>
    <row r="1281" spans="1:71" x14ac:dyDescent="0.2">
      <c r="A1281" s="40" t="str">
        <f t="shared" si="23"/>
        <v/>
      </c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</row>
    <row r="1282" spans="1:71" x14ac:dyDescent="0.2">
      <c r="A1282" s="40" t="str">
        <f t="shared" si="23"/>
        <v/>
      </c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</row>
    <row r="1283" spans="1:71" x14ac:dyDescent="0.2">
      <c r="A1283" s="40" t="str">
        <f t="shared" si="23"/>
        <v/>
      </c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</row>
    <row r="1284" spans="1:71" x14ac:dyDescent="0.2">
      <c r="A1284" s="40" t="str">
        <f t="shared" si="23"/>
        <v/>
      </c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</row>
    <row r="1285" spans="1:71" x14ac:dyDescent="0.2">
      <c r="A1285" s="40" t="str">
        <f t="shared" si="23"/>
        <v/>
      </c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</row>
    <row r="1286" spans="1:71" x14ac:dyDescent="0.2">
      <c r="A1286" s="40" t="str">
        <f t="shared" si="23"/>
        <v/>
      </c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</row>
    <row r="1287" spans="1:71" x14ac:dyDescent="0.2">
      <c r="A1287" s="40" t="str">
        <f t="shared" si="23"/>
        <v/>
      </c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</row>
    <row r="1288" spans="1:71" x14ac:dyDescent="0.2">
      <c r="A1288" s="40" t="str">
        <f t="shared" si="23"/>
        <v/>
      </c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</row>
    <row r="1289" spans="1:71" x14ac:dyDescent="0.2">
      <c r="A1289" s="40" t="str">
        <f t="shared" si="23"/>
        <v/>
      </c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</row>
    <row r="1290" spans="1:71" x14ac:dyDescent="0.2">
      <c r="A1290" s="40" t="str">
        <f t="shared" si="23"/>
        <v/>
      </c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</row>
    <row r="1291" spans="1:71" x14ac:dyDescent="0.2">
      <c r="A1291" s="40" t="str">
        <f t="shared" si="23"/>
        <v/>
      </c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</row>
    <row r="1292" spans="1:71" x14ac:dyDescent="0.2">
      <c r="A1292" s="40" t="str">
        <f t="shared" si="23"/>
        <v/>
      </c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</row>
    <row r="1293" spans="1:71" x14ac:dyDescent="0.2">
      <c r="A1293" s="40" t="str">
        <f t="shared" si="23"/>
        <v/>
      </c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</row>
    <row r="1294" spans="1:71" x14ac:dyDescent="0.2">
      <c r="A1294" s="40" t="str">
        <f t="shared" si="23"/>
        <v/>
      </c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</row>
    <row r="1295" spans="1:71" x14ac:dyDescent="0.2">
      <c r="A1295" s="40" t="str">
        <f t="shared" si="23"/>
        <v/>
      </c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</row>
    <row r="1296" spans="1:71" x14ac:dyDescent="0.2">
      <c r="A1296" s="40" t="str">
        <f t="shared" si="23"/>
        <v/>
      </c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</row>
    <row r="1297" spans="1:71" x14ac:dyDescent="0.2">
      <c r="A1297" s="40" t="str">
        <f t="shared" si="23"/>
        <v/>
      </c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</row>
    <row r="1298" spans="1:71" x14ac:dyDescent="0.2">
      <c r="A1298" s="40" t="str">
        <f t="shared" si="23"/>
        <v/>
      </c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</row>
    <row r="1299" spans="1:71" x14ac:dyDescent="0.2">
      <c r="A1299" s="40" t="str">
        <f t="shared" si="23"/>
        <v/>
      </c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</row>
    <row r="1300" spans="1:71" x14ac:dyDescent="0.2">
      <c r="A1300" s="40" t="str">
        <f t="shared" si="23"/>
        <v/>
      </c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</row>
    <row r="1301" spans="1:71" x14ac:dyDescent="0.2">
      <c r="A1301" s="40" t="str">
        <f t="shared" si="23"/>
        <v/>
      </c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</row>
    <row r="1302" spans="1:71" x14ac:dyDescent="0.2">
      <c r="A1302" s="40" t="str">
        <f t="shared" si="23"/>
        <v/>
      </c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</row>
    <row r="1303" spans="1:71" x14ac:dyDescent="0.2">
      <c r="A1303" s="40" t="str">
        <f t="shared" si="23"/>
        <v/>
      </c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</row>
    <row r="1304" spans="1:71" x14ac:dyDescent="0.2">
      <c r="A1304" s="40" t="str">
        <f t="shared" si="23"/>
        <v/>
      </c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</row>
    <row r="1305" spans="1:71" x14ac:dyDescent="0.2">
      <c r="A1305" s="40" t="str">
        <f t="shared" si="23"/>
        <v/>
      </c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</row>
    <row r="1306" spans="1:71" x14ac:dyDescent="0.2">
      <c r="A1306" s="40" t="str">
        <f t="shared" si="23"/>
        <v/>
      </c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</row>
    <row r="1307" spans="1:71" x14ac:dyDescent="0.2">
      <c r="A1307" s="40" t="str">
        <f t="shared" si="23"/>
        <v/>
      </c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</row>
    <row r="1308" spans="1:71" x14ac:dyDescent="0.2">
      <c r="A1308" s="40" t="str">
        <f t="shared" si="23"/>
        <v/>
      </c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</row>
    <row r="1309" spans="1:71" x14ac:dyDescent="0.2">
      <c r="A1309" s="40" t="str">
        <f t="shared" si="23"/>
        <v/>
      </c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</row>
    <row r="1310" spans="1:71" x14ac:dyDescent="0.2">
      <c r="A1310" s="40" t="str">
        <f t="shared" si="23"/>
        <v/>
      </c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</row>
    <row r="1311" spans="1:71" x14ac:dyDescent="0.2">
      <c r="A1311" s="40" t="str">
        <f t="shared" si="23"/>
        <v/>
      </c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</row>
    <row r="1312" spans="1:71" x14ac:dyDescent="0.2">
      <c r="A1312" s="40" t="str">
        <f t="shared" si="23"/>
        <v/>
      </c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</row>
    <row r="1313" spans="1:71" x14ac:dyDescent="0.2">
      <c r="A1313" s="40" t="str">
        <f t="shared" si="23"/>
        <v/>
      </c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</row>
    <row r="1314" spans="1:71" x14ac:dyDescent="0.2">
      <c r="A1314" s="40" t="str">
        <f t="shared" si="23"/>
        <v/>
      </c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</row>
    <row r="1315" spans="1:71" x14ac:dyDescent="0.2">
      <c r="A1315" s="40" t="str">
        <f t="shared" si="23"/>
        <v/>
      </c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</row>
    <row r="1316" spans="1:71" x14ac:dyDescent="0.2">
      <c r="A1316" s="40" t="str">
        <f t="shared" si="23"/>
        <v/>
      </c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</row>
    <row r="1317" spans="1:71" x14ac:dyDescent="0.2">
      <c r="A1317" s="40" t="str">
        <f t="shared" si="23"/>
        <v/>
      </c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</row>
    <row r="1318" spans="1:71" x14ac:dyDescent="0.2">
      <c r="A1318" s="40" t="str">
        <f t="shared" si="23"/>
        <v/>
      </c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</row>
    <row r="1319" spans="1:71" x14ac:dyDescent="0.2">
      <c r="A1319" s="40" t="str">
        <f t="shared" si="23"/>
        <v/>
      </c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</row>
    <row r="1320" spans="1:71" x14ac:dyDescent="0.2">
      <c r="A1320" s="40" t="str">
        <f t="shared" ref="A1320:A1383" si="24">B1320&amp;C1320</f>
        <v/>
      </c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</row>
    <row r="1321" spans="1:71" x14ac:dyDescent="0.2">
      <c r="A1321" s="40" t="str">
        <f t="shared" si="24"/>
        <v/>
      </c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</row>
    <row r="1322" spans="1:71" x14ac:dyDescent="0.2">
      <c r="A1322" s="40" t="str">
        <f t="shared" si="24"/>
        <v/>
      </c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</row>
    <row r="1323" spans="1:71" x14ac:dyDescent="0.2">
      <c r="A1323" s="40" t="str">
        <f t="shared" si="24"/>
        <v/>
      </c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</row>
    <row r="1324" spans="1:71" x14ac:dyDescent="0.2">
      <c r="A1324" s="40" t="str">
        <f t="shared" si="24"/>
        <v/>
      </c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</row>
    <row r="1325" spans="1:71" x14ac:dyDescent="0.2">
      <c r="A1325" s="40" t="str">
        <f t="shared" si="24"/>
        <v/>
      </c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</row>
    <row r="1326" spans="1:71" x14ac:dyDescent="0.2">
      <c r="A1326" s="40" t="str">
        <f t="shared" si="24"/>
        <v/>
      </c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</row>
    <row r="1327" spans="1:71" x14ac:dyDescent="0.2">
      <c r="A1327" s="40" t="str">
        <f t="shared" si="24"/>
        <v/>
      </c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</row>
    <row r="1328" spans="1:71" x14ac:dyDescent="0.2">
      <c r="A1328" s="40" t="str">
        <f t="shared" si="24"/>
        <v/>
      </c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</row>
    <row r="1329" spans="1:71" x14ac:dyDescent="0.2">
      <c r="A1329" s="40" t="str">
        <f t="shared" si="24"/>
        <v/>
      </c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</row>
    <row r="1330" spans="1:71" x14ac:dyDescent="0.2">
      <c r="A1330" s="40" t="str">
        <f t="shared" si="24"/>
        <v/>
      </c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</row>
    <row r="1331" spans="1:71" x14ac:dyDescent="0.2">
      <c r="A1331" s="40" t="str">
        <f t="shared" si="24"/>
        <v/>
      </c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</row>
    <row r="1332" spans="1:71" x14ac:dyDescent="0.2">
      <c r="A1332" s="40" t="str">
        <f t="shared" si="24"/>
        <v/>
      </c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</row>
    <row r="1333" spans="1:71" x14ac:dyDescent="0.2">
      <c r="A1333" s="40" t="str">
        <f t="shared" si="24"/>
        <v/>
      </c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</row>
    <row r="1334" spans="1:71" x14ac:dyDescent="0.2">
      <c r="A1334" s="40" t="str">
        <f t="shared" si="24"/>
        <v/>
      </c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</row>
    <row r="1335" spans="1:71" x14ac:dyDescent="0.2">
      <c r="A1335" s="40" t="str">
        <f t="shared" si="24"/>
        <v/>
      </c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</row>
    <row r="1336" spans="1:71" x14ac:dyDescent="0.2">
      <c r="A1336" s="40" t="str">
        <f t="shared" si="24"/>
        <v/>
      </c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</row>
    <row r="1337" spans="1:71" x14ac:dyDescent="0.2">
      <c r="A1337" s="40" t="str">
        <f t="shared" si="24"/>
        <v/>
      </c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</row>
    <row r="1338" spans="1:71" x14ac:dyDescent="0.2">
      <c r="A1338" s="40" t="str">
        <f t="shared" si="24"/>
        <v/>
      </c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</row>
    <row r="1339" spans="1:71" x14ac:dyDescent="0.2">
      <c r="A1339" s="40" t="str">
        <f t="shared" si="24"/>
        <v/>
      </c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</row>
    <row r="1340" spans="1:71" x14ac:dyDescent="0.2">
      <c r="A1340" s="40" t="str">
        <f t="shared" si="24"/>
        <v/>
      </c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</row>
    <row r="1341" spans="1:71" x14ac:dyDescent="0.2">
      <c r="A1341" s="40" t="str">
        <f t="shared" si="24"/>
        <v/>
      </c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</row>
    <row r="1342" spans="1:71" x14ac:dyDescent="0.2">
      <c r="A1342" s="40" t="str">
        <f t="shared" si="24"/>
        <v/>
      </c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</row>
    <row r="1343" spans="1:71" x14ac:dyDescent="0.2">
      <c r="A1343" s="40" t="str">
        <f t="shared" si="24"/>
        <v/>
      </c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</row>
    <row r="1344" spans="1:71" x14ac:dyDescent="0.2">
      <c r="A1344" s="40" t="str">
        <f t="shared" si="24"/>
        <v/>
      </c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</row>
    <row r="1345" spans="1:71" x14ac:dyDescent="0.2">
      <c r="A1345" s="40" t="str">
        <f t="shared" si="24"/>
        <v/>
      </c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</row>
    <row r="1346" spans="1:71" x14ac:dyDescent="0.2">
      <c r="A1346" s="40" t="str">
        <f t="shared" si="24"/>
        <v/>
      </c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</row>
    <row r="1347" spans="1:71" x14ac:dyDescent="0.2">
      <c r="A1347" s="40" t="str">
        <f t="shared" si="24"/>
        <v/>
      </c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</row>
    <row r="1348" spans="1:71" x14ac:dyDescent="0.2">
      <c r="A1348" s="40" t="str">
        <f t="shared" si="24"/>
        <v/>
      </c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</row>
    <row r="1349" spans="1:71" x14ac:dyDescent="0.2">
      <c r="A1349" s="40" t="str">
        <f t="shared" si="24"/>
        <v/>
      </c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</row>
    <row r="1350" spans="1:71" x14ac:dyDescent="0.2">
      <c r="A1350" s="40" t="str">
        <f t="shared" si="24"/>
        <v/>
      </c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</row>
    <row r="1351" spans="1:71" x14ac:dyDescent="0.2">
      <c r="A1351" s="40" t="str">
        <f t="shared" si="24"/>
        <v/>
      </c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</row>
    <row r="1352" spans="1:71" x14ac:dyDescent="0.2">
      <c r="A1352" s="40" t="str">
        <f t="shared" si="24"/>
        <v/>
      </c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</row>
    <row r="1353" spans="1:71" x14ac:dyDescent="0.2">
      <c r="A1353" s="40" t="str">
        <f t="shared" si="24"/>
        <v/>
      </c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</row>
    <row r="1354" spans="1:71" x14ac:dyDescent="0.2">
      <c r="A1354" s="40" t="str">
        <f t="shared" si="24"/>
        <v/>
      </c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</row>
    <row r="1355" spans="1:71" x14ac:dyDescent="0.2">
      <c r="A1355" s="40" t="str">
        <f t="shared" si="24"/>
        <v/>
      </c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</row>
    <row r="1356" spans="1:71" x14ac:dyDescent="0.2">
      <c r="A1356" s="40" t="str">
        <f t="shared" si="24"/>
        <v/>
      </c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</row>
    <row r="1357" spans="1:71" x14ac:dyDescent="0.2">
      <c r="A1357" s="40" t="str">
        <f t="shared" si="24"/>
        <v/>
      </c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</row>
    <row r="1358" spans="1:71" x14ac:dyDescent="0.2">
      <c r="A1358" s="40" t="str">
        <f t="shared" si="24"/>
        <v/>
      </c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</row>
    <row r="1359" spans="1:71" x14ac:dyDescent="0.2">
      <c r="A1359" s="40" t="str">
        <f t="shared" si="24"/>
        <v/>
      </c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</row>
    <row r="1360" spans="1:71" x14ac:dyDescent="0.2">
      <c r="A1360" s="40" t="str">
        <f t="shared" si="24"/>
        <v/>
      </c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</row>
    <row r="1361" spans="1:71" x14ac:dyDescent="0.2">
      <c r="A1361" s="40" t="str">
        <f t="shared" si="24"/>
        <v/>
      </c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</row>
    <row r="1362" spans="1:71" x14ac:dyDescent="0.2">
      <c r="A1362" s="40" t="str">
        <f t="shared" si="24"/>
        <v/>
      </c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</row>
    <row r="1363" spans="1:71" x14ac:dyDescent="0.2">
      <c r="A1363" s="40" t="str">
        <f t="shared" si="24"/>
        <v/>
      </c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</row>
    <row r="1364" spans="1:71" x14ac:dyDescent="0.2">
      <c r="A1364" s="40" t="str">
        <f t="shared" si="24"/>
        <v/>
      </c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</row>
    <row r="1365" spans="1:71" x14ac:dyDescent="0.2">
      <c r="A1365" s="40" t="str">
        <f t="shared" si="24"/>
        <v/>
      </c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</row>
    <row r="1366" spans="1:71" x14ac:dyDescent="0.2">
      <c r="A1366" s="40" t="str">
        <f t="shared" si="24"/>
        <v/>
      </c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</row>
    <row r="1367" spans="1:71" x14ac:dyDescent="0.2">
      <c r="A1367" s="40" t="str">
        <f t="shared" si="24"/>
        <v/>
      </c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</row>
    <row r="1368" spans="1:71" x14ac:dyDescent="0.2">
      <c r="A1368" s="40" t="str">
        <f t="shared" si="24"/>
        <v/>
      </c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</row>
    <row r="1369" spans="1:71" x14ac:dyDescent="0.2">
      <c r="A1369" s="40" t="str">
        <f t="shared" si="24"/>
        <v/>
      </c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</row>
    <row r="1370" spans="1:71" x14ac:dyDescent="0.2">
      <c r="A1370" s="40" t="str">
        <f t="shared" si="24"/>
        <v/>
      </c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</row>
    <row r="1371" spans="1:71" x14ac:dyDescent="0.2">
      <c r="A1371" s="40" t="str">
        <f t="shared" si="24"/>
        <v/>
      </c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</row>
    <row r="1372" spans="1:71" x14ac:dyDescent="0.2">
      <c r="A1372" s="40" t="str">
        <f t="shared" si="24"/>
        <v/>
      </c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</row>
    <row r="1373" spans="1:71" x14ac:dyDescent="0.2">
      <c r="A1373" s="40" t="str">
        <f t="shared" si="24"/>
        <v/>
      </c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</row>
    <row r="1374" spans="1:71" x14ac:dyDescent="0.2">
      <c r="A1374" s="40" t="str">
        <f t="shared" si="24"/>
        <v/>
      </c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</row>
    <row r="1375" spans="1:71" x14ac:dyDescent="0.2">
      <c r="A1375" s="40" t="str">
        <f t="shared" si="24"/>
        <v/>
      </c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</row>
    <row r="1376" spans="1:71" x14ac:dyDescent="0.2">
      <c r="A1376" s="40" t="str">
        <f t="shared" si="24"/>
        <v/>
      </c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</row>
    <row r="1377" spans="1:71" x14ac:dyDescent="0.2">
      <c r="A1377" s="40" t="str">
        <f t="shared" si="24"/>
        <v/>
      </c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</row>
    <row r="1378" spans="1:71" x14ac:dyDescent="0.2">
      <c r="A1378" s="40" t="str">
        <f t="shared" si="24"/>
        <v/>
      </c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</row>
    <row r="1379" spans="1:71" x14ac:dyDescent="0.2">
      <c r="A1379" s="40" t="str">
        <f t="shared" si="24"/>
        <v/>
      </c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</row>
    <row r="1380" spans="1:71" x14ac:dyDescent="0.2">
      <c r="A1380" s="40" t="str">
        <f t="shared" si="24"/>
        <v/>
      </c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</row>
    <row r="1381" spans="1:71" x14ac:dyDescent="0.2">
      <c r="A1381" s="40" t="str">
        <f t="shared" si="24"/>
        <v/>
      </c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</row>
    <row r="1382" spans="1:71" x14ac:dyDescent="0.2">
      <c r="A1382" s="40" t="str">
        <f t="shared" si="24"/>
        <v/>
      </c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</row>
    <row r="1383" spans="1:71" x14ac:dyDescent="0.2">
      <c r="A1383" s="40" t="str">
        <f t="shared" si="24"/>
        <v/>
      </c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</row>
    <row r="1384" spans="1:71" x14ac:dyDescent="0.2">
      <c r="A1384" s="40" t="str">
        <f t="shared" ref="A1384:A1434" si="25">B1384&amp;C1384</f>
        <v/>
      </c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</row>
    <row r="1385" spans="1:71" x14ac:dyDescent="0.2">
      <c r="A1385" s="40" t="str">
        <f t="shared" si="25"/>
        <v/>
      </c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</row>
    <row r="1386" spans="1:71" x14ac:dyDescent="0.2">
      <c r="A1386" s="40" t="str">
        <f t="shared" si="25"/>
        <v/>
      </c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</row>
    <row r="1387" spans="1:71" x14ac:dyDescent="0.2">
      <c r="A1387" s="40" t="str">
        <f t="shared" si="25"/>
        <v/>
      </c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</row>
    <row r="1388" spans="1:71" x14ac:dyDescent="0.2">
      <c r="A1388" s="40" t="str">
        <f t="shared" si="25"/>
        <v/>
      </c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</row>
    <row r="1389" spans="1:71" x14ac:dyDescent="0.2">
      <c r="A1389" s="40" t="str">
        <f t="shared" si="25"/>
        <v/>
      </c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</row>
    <row r="1390" spans="1:71" x14ac:dyDescent="0.2">
      <c r="A1390" s="40" t="str">
        <f t="shared" si="25"/>
        <v/>
      </c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</row>
    <row r="1391" spans="1:71" x14ac:dyDescent="0.2">
      <c r="A1391" s="40" t="str">
        <f t="shared" si="25"/>
        <v/>
      </c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</row>
    <row r="1392" spans="1:71" x14ac:dyDescent="0.2">
      <c r="A1392" s="40" t="str">
        <f t="shared" si="25"/>
        <v/>
      </c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</row>
    <row r="1393" spans="1:71" x14ac:dyDescent="0.2">
      <c r="A1393" s="40" t="str">
        <f t="shared" si="25"/>
        <v/>
      </c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</row>
    <row r="1394" spans="1:71" x14ac:dyDescent="0.2">
      <c r="A1394" s="40" t="str">
        <f t="shared" si="25"/>
        <v/>
      </c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</row>
    <row r="1395" spans="1:71" x14ac:dyDescent="0.2">
      <c r="A1395" s="40" t="str">
        <f t="shared" si="25"/>
        <v/>
      </c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</row>
    <row r="1396" spans="1:71" x14ac:dyDescent="0.2">
      <c r="A1396" s="40" t="str">
        <f t="shared" si="25"/>
        <v/>
      </c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</row>
    <row r="1397" spans="1:71" x14ac:dyDescent="0.2">
      <c r="A1397" s="40" t="str">
        <f t="shared" si="25"/>
        <v/>
      </c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</row>
    <row r="1398" spans="1:71" x14ac:dyDescent="0.2">
      <c r="A1398" s="40" t="str">
        <f t="shared" si="25"/>
        <v/>
      </c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</row>
    <row r="1399" spans="1:71" x14ac:dyDescent="0.2">
      <c r="A1399" s="40" t="str">
        <f t="shared" si="25"/>
        <v/>
      </c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</row>
    <row r="1400" spans="1:71" x14ac:dyDescent="0.2">
      <c r="A1400" s="40" t="str">
        <f t="shared" si="25"/>
        <v/>
      </c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</row>
    <row r="1401" spans="1:71" x14ac:dyDescent="0.2">
      <c r="A1401" s="40" t="str">
        <f t="shared" si="25"/>
        <v/>
      </c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</row>
    <row r="1402" spans="1:71" x14ac:dyDescent="0.2">
      <c r="A1402" s="40" t="str">
        <f t="shared" si="25"/>
        <v/>
      </c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</row>
    <row r="1403" spans="1:71" x14ac:dyDescent="0.2">
      <c r="A1403" s="40" t="str">
        <f t="shared" si="25"/>
        <v/>
      </c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</row>
    <row r="1404" spans="1:71" x14ac:dyDescent="0.2">
      <c r="A1404" s="40" t="str">
        <f t="shared" si="25"/>
        <v/>
      </c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</row>
    <row r="1405" spans="1:71" x14ac:dyDescent="0.2">
      <c r="A1405" s="40" t="str">
        <f t="shared" si="25"/>
        <v/>
      </c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</row>
    <row r="1406" spans="1:71" x14ac:dyDescent="0.2">
      <c r="A1406" s="40" t="str">
        <f t="shared" si="25"/>
        <v/>
      </c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</row>
    <row r="1407" spans="1:71" x14ac:dyDescent="0.2">
      <c r="A1407" s="40" t="str">
        <f t="shared" si="25"/>
        <v/>
      </c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</row>
    <row r="1408" spans="1:71" x14ac:dyDescent="0.2">
      <c r="A1408" s="40" t="str">
        <f t="shared" si="25"/>
        <v/>
      </c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</row>
    <row r="1409" spans="1:71" x14ac:dyDescent="0.2">
      <c r="A1409" s="40" t="str">
        <f t="shared" si="25"/>
        <v/>
      </c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</row>
    <row r="1410" spans="1:71" x14ac:dyDescent="0.2">
      <c r="A1410" s="40" t="str">
        <f t="shared" si="25"/>
        <v/>
      </c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</row>
    <row r="1411" spans="1:71" x14ac:dyDescent="0.2">
      <c r="A1411" s="40" t="str">
        <f t="shared" si="25"/>
        <v/>
      </c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</row>
    <row r="1412" spans="1:71" x14ac:dyDescent="0.2">
      <c r="A1412" s="40" t="str">
        <f t="shared" si="25"/>
        <v/>
      </c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</row>
    <row r="1413" spans="1:71" x14ac:dyDescent="0.2">
      <c r="A1413" s="40" t="str">
        <f t="shared" si="25"/>
        <v/>
      </c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</row>
    <row r="1414" spans="1:71" x14ac:dyDescent="0.2">
      <c r="A1414" s="40" t="str">
        <f t="shared" si="25"/>
        <v/>
      </c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</row>
    <row r="1415" spans="1:71" x14ac:dyDescent="0.2">
      <c r="A1415" s="40" t="str">
        <f t="shared" si="25"/>
        <v/>
      </c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</row>
    <row r="1416" spans="1:71" x14ac:dyDescent="0.2">
      <c r="A1416" s="40" t="str">
        <f t="shared" si="25"/>
        <v/>
      </c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</row>
    <row r="1417" spans="1:71" x14ac:dyDescent="0.2">
      <c r="A1417" s="40" t="str">
        <f t="shared" si="25"/>
        <v/>
      </c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</row>
    <row r="1418" spans="1:71" x14ac:dyDescent="0.2">
      <c r="A1418" s="40" t="str">
        <f t="shared" si="25"/>
        <v/>
      </c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</row>
    <row r="1419" spans="1:71" x14ac:dyDescent="0.2">
      <c r="A1419" s="40" t="str">
        <f t="shared" si="25"/>
        <v/>
      </c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</row>
    <row r="1420" spans="1:71" x14ac:dyDescent="0.2">
      <c r="A1420" s="40" t="str">
        <f t="shared" si="25"/>
        <v/>
      </c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</row>
    <row r="1421" spans="1:71" x14ac:dyDescent="0.2">
      <c r="A1421" s="40" t="str">
        <f t="shared" si="25"/>
        <v/>
      </c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</row>
    <row r="1422" spans="1:71" x14ac:dyDescent="0.2">
      <c r="A1422" s="40" t="str">
        <f t="shared" si="25"/>
        <v/>
      </c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</row>
    <row r="1423" spans="1:71" x14ac:dyDescent="0.2">
      <c r="A1423" s="40" t="str">
        <f t="shared" si="25"/>
        <v/>
      </c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</row>
    <row r="1424" spans="1:71" x14ac:dyDescent="0.2">
      <c r="A1424" s="40" t="str">
        <f t="shared" si="25"/>
        <v/>
      </c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</row>
    <row r="1425" spans="1:71" x14ac:dyDescent="0.2">
      <c r="A1425" s="40" t="str">
        <f t="shared" si="25"/>
        <v/>
      </c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</row>
    <row r="1426" spans="1:71" x14ac:dyDescent="0.2">
      <c r="A1426" s="40" t="str">
        <f t="shared" si="25"/>
        <v/>
      </c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</row>
    <row r="1427" spans="1:71" x14ac:dyDescent="0.2">
      <c r="A1427" s="40" t="str">
        <f t="shared" si="25"/>
        <v/>
      </c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</row>
    <row r="1428" spans="1:71" x14ac:dyDescent="0.2">
      <c r="A1428" s="40" t="str">
        <f t="shared" si="25"/>
        <v/>
      </c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</row>
    <row r="1429" spans="1:71" x14ac:dyDescent="0.2">
      <c r="A1429" s="40" t="str">
        <f t="shared" si="25"/>
        <v/>
      </c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</row>
    <row r="1430" spans="1:71" x14ac:dyDescent="0.2">
      <c r="A1430" s="40" t="str">
        <f t="shared" si="25"/>
        <v/>
      </c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</row>
    <row r="1431" spans="1:71" x14ac:dyDescent="0.2">
      <c r="A1431" s="40" t="str">
        <f t="shared" si="25"/>
        <v/>
      </c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</row>
    <row r="1432" spans="1:71" x14ac:dyDescent="0.2">
      <c r="A1432" s="40" t="str">
        <f t="shared" si="25"/>
        <v/>
      </c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</row>
    <row r="1433" spans="1:71" x14ac:dyDescent="0.2">
      <c r="A1433" s="40" t="str">
        <f t="shared" si="25"/>
        <v/>
      </c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</row>
    <row r="1434" spans="1:71" x14ac:dyDescent="0.2">
      <c r="A1434" s="40" t="str">
        <f t="shared" si="25"/>
        <v/>
      </c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</sheetPr>
  <dimension ref="A1:AC1975"/>
  <sheetViews>
    <sheetView workbookViewId="0"/>
  </sheetViews>
  <sheetFormatPr defaultColWidth="9.140625" defaultRowHeight="12.75" x14ac:dyDescent="0.2"/>
  <cols>
    <col min="1" max="1" width="13.5703125" style="28" customWidth="1"/>
    <col min="2" max="2" width="10.85546875" style="28" bestFit="1" customWidth="1"/>
    <col min="3" max="4" width="13.85546875" style="28" customWidth="1"/>
    <col min="5" max="5" width="1.42578125" style="28" customWidth="1"/>
    <col min="6" max="11" width="14.28515625" style="28" customWidth="1"/>
    <col min="12" max="12" width="1.42578125" style="28" customWidth="1"/>
    <col min="13" max="13" width="11.85546875" style="28" customWidth="1"/>
    <col min="14" max="15" width="18" style="28" customWidth="1"/>
    <col min="16" max="17" width="9.140625" style="28"/>
    <col min="18" max="21" width="8.7109375" customWidth="1"/>
    <col min="22" max="16384" width="9.140625" style="28"/>
  </cols>
  <sheetData>
    <row r="1" spans="1:29" x14ac:dyDescent="0.2">
      <c r="A1" s="43" t="s">
        <v>96</v>
      </c>
      <c r="B1" s="43" t="s">
        <v>97</v>
      </c>
      <c r="C1" s="43" t="s">
        <v>22</v>
      </c>
      <c r="D1" s="43" t="s">
        <v>23</v>
      </c>
      <c r="E1" s="43"/>
      <c r="F1" s="43" t="s">
        <v>319</v>
      </c>
      <c r="G1" s="43" t="s">
        <v>320</v>
      </c>
      <c r="H1" s="43" t="s">
        <v>321</v>
      </c>
      <c r="I1" s="43" t="s">
        <v>97</v>
      </c>
      <c r="J1" s="43" t="s">
        <v>322</v>
      </c>
      <c r="K1" s="43" t="s">
        <v>323</v>
      </c>
      <c r="L1" s="43"/>
      <c r="M1" s="43" t="s">
        <v>324</v>
      </c>
      <c r="N1" s="42" t="s">
        <v>325</v>
      </c>
      <c r="O1" s="42" t="s">
        <v>326</v>
      </c>
      <c r="P1" s="40"/>
      <c r="Q1" s="40"/>
      <c r="V1" s="40"/>
      <c r="W1" s="40"/>
      <c r="X1" s="40"/>
      <c r="Y1" s="40"/>
      <c r="Z1" s="40"/>
      <c r="AA1" s="40"/>
      <c r="AB1" s="40"/>
      <c r="AC1" s="40"/>
    </row>
    <row r="2" spans="1:29" x14ac:dyDescent="0.2">
      <c r="A2" t="s">
        <v>312</v>
      </c>
      <c r="B2" t="s">
        <v>100</v>
      </c>
      <c r="C2">
        <v>72938.94</v>
      </c>
      <c r="D2" s="37">
        <v>2736528.82</v>
      </c>
      <c r="E2" s="56"/>
      <c r="F2" s="56" t="str">
        <f t="shared" ref="F2:F65" si="0">A2&amp;" "&amp;B2</f>
        <v>2019–20 AFGH</v>
      </c>
      <c r="G2" s="56" t="str">
        <f t="array" ref="G2">A2&amp;" "&amp;SUM(IF(A2=FinyearIm,IF(C2&lt;=QldIm,1,0),0))</f>
        <v>2019–20 141</v>
      </c>
      <c r="H2" s="56" t="str">
        <f t="array" ref="H2">A2&amp;" "&amp;SUM(IF(A2=FinyearIm,IF(D2&lt;=AustraliaIm,1,0),0))</f>
        <v>2019–20 136</v>
      </c>
      <c r="I2" s="56" t="str">
        <f t="shared" ref="I2:I65" si="1">B2</f>
        <v>AFGH</v>
      </c>
      <c r="J2" s="57">
        <f t="shared" ref="J2:J65" si="2">C2/1000000</f>
        <v>7.2938940000000008E-2</v>
      </c>
      <c r="K2" s="57">
        <f t="shared" ref="K2:K65" si="3">D2/1000000</f>
        <v>2.7365288199999998</v>
      </c>
      <c r="L2" s="57"/>
      <c r="M2" s="40" t="str">
        <f>country_lookup!$G3</f>
        <v>2019–20</v>
      </c>
      <c r="N2" s="58">
        <f t="array" ref="N2">SUM(IF(FinyearIm=$M2,QldIm))/1000000</f>
        <v>45530.729178610127</v>
      </c>
      <c r="O2" s="58">
        <f t="array" ref="O2">SUM(IF(FinyearIm=$M2,AustraliaIm))/1000000</f>
        <v>298691.14366175019</v>
      </c>
      <c r="P2" s="40"/>
      <c r="Q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A3" t="s">
        <v>312</v>
      </c>
      <c r="B3" t="s">
        <v>101</v>
      </c>
      <c r="C3">
        <v>2374.35</v>
      </c>
      <c r="D3" s="37">
        <v>690118.93</v>
      </c>
      <c r="E3" s="56"/>
      <c r="F3" s="56" t="str">
        <f t="shared" si="0"/>
        <v>2019–20 AGUA</v>
      </c>
      <c r="G3" s="56" t="str">
        <f t="array" ref="G3">A3&amp;" "&amp;SUM(IF(A3=FinyearIm,IF(C3&lt;=QldIm,1,0),0))</f>
        <v>2019–20 172</v>
      </c>
      <c r="H3" s="56" t="str">
        <f t="array" ref="H3">A3&amp;" "&amp;SUM(IF(A3=FinyearIm,IF(D3&lt;=AustraliaIm,1,0),0))</f>
        <v>2019–20 162</v>
      </c>
      <c r="I3" s="56" t="str">
        <f t="shared" si="1"/>
        <v>AGUA</v>
      </c>
      <c r="J3" s="57">
        <f t="shared" si="2"/>
        <v>2.3743499999999999E-3</v>
      </c>
      <c r="K3" s="57">
        <f t="shared" si="3"/>
        <v>0.69011893000000002</v>
      </c>
      <c r="L3" s="57"/>
      <c r="M3" s="40" t="str">
        <f>country_lookup!$G4</f>
        <v>2020–21</v>
      </c>
      <c r="N3" s="58">
        <f t="array" ref="N3">SUM(IF(FinyearIm=$M3,QldIm))/1000000</f>
        <v>48273.03833897</v>
      </c>
      <c r="O3" s="58">
        <f t="array" ref="O3">SUM(IF(FinyearIm=$M3,AustraliaIm))/1000000</f>
        <v>308788.5806081589</v>
      </c>
      <c r="P3" s="40"/>
      <c r="Q3" s="40"/>
      <c r="V3" s="40"/>
      <c r="W3" s="40"/>
      <c r="X3" s="40"/>
      <c r="Y3" s="40"/>
      <c r="Z3" s="40"/>
      <c r="AA3" s="40"/>
      <c r="AB3" s="40"/>
      <c r="AC3" s="40" t="s">
        <v>95</v>
      </c>
    </row>
    <row r="4" spans="1:29" x14ac:dyDescent="0.2">
      <c r="A4" t="s">
        <v>312</v>
      </c>
      <c r="B4" t="s">
        <v>102</v>
      </c>
      <c r="C4" s="37">
        <v>115451.04</v>
      </c>
      <c r="D4" s="37">
        <v>3362314.31</v>
      </c>
      <c r="E4" s="56"/>
      <c r="F4" s="56" t="str">
        <f t="shared" si="0"/>
        <v>2019–20 ALBA</v>
      </c>
      <c r="G4" s="56" t="str">
        <f t="array" ref="G4">A4&amp;" "&amp;SUM(IF(A4=FinyearIm,IF(C4&lt;=QldIm,1,0),0))</f>
        <v>2019–20 135</v>
      </c>
      <c r="H4" s="56" t="str">
        <f t="array" ref="H4">A4&amp;" "&amp;SUM(IF(A4=FinyearIm,IF(D4&lt;=AustraliaIm,1,0),0))</f>
        <v>2019–20 133</v>
      </c>
      <c r="I4" s="56" t="str">
        <f t="shared" si="1"/>
        <v>ALBA</v>
      </c>
      <c r="J4" s="57">
        <f t="shared" si="2"/>
        <v>0.11545103999999999</v>
      </c>
      <c r="K4" s="57">
        <f t="shared" si="3"/>
        <v>3.3623143099999999</v>
      </c>
      <c r="L4" s="57"/>
      <c r="M4" s="40" t="str">
        <f>country_lookup!$G5</f>
        <v>2021–22</v>
      </c>
      <c r="N4" s="58">
        <f t="array" ref="N4">SUM(IF(FinyearIm=$M4,QldIm))/1000000</f>
        <v>61816.510936959952</v>
      </c>
      <c r="O4" s="58">
        <f t="array" ref="O4">SUM(IF(FinyearIm=$M4,AustraliaIm))/1000000</f>
        <v>373459.38010692841</v>
      </c>
      <c r="P4" s="40"/>
      <c r="Q4" s="40"/>
      <c r="V4" s="40"/>
      <c r="W4" s="40"/>
      <c r="X4" s="40"/>
      <c r="Y4" s="40"/>
      <c r="Z4" s="40"/>
      <c r="AA4" s="40"/>
      <c r="AB4" s="40"/>
      <c r="AC4" s="40"/>
    </row>
    <row r="5" spans="1:29" x14ac:dyDescent="0.2">
      <c r="A5" t="s">
        <v>312</v>
      </c>
      <c r="B5" t="s">
        <v>103</v>
      </c>
      <c r="C5" s="37">
        <v>621794302.54999995</v>
      </c>
      <c r="D5" s="37">
        <v>655444702.12</v>
      </c>
      <c r="E5" s="56"/>
      <c r="F5" s="56" t="str">
        <f t="shared" si="0"/>
        <v>2019–20 ALGR</v>
      </c>
      <c r="G5" s="56" t="str">
        <f t="array" ref="G5">A5&amp;" "&amp;SUM(IF(A5=FinyearIm,IF(C5&lt;=QldIm,1,0),0))</f>
        <v>2019–20 18</v>
      </c>
      <c r="H5" s="56" t="str">
        <f t="array" ref="H5">A5&amp;" "&amp;SUM(IF(A5=FinyearIm,IF(D5&lt;=AustraliaIm,1,0),0))</f>
        <v>2019–20 44</v>
      </c>
      <c r="I5" s="56" t="str">
        <f t="shared" si="1"/>
        <v>ALGR</v>
      </c>
      <c r="J5" s="57">
        <f t="shared" si="2"/>
        <v>621.79430255</v>
      </c>
      <c r="K5" s="57">
        <f t="shared" si="3"/>
        <v>655.44470211999999</v>
      </c>
      <c r="L5" s="57"/>
      <c r="M5" s="40" t="str">
        <f>country_lookup!$G6</f>
        <v>2022–23</v>
      </c>
      <c r="N5" s="58">
        <f t="array" ref="N5">SUM(IF(FinyearIm=$M5,QldIm))/1000000</f>
        <v>71884.430385830114</v>
      </c>
      <c r="O5" s="58">
        <f t="array" ref="O5">SUM(IF(FinyearIm=$M5,AustraliaIm))/1000000</f>
        <v>419662.65419148101</v>
      </c>
      <c r="P5" s="40"/>
      <c r="Q5" s="40"/>
      <c r="V5" s="40"/>
      <c r="W5" s="40"/>
      <c r="X5" s="40"/>
      <c r="Y5" s="40"/>
      <c r="Z5" s="40"/>
      <c r="AA5" s="40"/>
      <c r="AB5" s="40"/>
      <c r="AC5" s="40"/>
    </row>
    <row r="6" spans="1:29" x14ac:dyDescent="0.2">
      <c r="A6" t="s">
        <v>312</v>
      </c>
      <c r="B6" t="s">
        <v>327</v>
      </c>
      <c r="C6">
        <v>138039.6</v>
      </c>
      <c r="D6" s="37">
        <v>730738.56</v>
      </c>
      <c r="E6" s="56"/>
      <c r="F6" s="56" t="str">
        <f t="shared" si="0"/>
        <v>2019–20 ANGA</v>
      </c>
      <c r="G6" s="56" t="str">
        <f t="array" ref="G6">A6&amp;" "&amp;SUM(IF(A6=FinyearIm,IF(C6&lt;=QldIm,1,0),0))</f>
        <v>2019–20 134</v>
      </c>
      <c r="H6" s="56" t="str">
        <f t="array" ref="H6">A6&amp;" "&amp;SUM(IF(A6=FinyearIm,IF(D6&lt;=AustraliaIm,1,0),0))</f>
        <v>2019–20 161</v>
      </c>
      <c r="I6" s="56" t="str">
        <f t="shared" si="1"/>
        <v>ANGA</v>
      </c>
      <c r="J6" s="57">
        <f t="shared" si="2"/>
        <v>0.13803960000000001</v>
      </c>
      <c r="K6" s="57">
        <f t="shared" si="3"/>
        <v>0.73073856000000004</v>
      </c>
      <c r="L6" s="57"/>
      <c r="M6" s="40" t="str">
        <f>country_lookup!$G7</f>
        <v>2023–24</v>
      </c>
      <c r="N6" s="58">
        <f t="array" ref="N6">SUM(IF(FinyearIm=$M6,QldIm))/1000000</f>
        <v>72994.148466270199</v>
      </c>
      <c r="O6" s="58">
        <f t="array" ref="O6">SUM(IF(FinyearIm=$M6,AustraliaIm))/1000000</f>
        <v>424217.6916609091</v>
      </c>
      <c r="P6" s="40"/>
      <c r="Q6" s="40"/>
      <c r="V6" s="40"/>
      <c r="W6" s="40"/>
      <c r="X6" s="40"/>
      <c r="Y6" s="40"/>
      <c r="Z6" s="40"/>
      <c r="AA6" s="40"/>
      <c r="AB6" s="40"/>
      <c r="AC6" s="40"/>
    </row>
    <row r="7" spans="1:29" x14ac:dyDescent="0.2">
      <c r="A7" t="s">
        <v>312</v>
      </c>
      <c r="B7" t="s">
        <v>104</v>
      </c>
      <c r="C7">
        <v>0</v>
      </c>
      <c r="D7" s="37">
        <v>134876.57999999999</v>
      </c>
      <c r="E7" s="56"/>
      <c r="F7" s="56" t="str">
        <f t="shared" si="0"/>
        <v>2019–20 ANGO</v>
      </c>
      <c r="G7" s="56" t="str">
        <f t="array" ref="G7">A7&amp;" "&amp;SUM(IF(A7=FinyearIm,IF(C7&lt;=QldIm,1,0),0))</f>
        <v>2019–20 221</v>
      </c>
      <c r="H7" s="56" t="str">
        <f t="array" ref="H7">A7&amp;" "&amp;SUM(IF(A7=FinyearIm,IF(D7&lt;=AustraliaIm,1,0),0))</f>
        <v>2019–20 189</v>
      </c>
      <c r="I7" s="56" t="str">
        <f t="shared" si="1"/>
        <v>ANGO</v>
      </c>
      <c r="J7" s="57">
        <f t="shared" si="2"/>
        <v>0</v>
      </c>
      <c r="K7" s="57">
        <f t="shared" si="3"/>
        <v>0.13487658</v>
      </c>
      <c r="L7" s="57"/>
      <c r="M7" s="40"/>
      <c r="N7" s="40"/>
      <c r="O7" s="40"/>
      <c r="P7" s="40"/>
      <c r="Q7" s="40"/>
      <c r="V7" s="40"/>
      <c r="W7" s="40"/>
      <c r="X7" s="40"/>
      <c r="Y7" s="40"/>
      <c r="Z7" s="40"/>
      <c r="AA7" s="40"/>
      <c r="AB7" s="40"/>
      <c r="AC7" s="40"/>
    </row>
    <row r="8" spans="1:29" x14ac:dyDescent="0.2">
      <c r="A8" t="s">
        <v>312</v>
      </c>
      <c r="B8" t="s">
        <v>106</v>
      </c>
      <c r="C8">
        <v>1175.8599999999999</v>
      </c>
      <c r="D8" s="37">
        <v>188214.17</v>
      </c>
      <c r="E8" s="56"/>
      <c r="F8" s="56" t="str">
        <f t="shared" si="0"/>
        <v>2019–20 ANTI</v>
      </c>
      <c r="G8" s="56" t="str">
        <f t="array" ref="G8">A8&amp;" "&amp;SUM(IF(A8=FinyearIm,IF(C8&lt;=QldIm,1,0),0))</f>
        <v>2019–20 179</v>
      </c>
      <c r="H8" s="56" t="str">
        <f t="array" ref="H8">A8&amp;" "&amp;SUM(IF(A8=FinyearIm,IF(D8&lt;=AustraliaIm,1,0),0))</f>
        <v>2019–20 183</v>
      </c>
      <c r="I8" s="56" t="str">
        <f t="shared" si="1"/>
        <v>ANTI</v>
      </c>
      <c r="J8" s="57">
        <f t="shared" si="2"/>
        <v>1.1758599999999999E-3</v>
      </c>
      <c r="K8" s="57">
        <f t="shared" si="3"/>
        <v>0.18821417000000001</v>
      </c>
      <c r="L8" s="57"/>
      <c r="M8" s="40"/>
      <c r="N8" s="40"/>
      <c r="O8" s="40"/>
      <c r="P8" s="40"/>
      <c r="Q8" s="40"/>
      <c r="V8" s="40"/>
      <c r="W8" s="40"/>
      <c r="X8" s="40"/>
      <c r="Y8" s="40"/>
      <c r="Z8" s="40"/>
      <c r="AA8" s="40"/>
      <c r="AB8" s="40"/>
      <c r="AC8" s="40"/>
    </row>
    <row r="9" spans="1:29" x14ac:dyDescent="0.2">
      <c r="A9" t="s">
        <v>312</v>
      </c>
      <c r="B9" t="s">
        <v>107</v>
      </c>
      <c r="C9" s="37">
        <v>180055659.75</v>
      </c>
      <c r="D9" s="37">
        <v>721772453.21000004</v>
      </c>
      <c r="E9" s="56"/>
      <c r="F9" s="56" t="str">
        <f t="shared" si="0"/>
        <v>2019–20 ARGE</v>
      </c>
      <c r="G9" s="56" t="str">
        <f t="array" ref="G9">A9&amp;" "&amp;SUM(IF(A9=FinyearIm,IF(C9&lt;=QldIm,1,0),0))</f>
        <v>2019–20 32</v>
      </c>
      <c r="H9" s="56" t="str">
        <f t="array" ref="H9">A9&amp;" "&amp;SUM(IF(A9=FinyearIm,IF(D9&lt;=AustraliaIm,1,0),0))</f>
        <v>2019–20 43</v>
      </c>
      <c r="I9" s="56" t="str">
        <f t="shared" si="1"/>
        <v>ARGE</v>
      </c>
      <c r="J9" s="57">
        <f t="shared" si="2"/>
        <v>180.05565974999999</v>
      </c>
      <c r="K9" s="57">
        <f t="shared" si="3"/>
        <v>721.77245321000009</v>
      </c>
      <c r="L9" s="57"/>
      <c r="M9" s="40"/>
      <c r="N9" s="40"/>
      <c r="O9" s="40"/>
      <c r="P9" s="40"/>
      <c r="Q9" s="40"/>
      <c r="V9" s="40"/>
      <c r="W9" s="40"/>
      <c r="X9" s="40"/>
      <c r="Y9" s="40"/>
      <c r="Z9" s="40"/>
      <c r="AA9" s="40"/>
      <c r="AB9" s="40"/>
      <c r="AC9" s="40"/>
    </row>
    <row r="10" spans="1:29" x14ac:dyDescent="0.2">
      <c r="A10" t="s">
        <v>312</v>
      </c>
      <c r="B10" t="s">
        <v>108</v>
      </c>
      <c r="C10" s="37">
        <v>48553.24</v>
      </c>
      <c r="D10" s="37">
        <v>2168158.4500000002</v>
      </c>
      <c r="E10" s="56"/>
      <c r="F10" s="56" t="str">
        <f t="shared" si="0"/>
        <v>2019–20 ARMN</v>
      </c>
      <c r="G10" s="56" t="str">
        <f t="array" ref="G10">A10&amp;" "&amp;SUM(IF(A10=FinyearIm,IF(C10&lt;=QldIm,1,0),0))</f>
        <v>2019–20 147</v>
      </c>
      <c r="H10" s="56" t="str">
        <f t="array" ref="H10">A10&amp;" "&amp;SUM(IF(A10=FinyearIm,IF(D10&lt;=AustraliaIm,1,0),0))</f>
        <v>2019–20 140</v>
      </c>
      <c r="I10" s="56" t="str">
        <f t="shared" si="1"/>
        <v>ARMN</v>
      </c>
      <c r="J10" s="57">
        <f t="shared" si="2"/>
        <v>4.8553239999999998E-2</v>
      </c>
      <c r="K10" s="57">
        <f t="shared" si="3"/>
        <v>2.1681584500000004</v>
      </c>
      <c r="L10" s="57"/>
      <c r="M10" s="40"/>
      <c r="N10" s="40"/>
      <c r="O10" s="40"/>
      <c r="P10" s="40"/>
      <c r="Q10" s="40"/>
      <c r="V10" s="40"/>
      <c r="W10" s="40"/>
      <c r="X10" s="40"/>
      <c r="Y10" s="40"/>
      <c r="Z10" s="40"/>
      <c r="AA10" s="40"/>
      <c r="AB10" s="40"/>
      <c r="AC10" s="40"/>
    </row>
    <row r="11" spans="1:29" x14ac:dyDescent="0.2">
      <c r="A11" t="s">
        <v>312</v>
      </c>
      <c r="B11" t="s">
        <v>109</v>
      </c>
      <c r="C11" s="37">
        <v>392611214.169999</v>
      </c>
      <c r="D11" s="37">
        <v>1667006606.9000001</v>
      </c>
      <c r="E11" s="56"/>
      <c r="F11" s="56" t="str">
        <f t="shared" si="0"/>
        <v>2019–20 ASTA</v>
      </c>
      <c r="G11" s="56" t="str">
        <f t="array" ref="G11">A11&amp;" "&amp;SUM(IF(A11=FinyearIm,IF(C11&lt;=QldIm,1,0),0))</f>
        <v>2019–20 21</v>
      </c>
      <c r="H11" s="56" t="str">
        <f t="array" ref="H11">A11&amp;" "&amp;SUM(IF(A11=FinyearIm,IF(D11&lt;=AustraliaIm,1,0),0))</f>
        <v>2019–20 28</v>
      </c>
      <c r="I11" s="56" t="str">
        <f t="shared" si="1"/>
        <v>ASTA</v>
      </c>
      <c r="J11" s="57">
        <f t="shared" si="2"/>
        <v>392.61121416999902</v>
      </c>
      <c r="K11" s="57">
        <f t="shared" si="3"/>
        <v>1667.0066069000002</v>
      </c>
      <c r="L11" s="57"/>
      <c r="M11" s="40"/>
      <c r="N11" s="40"/>
      <c r="O11" s="40"/>
      <c r="P11" s="40"/>
      <c r="Q11" s="40"/>
      <c r="V11" s="40"/>
      <c r="W11" s="40"/>
      <c r="X11" s="40"/>
      <c r="Y11" s="40"/>
      <c r="Z11" s="40"/>
      <c r="AA11" s="40"/>
      <c r="AB11" s="40"/>
      <c r="AC11" s="40"/>
    </row>
    <row r="12" spans="1:29" x14ac:dyDescent="0.2">
      <c r="A12" t="s">
        <v>312</v>
      </c>
      <c r="B12" t="s">
        <v>337</v>
      </c>
      <c r="C12" s="37">
        <v>187883614.91999999</v>
      </c>
      <c r="D12" s="37">
        <v>1133467291.8199999</v>
      </c>
      <c r="E12" s="56"/>
      <c r="F12" s="56" t="str">
        <f t="shared" si="0"/>
        <v>2019–20 AUST</v>
      </c>
      <c r="G12" s="56" t="str">
        <f t="array" ref="G12">A12&amp;" "&amp;SUM(IF(A12=FinyearIm,IF(C12&lt;=QldIm,1,0),0))</f>
        <v>2019–20 31</v>
      </c>
      <c r="H12" s="56" t="str">
        <f t="array" ref="H12">A12&amp;" "&amp;SUM(IF(A12=FinyearIm,IF(D12&lt;=AustraliaIm,1,0),0))</f>
        <v>2019–20 33</v>
      </c>
      <c r="I12" s="56" t="str">
        <f t="shared" si="1"/>
        <v>AUST</v>
      </c>
      <c r="J12" s="57">
        <f t="shared" si="2"/>
        <v>187.88361491999999</v>
      </c>
      <c r="K12" s="57">
        <f t="shared" si="3"/>
        <v>1133.4672918199999</v>
      </c>
      <c r="L12" s="57"/>
      <c r="M12" s="40"/>
      <c r="N12" s="40"/>
      <c r="O12" s="40"/>
      <c r="P12" s="40"/>
      <c r="Q12" s="40"/>
      <c r="V12" s="40"/>
      <c r="W12" s="40"/>
      <c r="X12" s="40"/>
      <c r="Y12" s="40"/>
      <c r="Z12" s="40"/>
      <c r="AA12" s="40"/>
      <c r="AB12" s="40"/>
      <c r="AC12" s="40"/>
    </row>
    <row r="13" spans="1:29" x14ac:dyDescent="0.2">
      <c r="A13" t="s">
        <v>312</v>
      </c>
      <c r="B13" t="s">
        <v>110</v>
      </c>
      <c r="C13" s="37">
        <v>15357355.92</v>
      </c>
      <c r="D13" s="37">
        <v>121150630.69</v>
      </c>
      <c r="E13" s="56"/>
      <c r="F13" s="56" t="str">
        <f t="shared" si="0"/>
        <v>2019–20 AZBJ</v>
      </c>
      <c r="G13" s="56" t="str">
        <f t="array" ref="G13">A13&amp;" "&amp;SUM(IF(A13=FinyearIm,IF(C13&lt;=QldIm,1,0),0))</f>
        <v>2019–20 64</v>
      </c>
      <c r="H13" s="56" t="str">
        <f t="array" ref="H13">A13&amp;" "&amp;SUM(IF(A13=FinyearIm,IF(D13&lt;=AustraliaIm,1,0),0))</f>
        <v>2019–20 68</v>
      </c>
      <c r="I13" s="56" t="str">
        <f t="shared" si="1"/>
        <v>AZBJ</v>
      </c>
      <c r="J13" s="57">
        <f t="shared" si="2"/>
        <v>15.35735592</v>
      </c>
      <c r="K13" s="57">
        <f t="shared" si="3"/>
        <v>121.15063069</v>
      </c>
      <c r="L13" s="57"/>
      <c r="M13" s="40"/>
      <c r="N13" s="40"/>
      <c r="O13" s="40"/>
      <c r="P13" s="40"/>
      <c r="Q13" s="40"/>
      <c r="V13" s="40"/>
      <c r="W13" s="40"/>
      <c r="X13" s="40"/>
      <c r="Y13" s="40"/>
      <c r="Z13" s="40"/>
      <c r="AA13" s="40"/>
      <c r="AB13" s="40"/>
      <c r="AC13" s="40"/>
    </row>
    <row r="14" spans="1:29" x14ac:dyDescent="0.2">
      <c r="A14" t="s">
        <v>312</v>
      </c>
      <c r="B14" t="s">
        <v>111</v>
      </c>
      <c r="C14">
        <v>151953387.00999999</v>
      </c>
      <c r="D14" s="37">
        <v>1044622532.6900001</v>
      </c>
      <c r="E14" s="56"/>
      <c r="F14" s="56" t="str">
        <f t="shared" si="0"/>
        <v>2019–20 BADE</v>
      </c>
      <c r="G14" s="56" t="str">
        <f t="array" ref="G14">A14&amp;" "&amp;SUM(IF(A14=FinyearIm,IF(C14&lt;=QldIm,1,0),0))</f>
        <v>2019–20 36</v>
      </c>
      <c r="H14" s="56" t="str">
        <f t="array" ref="H14">A14&amp;" "&amp;SUM(IF(A14=FinyearIm,IF(D14&lt;=AustraliaIm,1,0),0))</f>
        <v>2019–20 35</v>
      </c>
      <c r="I14" s="56" t="str">
        <f t="shared" si="1"/>
        <v>BADE</v>
      </c>
      <c r="J14" s="57">
        <f t="shared" si="2"/>
        <v>151.95338701</v>
      </c>
      <c r="K14" s="57">
        <f t="shared" si="3"/>
        <v>1044.6225326900001</v>
      </c>
      <c r="L14" s="57"/>
      <c r="M14" s="40"/>
      <c r="N14" s="40"/>
      <c r="O14" s="40"/>
      <c r="P14" s="40"/>
      <c r="Q14" s="40"/>
      <c r="V14" s="40"/>
      <c r="W14" s="40"/>
      <c r="X14" s="40"/>
      <c r="Y14" s="40"/>
      <c r="Z14" s="40"/>
      <c r="AA14" s="40"/>
      <c r="AB14" s="40"/>
      <c r="AC14" s="40"/>
    </row>
    <row r="15" spans="1:29" x14ac:dyDescent="0.2">
      <c r="A15" t="s">
        <v>312</v>
      </c>
      <c r="B15" t="s">
        <v>294</v>
      </c>
      <c r="C15" s="37">
        <v>171591.9</v>
      </c>
      <c r="D15" s="37">
        <v>2431392.66</v>
      </c>
      <c r="E15" s="56"/>
      <c r="F15" s="56" t="str">
        <f t="shared" si="0"/>
        <v>2019–20 BAHA</v>
      </c>
      <c r="G15" s="56" t="str">
        <f t="array" ref="G15">A15&amp;" "&amp;SUM(IF(A15=FinyearIm,IF(C15&lt;=QldIm,1,0),0))</f>
        <v>2019–20 131</v>
      </c>
      <c r="H15" s="56" t="str">
        <f t="array" ref="H15">A15&amp;" "&amp;SUM(IF(A15=FinyearIm,IF(D15&lt;=AustraliaIm,1,0),0))</f>
        <v>2019–20 138</v>
      </c>
      <c r="I15" s="56" t="str">
        <f t="shared" si="1"/>
        <v>BAHA</v>
      </c>
      <c r="J15" s="57">
        <f t="shared" si="2"/>
        <v>0.17159189999999999</v>
      </c>
      <c r="K15" s="57">
        <f t="shared" si="3"/>
        <v>2.4313926600000002</v>
      </c>
      <c r="L15" s="57"/>
      <c r="M15" s="40"/>
      <c r="N15" s="40"/>
      <c r="O15" s="40"/>
      <c r="P15" s="40"/>
      <c r="Q15" s="40"/>
      <c r="V15" s="40"/>
      <c r="W15" s="40"/>
      <c r="X15" s="40"/>
      <c r="Y15" s="40"/>
      <c r="Z15" s="40"/>
      <c r="AA15" s="40"/>
      <c r="AB15" s="40"/>
      <c r="AC15" s="40"/>
    </row>
    <row r="16" spans="1:29" x14ac:dyDescent="0.2">
      <c r="A16" t="s">
        <v>312</v>
      </c>
      <c r="B16" t="s">
        <v>112</v>
      </c>
      <c r="C16" s="37">
        <v>318468.37</v>
      </c>
      <c r="D16" s="37">
        <v>2121425.6</v>
      </c>
      <c r="E16" s="56"/>
      <c r="F16" s="56" t="str">
        <f t="shared" si="0"/>
        <v>2019–20 BARB</v>
      </c>
      <c r="G16" s="56" t="str">
        <f t="array" ref="G16">A16&amp;" "&amp;SUM(IF(A16=FinyearIm,IF(C16&lt;=QldIm,1,0),0))</f>
        <v>2019–20 119</v>
      </c>
      <c r="H16" s="56" t="str">
        <f t="array" ref="H16">A16&amp;" "&amp;SUM(IF(A16=FinyearIm,IF(D16&lt;=AustraliaIm,1,0),0))</f>
        <v>2019–20 141</v>
      </c>
      <c r="I16" s="56" t="str">
        <f t="shared" si="1"/>
        <v>BARB</v>
      </c>
      <c r="J16" s="57">
        <f t="shared" si="2"/>
        <v>0.31846837</v>
      </c>
      <c r="K16" s="57">
        <f t="shared" si="3"/>
        <v>2.1214256000000002</v>
      </c>
      <c r="L16" s="57"/>
      <c r="M16" s="40"/>
      <c r="N16" s="40"/>
      <c r="O16" s="40"/>
      <c r="P16" s="40"/>
      <c r="Q16" s="40"/>
      <c r="V16" s="40"/>
      <c r="W16" s="40"/>
      <c r="X16" s="40"/>
      <c r="Y16" s="40"/>
      <c r="Z16" s="40"/>
      <c r="AA16" s="40"/>
      <c r="AB16" s="40"/>
      <c r="AC16" s="40"/>
    </row>
    <row r="17" spans="1:12" x14ac:dyDescent="0.2">
      <c r="A17" t="s">
        <v>312</v>
      </c>
      <c r="B17" t="s">
        <v>295</v>
      </c>
      <c r="C17">
        <v>3825344.86</v>
      </c>
      <c r="D17" s="37">
        <v>31542489.73</v>
      </c>
      <c r="E17" s="56"/>
      <c r="F17" s="56" t="str">
        <f t="shared" si="0"/>
        <v>2019–20 BELA</v>
      </c>
      <c r="G17" s="56" t="str">
        <f t="array" ref="G17">A17&amp;" "&amp;SUM(IF(A17=FinyearIm,IF(C17&lt;=QldIm,1,0),0))</f>
        <v>2019–20 79</v>
      </c>
      <c r="H17" s="56" t="str">
        <f t="array" ref="H17">A17&amp;" "&amp;SUM(IF(A17=FinyearIm,IF(D17&lt;=AustraliaIm,1,0),0))</f>
        <v>2019–20 93</v>
      </c>
      <c r="I17" s="56" t="str">
        <f t="shared" si="1"/>
        <v>BELA</v>
      </c>
      <c r="J17" s="57">
        <f t="shared" si="2"/>
        <v>3.82534486</v>
      </c>
      <c r="K17" s="57">
        <f t="shared" si="3"/>
        <v>31.54248973</v>
      </c>
      <c r="L17" s="57"/>
    </row>
    <row r="18" spans="1:12" x14ac:dyDescent="0.2">
      <c r="A18" t="s">
        <v>312</v>
      </c>
      <c r="B18" t="s">
        <v>113</v>
      </c>
      <c r="C18" s="37">
        <v>66819.899999999994</v>
      </c>
      <c r="D18" s="37">
        <v>4224193.26</v>
      </c>
      <c r="E18" s="56"/>
      <c r="F18" s="56" t="str">
        <f t="shared" si="0"/>
        <v>2019–20 BELE</v>
      </c>
      <c r="G18" s="56" t="str">
        <f t="array" ref="G18">A18&amp;" "&amp;SUM(IF(A18=FinyearIm,IF(C18&lt;=QldIm,1,0),0))</f>
        <v>2019–20 143</v>
      </c>
      <c r="H18" s="56" t="str">
        <f t="array" ref="H18">A18&amp;" "&amp;SUM(IF(A18=FinyearIm,IF(D18&lt;=AustraliaIm,1,0),0))</f>
        <v>2019–20 127</v>
      </c>
      <c r="I18" s="56" t="str">
        <f t="shared" si="1"/>
        <v>BELE</v>
      </c>
      <c r="J18" s="57">
        <f t="shared" si="2"/>
        <v>6.6819899999999988E-2</v>
      </c>
      <c r="K18" s="57">
        <f t="shared" si="3"/>
        <v>4.2241932599999998</v>
      </c>
      <c r="L18" s="57"/>
    </row>
    <row r="19" spans="1:12" x14ac:dyDescent="0.2">
      <c r="A19" t="s">
        <v>312</v>
      </c>
      <c r="B19" t="s">
        <v>114</v>
      </c>
      <c r="C19" s="37">
        <v>273525586.76999903</v>
      </c>
      <c r="D19" s="37">
        <v>1971712636.1099999</v>
      </c>
      <c r="E19" s="56"/>
      <c r="F19" s="56" t="str">
        <f t="shared" si="0"/>
        <v>2019–20 BELG</v>
      </c>
      <c r="G19" s="56" t="str">
        <f t="array" ref="G19">A19&amp;" "&amp;SUM(IF(A19=FinyearIm,IF(C19&lt;=QldIm,1,0),0))</f>
        <v>2019–20 27</v>
      </c>
      <c r="H19" s="56" t="str">
        <f t="array" ref="H19">A19&amp;" "&amp;SUM(IF(A19=FinyearIm,IF(D19&lt;=AustraliaIm,1,0),0))</f>
        <v>2019–20 25</v>
      </c>
      <c r="I19" s="56" t="str">
        <f t="shared" si="1"/>
        <v>BELG</v>
      </c>
      <c r="J19" s="57">
        <f t="shared" si="2"/>
        <v>273.52558676999905</v>
      </c>
      <c r="K19" s="57">
        <f t="shared" si="3"/>
        <v>1971.7126361099999</v>
      </c>
      <c r="L19" s="57"/>
    </row>
    <row r="20" spans="1:12" x14ac:dyDescent="0.2">
      <c r="A20" t="s">
        <v>312</v>
      </c>
      <c r="B20" t="s">
        <v>313</v>
      </c>
      <c r="C20" s="37">
        <v>0</v>
      </c>
      <c r="D20" s="37">
        <v>2144.7600000000002</v>
      </c>
      <c r="E20" s="56"/>
      <c r="F20" s="56" t="str">
        <f t="shared" si="0"/>
        <v>2019–20 BGUI</v>
      </c>
      <c r="G20" s="56" t="str">
        <f t="array" ref="G20">A20&amp;" "&amp;SUM(IF(A20=FinyearIm,IF(C20&lt;=QldIm,1,0),0))</f>
        <v>2019–20 221</v>
      </c>
      <c r="H20" s="56" t="str">
        <f t="array" ref="H20">A20&amp;" "&amp;SUM(IF(A20=FinyearIm,IF(D20&lt;=AustraliaIm,1,0),0))</f>
        <v>2019–20 219</v>
      </c>
      <c r="I20" s="56" t="str">
        <f t="shared" si="1"/>
        <v>BGUI</v>
      </c>
      <c r="J20" s="57">
        <f t="shared" si="2"/>
        <v>0</v>
      </c>
      <c r="K20" s="57">
        <f t="shared" si="3"/>
        <v>2.1447600000000003E-3</v>
      </c>
      <c r="L20" s="57"/>
    </row>
    <row r="21" spans="1:12" x14ac:dyDescent="0.2">
      <c r="A21" t="s">
        <v>312</v>
      </c>
      <c r="B21" t="s">
        <v>116</v>
      </c>
      <c r="C21">
        <v>19470636.379999999</v>
      </c>
      <c r="D21" s="37">
        <v>117266746.89</v>
      </c>
      <c r="E21" s="56"/>
      <c r="F21" s="56" t="str">
        <f t="shared" si="0"/>
        <v>2019–20 BHRN</v>
      </c>
      <c r="G21" s="56" t="str">
        <f t="array" ref="G21">A21&amp;" "&amp;SUM(IF(A21=FinyearIm,IF(C21&lt;=QldIm,1,0),0))</f>
        <v>2019–20 61</v>
      </c>
      <c r="H21" s="56" t="str">
        <f t="array" ref="H21">A21&amp;" "&amp;SUM(IF(A21=FinyearIm,IF(D21&lt;=AustraliaIm,1,0),0))</f>
        <v>2019–20 69</v>
      </c>
      <c r="I21" s="56" t="str">
        <f t="shared" si="1"/>
        <v>BHRN</v>
      </c>
      <c r="J21" s="57">
        <f t="shared" si="2"/>
        <v>19.470636379999998</v>
      </c>
      <c r="K21" s="57">
        <f t="shared" si="3"/>
        <v>117.26674689000001</v>
      </c>
      <c r="L21" s="57"/>
    </row>
    <row r="22" spans="1:12" x14ac:dyDescent="0.2">
      <c r="A22" t="s">
        <v>312</v>
      </c>
      <c r="B22" t="s">
        <v>117</v>
      </c>
      <c r="C22">
        <v>1220.0999999999999</v>
      </c>
      <c r="D22">
        <v>905177.27</v>
      </c>
      <c r="E22" s="56"/>
      <c r="F22" s="56" t="str">
        <f t="shared" si="0"/>
        <v>2019–20 BHUT</v>
      </c>
      <c r="G22" s="56" t="str">
        <f t="array" ref="G22">A22&amp;" "&amp;SUM(IF(A22=FinyearIm,IF(C22&lt;=QldIm,1,0),0))</f>
        <v>2019–20 178</v>
      </c>
      <c r="H22" s="56" t="str">
        <f t="array" ref="H22">A22&amp;" "&amp;SUM(IF(A22=FinyearIm,IF(D22&lt;=AustraliaIm,1,0),0))</f>
        <v>2019–20 158</v>
      </c>
      <c r="I22" s="56" t="str">
        <f t="shared" si="1"/>
        <v>BHUT</v>
      </c>
      <c r="J22" s="57">
        <f t="shared" si="2"/>
        <v>1.2201E-3</v>
      </c>
      <c r="K22" s="57">
        <f t="shared" si="3"/>
        <v>0.90517727000000003</v>
      </c>
      <c r="L22" s="57"/>
    </row>
    <row r="23" spans="1:12" x14ac:dyDescent="0.2">
      <c r="A23" t="s">
        <v>312</v>
      </c>
      <c r="B23" t="s">
        <v>328</v>
      </c>
      <c r="C23" s="37">
        <v>0</v>
      </c>
      <c r="D23" s="37">
        <v>10589.2</v>
      </c>
      <c r="E23" s="56"/>
      <c r="F23" s="56" t="str">
        <f t="shared" si="0"/>
        <v>2019–20 BIOT</v>
      </c>
      <c r="G23" s="56" t="str">
        <f t="array" ref="G23">A23&amp;" "&amp;SUM(IF(A23=FinyearIm,IF(C23&lt;=QldIm,1,0),0))</f>
        <v>2019–20 221</v>
      </c>
      <c r="H23" s="56" t="str">
        <f t="array" ref="H23">A23&amp;" "&amp;SUM(IF(A23=FinyearIm,IF(D23&lt;=AustraliaIm,1,0),0))</f>
        <v>2019–20 211</v>
      </c>
      <c r="I23" s="56" t="str">
        <f t="shared" si="1"/>
        <v>BIOT</v>
      </c>
      <c r="J23" s="57">
        <f t="shared" si="2"/>
        <v>0</v>
      </c>
      <c r="K23" s="57">
        <f t="shared" si="3"/>
        <v>1.05892E-2</v>
      </c>
      <c r="L23" s="57"/>
    </row>
    <row r="24" spans="1:12" x14ac:dyDescent="0.2">
      <c r="A24" t="s">
        <v>312</v>
      </c>
      <c r="B24" t="s">
        <v>118</v>
      </c>
      <c r="C24">
        <v>0</v>
      </c>
      <c r="D24" s="37">
        <v>206241.73</v>
      </c>
      <c r="E24" s="56"/>
      <c r="F24" s="56" t="str">
        <f t="shared" si="0"/>
        <v>2019–20 BMDA</v>
      </c>
      <c r="G24" s="56" t="str">
        <f t="array" ref="G24">A24&amp;" "&amp;SUM(IF(A24=FinyearIm,IF(C24&lt;=QldIm,1,0),0))</f>
        <v>2019–20 221</v>
      </c>
      <c r="H24" s="56" t="str">
        <f t="array" ref="H24">A24&amp;" "&amp;SUM(IF(A24=FinyearIm,IF(D24&lt;=AustraliaIm,1,0),0))</f>
        <v>2019–20 181</v>
      </c>
      <c r="I24" s="56" t="str">
        <f t="shared" si="1"/>
        <v>BMDA</v>
      </c>
      <c r="J24" s="57">
        <f t="shared" si="2"/>
        <v>0</v>
      </c>
      <c r="K24" s="57">
        <f t="shared" si="3"/>
        <v>0.20624173000000001</v>
      </c>
      <c r="L24" s="57"/>
    </row>
    <row r="25" spans="1:12" x14ac:dyDescent="0.2">
      <c r="A25" t="s">
        <v>312</v>
      </c>
      <c r="B25" t="s">
        <v>119</v>
      </c>
      <c r="C25">
        <v>299124.69</v>
      </c>
      <c r="D25" s="37">
        <v>19632785.969999999</v>
      </c>
      <c r="E25" s="56"/>
      <c r="F25" s="56" t="str">
        <f t="shared" si="0"/>
        <v>2019–20 BOHR</v>
      </c>
      <c r="G25" s="56" t="str">
        <f t="array" ref="G25">A25&amp;" "&amp;SUM(IF(A25=FinyearIm,IF(C25&lt;=QldIm,1,0),0))</f>
        <v>2019–20 121</v>
      </c>
      <c r="H25" s="56" t="str">
        <f t="array" ref="H25">A25&amp;" "&amp;SUM(IF(A25=FinyearIm,IF(D25&lt;=AustraliaIm,1,0),0))</f>
        <v>2019–20 106</v>
      </c>
      <c r="I25" s="56" t="str">
        <f t="shared" si="1"/>
        <v>BOHR</v>
      </c>
      <c r="J25" s="57">
        <f t="shared" si="2"/>
        <v>0.29912469000000003</v>
      </c>
      <c r="K25" s="57">
        <f t="shared" si="3"/>
        <v>19.63278597</v>
      </c>
      <c r="L25" s="57"/>
    </row>
    <row r="26" spans="1:12" x14ac:dyDescent="0.2">
      <c r="A26" t="s">
        <v>312</v>
      </c>
      <c r="B26" t="s">
        <v>120</v>
      </c>
      <c r="C26">
        <v>6053722.3600000003</v>
      </c>
      <c r="D26" s="37">
        <v>20131766.539999999</v>
      </c>
      <c r="E26" s="56"/>
      <c r="F26" s="56" t="str">
        <f t="shared" si="0"/>
        <v>2019–20 BOLI</v>
      </c>
      <c r="G26" s="56" t="str">
        <f t="array" ref="G26">A26&amp;" "&amp;SUM(IF(A26=FinyearIm,IF(C26&lt;=QldIm,1,0),0))</f>
        <v>2019–20 72</v>
      </c>
      <c r="H26" s="56" t="str">
        <f t="array" ref="H26">A26&amp;" "&amp;SUM(IF(A26=FinyearIm,IF(D26&lt;=AustraliaIm,1,0),0))</f>
        <v>2019–20 104</v>
      </c>
      <c r="I26" s="56" t="str">
        <f t="shared" si="1"/>
        <v>BOLI</v>
      </c>
      <c r="J26" s="57">
        <f t="shared" si="2"/>
        <v>6.0537223600000001</v>
      </c>
      <c r="K26" s="57">
        <f t="shared" si="3"/>
        <v>20.131766539999997</v>
      </c>
      <c r="L26" s="57"/>
    </row>
    <row r="27" spans="1:12" x14ac:dyDescent="0.2">
      <c r="A27" t="s">
        <v>312</v>
      </c>
      <c r="B27" t="s">
        <v>121</v>
      </c>
      <c r="C27" s="37">
        <v>0</v>
      </c>
      <c r="D27" s="37">
        <v>808661.96</v>
      </c>
      <c r="E27" s="56"/>
      <c r="F27" s="56" t="str">
        <f t="shared" si="0"/>
        <v>2019–20 BOTS</v>
      </c>
      <c r="G27" s="56" t="str">
        <f t="array" ref="G27">A27&amp;" "&amp;SUM(IF(A27=FinyearIm,IF(C27&lt;=QldIm,1,0),0))</f>
        <v>2019–20 221</v>
      </c>
      <c r="H27" s="56" t="str">
        <f t="array" ref="H27">A27&amp;" "&amp;SUM(IF(A27=FinyearIm,IF(D27&lt;=AustraliaIm,1,0),0))</f>
        <v>2019–20 159</v>
      </c>
      <c r="I27" s="56" t="str">
        <f t="shared" si="1"/>
        <v>BOTS</v>
      </c>
      <c r="J27" s="57">
        <f t="shared" si="2"/>
        <v>0</v>
      </c>
      <c r="K27" s="57">
        <f t="shared" si="3"/>
        <v>0.80866196000000001</v>
      </c>
      <c r="L27" s="57"/>
    </row>
    <row r="28" spans="1:12" x14ac:dyDescent="0.2">
      <c r="A28" t="s">
        <v>312</v>
      </c>
      <c r="B28" t="s">
        <v>122</v>
      </c>
      <c r="C28" s="37">
        <v>136873166.80000001</v>
      </c>
      <c r="D28" s="37">
        <v>845182096.77999902</v>
      </c>
      <c r="E28" s="56"/>
      <c r="F28" s="56" t="str">
        <f t="shared" si="0"/>
        <v>2019–20 BRAZ</v>
      </c>
      <c r="G28" s="56" t="str">
        <f t="array" ref="G28">A28&amp;" "&amp;SUM(IF(A28=FinyearIm,IF(C28&lt;=QldIm,1,0),0))</f>
        <v>2019–20 38</v>
      </c>
      <c r="H28" s="56" t="str">
        <f t="array" ref="H28">A28&amp;" "&amp;SUM(IF(A28=FinyearIm,IF(D28&lt;=AustraliaIm,1,0),0))</f>
        <v>2019–20 38</v>
      </c>
      <c r="I28" s="56" t="str">
        <f t="shared" si="1"/>
        <v>BRAZ</v>
      </c>
      <c r="J28" s="57">
        <f t="shared" si="2"/>
        <v>136.87316680000001</v>
      </c>
      <c r="K28" s="57">
        <f t="shared" si="3"/>
        <v>845.18209677999903</v>
      </c>
      <c r="L28" s="57"/>
    </row>
    <row r="29" spans="1:12" x14ac:dyDescent="0.2">
      <c r="A29" t="s">
        <v>312</v>
      </c>
      <c r="B29" t="s">
        <v>315</v>
      </c>
      <c r="C29" s="37">
        <v>0</v>
      </c>
      <c r="D29" s="37">
        <v>536230.92000000004</v>
      </c>
      <c r="E29" s="56"/>
      <c r="F29" s="56" t="str">
        <f t="shared" si="0"/>
        <v>2019–20 BRND</v>
      </c>
      <c r="G29" s="56" t="str">
        <f t="array" ref="G29">A29&amp;" "&amp;SUM(IF(A29=FinyearIm,IF(C29&lt;=QldIm,1,0),0))</f>
        <v>2019–20 221</v>
      </c>
      <c r="H29" s="56" t="str">
        <f t="array" ref="H29">A29&amp;" "&amp;SUM(IF(A29=FinyearIm,IF(D29&lt;=AustraliaIm,1,0),0))</f>
        <v>2019–20 167</v>
      </c>
      <c r="I29" s="56" t="str">
        <f t="shared" si="1"/>
        <v>BRND</v>
      </c>
      <c r="J29" s="57">
        <f t="shared" si="2"/>
        <v>0</v>
      </c>
      <c r="K29" s="57">
        <f t="shared" si="3"/>
        <v>0.53623092000000006</v>
      </c>
      <c r="L29" s="57"/>
    </row>
    <row r="30" spans="1:12" x14ac:dyDescent="0.2">
      <c r="A30" t="s">
        <v>312</v>
      </c>
      <c r="B30" t="s">
        <v>123</v>
      </c>
      <c r="C30" s="37">
        <v>402253268.63999999</v>
      </c>
      <c r="D30" s="37">
        <v>1333717691.8699999</v>
      </c>
      <c r="E30" s="56"/>
      <c r="F30" s="56" t="str">
        <f t="shared" si="0"/>
        <v>2019–20 BRUN</v>
      </c>
      <c r="G30" s="56" t="str">
        <f t="array" ref="G30">A30&amp;" "&amp;SUM(IF(A30=FinyearIm,IF(C30&lt;=QldIm,1,0),0))</f>
        <v>2019–20 20</v>
      </c>
      <c r="H30" s="56" t="str">
        <f t="array" ref="H30">A30&amp;" "&amp;SUM(IF(A30=FinyearIm,IF(D30&lt;=AustraliaIm,1,0),0))</f>
        <v>2019–20 32</v>
      </c>
      <c r="I30" s="56" t="str">
        <f t="shared" si="1"/>
        <v>BRUN</v>
      </c>
      <c r="J30" s="57">
        <f t="shared" si="2"/>
        <v>402.25326863999999</v>
      </c>
      <c r="K30" s="57">
        <f t="shared" si="3"/>
        <v>1333.71769187</v>
      </c>
      <c r="L30" s="57"/>
    </row>
    <row r="31" spans="1:12" x14ac:dyDescent="0.2">
      <c r="A31" t="s">
        <v>312</v>
      </c>
      <c r="B31" t="s">
        <v>124</v>
      </c>
      <c r="C31" s="37">
        <v>5809789.6100000003</v>
      </c>
      <c r="D31" s="37">
        <v>106458267.16</v>
      </c>
      <c r="E31" s="56"/>
      <c r="F31" s="56" t="str">
        <f t="shared" si="0"/>
        <v>2019–20 BULG</v>
      </c>
      <c r="G31" s="56" t="str">
        <f t="array" ref="G31">A31&amp;" "&amp;SUM(IF(A31=FinyearIm,IF(C31&lt;=QldIm,1,0),0))</f>
        <v>2019–20 73</v>
      </c>
      <c r="H31" s="56" t="str">
        <f t="array" ref="H31">A31&amp;" "&amp;SUM(IF(A31=FinyearIm,IF(D31&lt;=AustraliaIm,1,0),0))</f>
        <v>2019–20 71</v>
      </c>
      <c r="I31" s="56" t="str">
        <f t="shared" si="1"/>
        <v>BULG</v>
      </c>
      <c r="J31" s="57">
        <f t="shared" si="2"/>
        <v>5.8097896100000002</v>
      </c>
      <c r="K31" s="57">
        <f t="shared" si="3"/>
        <v>106.45826715999999</v>
      </c>
      <c r="L31" s="57"/>
    </row>
    <row r="32" spans="1:12" x14ac:dyDescent="0.2">
      <c r="A32" t="s">
        <v>312</v>
      </c>
      <c r="B32" t="s">
        <v>125</v>
      </c>
      <c r="C32" s="37">
        <v>36412.82</v>
      </c>
      <c r="D32" s="37">
        <v>96972.31</v>
      </c>
      <c r="E32" s="56"/>
      <c r="F32" s="56" t="str">
        <f t="shared" si="0"/>
        <v>2019–20 BURK</v>
      </c>
      <c r="G32" s="56" t="str">
        <f t="array" ref="G32">A32&amp;" "&amp;SUM(IF(A32=FinyearIm,IF(C32&lt;=QldIm,1,0),0))</f>
        <v>2019–20 153</v>
      </c>
      <c r="H32" s="56" t="str">
        <f t="array" ref="H32">A32&amp;" "&amp;SUM(IF(A32=FinyearIm,IF(D32&lt;=AustraliaIm,1,0),0))</f>
        <v>2019–20 195</v>
      </c>
      <c r="I32" s="56" t="str">
        <f t="shared" si="1"/>
        <v>BURK</v>
      </c>
      <c r="J32" s="57">
        <f t="shared" si="2"/>
        <v>3.6412819999999999E-2</v>
      </c>
      <c r="K32" s="57">
        <f t="shared" si="3"/>
        <v>9.6972309999999992E-2</v>
      </c>
      <c r="L32" s="57"/>
    </row>
    <row r="33" spans="1:12" x14ac:dyDescent="0.2">
      <c r="A33" t="s">
        <v>312</v>
      </c>
      <c r="B33" t="s">
        <v>126</v>
      </c>
      <c r="C33" s="37">
        <v>7882624.1200000001</v>
      </c>
      <c r="D33" s="37">
        <v>61359207.969999999</v>
      </c>
      <c r="E33" s="56"/>
      <c r="F33" s="56" t="str">
        <f t="shared" si="0"/>
        <v>2019–20 BURM</v>
      </c>
      <c r="G33" s="56" t="str">
        <f t="array" ref="G33">A33&amp;" "&amp;SUM(IF(A33=FinyearIm,IF(C33&lt;=QldIm,1,0),0))</f>
        <v>2019–20 69</v>
      </c>
      <c r="H33" s="56" t="str">
        <f t="array" ref="H33">A33&amp;" "&amp;SUM(IF(A33=FinyearIm,IF(D33&lt;=AustraliaIm,1,0),0))</f>
        <v>2019–20 79</v>
      </c>
      <c r="I33" s="56" t="str">
        <f t="shared" si="1"/>
        <v>BURM</v>
      </c>
      <c r="J33" s="57">
        <f t="shared" si="2"/>
        <v>7.88262412</v>
      </c>
      <c r="K33" s="57">
        <f t="shared" si="3"/>
        <v>61.35920797</v>
      </c>
      <c r="L33" s="57"/>
    </row>
    <row r="34" spans="1:12" x14ac:dyDescent="0.2">
      <c r="A34" t="s">
        <v>312</v>
      </c>
      <c r="B34" t="s">
        <v>127</v>
      </c>
      <c r="C34" s="37">
        <v>54912</v>
      </c>
      <c r="D34" s="37">
        <v>1933466.98</v>
      </c>
      <c r="E34" s="56"/>
      <c r="F34" s="56" t="str">
        <f t="shared" si="0"/>
        <v>2019–20 BVIR</v>
      </c>
      <c r="G34" s="56" t="str">
        <f t="array" ref="G34">A34&amp;" "&amp;SUM(IF(A34=FinyearIm,IF(C34&lt;=QldIm,1,0),0))</f>
        <v>2019–20 146</v>
      </c>
      <c r="H34" s="56" t="str">
        <f t="array" ref="H34">A34&amp;" "&amp;SUM(IF(A34=FinyearIm,IF(D34&lt;=AustraliaIm,1,0),0))</f>
        <v>2019–20 144</v>
      </c>
      <c r="I34" s="56" t="str">
        <f t="shared" si="1"/>
        <v>BVIR</v>
      </c>
      <c r="J34" s="57">
        <f t="shared" si="2"/>
        <v>5.4912000000000002E-2</v>
      </c>
      <c r="K34" s="57">
        <f t="shared" si="3"/>
        <v>1.9334669799999999</v>
      </c>
      <c r="L34" s="57"/>
    </row>
    <row r="35" spans="1:12" x14ac:dyDescent="0.2">
      <c r="A35" t="s">
        <v>312</v>
      </c>
      <c r="B35" t="s">
        <v>128</v>
      </c>
      <c r="C35" s="37">
        <v>438396012.31</v>
      </c>
      <c r="D35" s="37">
        <v>2561625578.3299999</v>
      </c>
      <c r="E35" s="56"/>
      <c r="F35" s="56" t="str">
        <f t="shared" si="0"/>
        <v>2019–20 CAN</v>
      </c>
      <c r="G35" s="56" t="str">
        <f t="array" ref="G35">A35&amp;" "&amp;SUM(IF(A35=FinyearIm,IF(C35&lt;=QldIm,1,0),0))</f>
        <v>2019–20 19</v>
      </c>
      <c r="H35" s="56" t="str">
        <f t="array" ref="H35">A35&amp;" "&amp;SUM(IF(A35=FinyearIm,IF(D35&lt;=AustraliaIm,1,0),0))</f>
        <v>2019–20 22</v>
      </c>
      <c r="I35" s="56" t="str">
        <f t="shared" si="1"/>
        <v>CAN</v>
      </c>
      <c r="J35" s="57">
        <f t="shared" si="2"/>
        <v>438.39601231</v>
      </c>
      <c r="K35" s="57">
        <f t="shared" si="3"/>
        <v>2561.6255783299998</v>
      </c>
      <c r="L35" s="57"/>
    </row>
    <row r="36" spans="1:12" x14ac:dyDescent="0.2">
      <c r="A36" t="s">
        <v>312</v>
      </c>
      <c r="B36" t="s">
        <v>129</v>
      </c>
      <c r="C36" s="37">
        <v>0</v>
      </c>
      <c r="D36" s="37">
        <v>134076</v>
      </c>
      <c r="E36" s="56"/>
      <c r="F36" s="56" t="str">
        <f t="shared" si="0"/>
        <v>2019–20 CAYM</v>
      </c>
      <c r="G36" s="56" t="str">
        <f t="array" ref="G36">A36&amp;" "&amp;SUM(IF(A36=FinyearIm,IF(C36&lt;=QldIm,1,0),0))</f>
        <v>2019–20 221</v>
      </c>
      <c r="H36" s="56" t="str">
        <f t="array" ref="H36">A36&amp;" "&amp;SUM(IF(A36=FinyearIm,IF(D36&lt;=AustraliaIm,1,0),0))</f>
        <v>2019–20 190</v>
      </c>
      <c r="I36" s="56" t="str">
        <f t="shared" si="1"/>
        <v>CAYM</v>
      </c>
      <c r="J36" s="57">
        <f t="shared" si="2"/>
        <v>0</v>
      </c>
      <c r="K36" s="57">
        <f t="shared" si="3"/>
        <v>0.134076</v>
      </c>
      <c r="L36" s="57"/>
    </row>
    <row r="37" spans="1:12" x14ac:dyDescent="0.2">
      <c r="A37" t="s">
        <v>312</v>
      </c>
      <c r="B37" t="s">
        <v>296</v>
      </c>
      <c r="C37" s="37">
        <v>1415.25</v>
      </c>
      <c r="D37" s="37">
        <v>127089.37</v>
      </c>
      <c r="E37" s="56"/>
      <c r="F37" s="56" t="str">
        <f t="shared" si="0"/>
        <v>2019–20 CEAR</v>
      </c>
      <c r="G37" s="56" t="str">
        <f t="array" ref="G37">A37&amp;" "&amp;SUM(IF(A37=FinyearIm,IF(C37&lt;=QldIm,1,0),0))</f>
        <v>2019–20 174</v>
      </c>
      <c r="H37" s="56" t="str">
        <f t="array" ref="H37">A37&amp;" "&amp;SUM(IF(A37=FinyearIm,IF(D37&lt;=AustraliaIm,1,0),0))</f>
        <v>2019–20 191</v>
      </c>
      <c r="I37" s="56" t="str">
        <f t="shared" si="1"/>
        <v>CEAR</v>
      </c>
      <c r="J37" s="57">
        <f t="shared" si="2"/>
        <v>1.4152500000000001E-3</v>
      </c>
      <c r="K37" s="57">
        <f t="shared" si="3"/>
        <v>0.12708937000000001</v>
      </c>
      <c r="L37" s="57"/>
    </row>
    <row r="38" spans="1:12" x14ac:dyDescent="0.2">
      <c r="A38" t="s">
        <v>312</v>
      </c>
      <c r="B38" t="s">
        <v>130</v>
      </c>
      <c r="C38" s="37">
        <v>0</v>
      </c>
      <c r="D38" s="37">
        <v>232709.88</v>
      </c>
      <c r="E38" s="56"/>
      <c r="F38" s="56" t="str">
        <f t="shared" si="0"/>
        <v>2019–20 CHAD</v>
      </c>
      <c r="G38" s="56" t="str">
        <f t="array" ref="G38">A38&amp;" "&amp;SUM(IF(A38=FinyearIm,IF(C38&lt;=QldIm,1,0),0))</f>
        <v>2019–20 221</v>
      </c>
      <c r="H38" s="56" t="str">
        <f t="array" ref="H38">A38&amp;" "&amp;SUM(IF(A38=FinyearIm,IF(D38&lt;=AustraliaIm,1,0),0))</f>
        <v>2019–20 179</v>
      </c>
      <c r="I38" s="56" t="str">
        <f t="shared" si="1"/>
        <v>CHAD</v>
      </c>
      <c r="J38" s="57">
        <f t="shared" si="2"/>
        <v>0</v>
      </c>
      <c r="K38" s="57">
        <f t="shared" si="3"/>
        <v>0.23270988000000001</v>
      </c>
      <c r="L38" s="57"/>
    </row>
    <row r="39" spans="1:12" x14ac:dyDescent="0.2">
      <c r="A39" t="s">
        <v>312</v>
      </c>
      <c r="B39" t="s">
        <v>131</v>
      </c>
      <c r="C39" s="37">
        <v>10420691904.4002</v>
      </c>
      <c r="D39" s="37">
        <v>80844169196.9104</v>
      </c>
      <c r="E39" s="56"/>
      <c r="F39" s="56" t="str">
        <f t="shared" si="0"/>
        <v>2019–20 CHIN</v>
      </c>
      <c r="G39" s="56" t="str">
        <f t="array" ref="G39">A39&amp;" "&amp;SUM(IF(A39=FinyearIm,IF(C39&lt;=QldIm,1,0),0))</f>
        <v>2019–20 1</v>
      </c>
      <c r="H39" s="56" t="str">
        <f t="array" ref="H39">A39&amp;" "&amp;SUM(IF(A39=FinyearIm,IF(D39&lt;=AustraliaIm,1,0),0))</f>
        <v>2019–20 1</v>
      </c>
      <c r="I39" s="56" t="str">
        <f t="shared" si="1"/>
        <v>CHIN</v>
      </c>
      <c r="J39" s="57">
        <f t="shared" si="2"/>
        <v>10420.691904400201</v>
      </c>
      <c r="K39" s="57">
        <f t="shared" si="3"/>
        <v>80844.169196910399</v>
      </c>
      <c r="L39" s="57"/>
    </row>
    <row r="40" spans="1:12" x14ac:dyDescent="0.2">
      <c r="A40" t="s">
        <v>312</v>
      </c>
      <c r="B40" t="s">
        <v>132</v>
      </c>
      <c r="C40">
        <v>337107909.19</v>
      </c>
      <c r="D40" s="37">
        <v>592405468.03999996</v>
      </c>
      <c r="E40" s="56"/>
      <c r="F40" s="56" t="str">
        <f t="shared" si="0"/>
        <v>2019–20 CHLE</v>
      </c>
      <c r="G40" s="56" t="str">
        <f t="array" ref="G40">A40&amp;" "&amp;SUM(IF(A40=FinyearIm,IF(C40&lt;=QldIm,1,0),0))</f>
        <v>2019–20 24</v>
      </c>
      <c r="H40" s="56" t="str">
        <f t="array" ref="H40">A40&amp;" "&amp;SUM(IF(A40=FinyearIm,IF(D40&lt;=AustraliaIm,1,0),0))</f>
        <v>2019–20 47</v>
      </c>
      <c r="I40" s="56" t="str">
        <f t="shared" si="1"/>
        <v>CHLE</v>
      </c>
      <c r="J40" s="57">
        <f t="shared" si="2"/>
        <v>337.10790918999999</v>
      </c>
      <c r="K40" s="57">
        <f t="shared" si="3"/>
        <v>592.40546803999996</v>
      </c>
      <c r="L40" s="57"/>
    </row>
    <row r="41" spans="1:12" x14ac:dyDescent="0.2">
      <c r="A41" t="s">
        <v>312</v>
      </c>
      <c r="B41" t="s">
        <v>133</v>
      </c>
      <c r="C41" s="37">
        <v>0</v>
      </c>
      <c r="D41" s="37">
        <v>89401.87</v>
      </c>
      <c r="E41" s="56"/>
      <c r="F41" s="56" t="str">
        <f t="shared" si="0"/>
        <v>2019–20 CHRI</v>
      </c>
      <c r="G41" s="56" t="str">
        <f t="array" ref="G41">A41&amp;" "&amp;SUM(IF(A41=FinyearIm,IF(C41&lt;=QldIm,1,0),0))</f>
        <v>2019–20 221</v>
      </c>
      <c r="H41" s="56" t="str">
        <f t="array" ref="H41">A41&amp;" "&amp;SUM(IF(A41=FinyearIm,IF(D41&lt;=AustraliaIm,1,0),0))</f>
        <v>2019–20 196</v>
      </c>
      <c r="I41" s="56" t="str">
        <f t="shared" si="1"/>
        <v>CHRI</v>
      </c>
      <c r="J41" s="57">
        <f t="shared" si="2"/>
        <v>0</v>
      </c>
      <c r="K41" s="57">
        <f t="shared" si="3"/>
        <v>8.9401869999999994E-2</v>
      </c>
      <c r="L41" s="57"/>
    </row>
    <row r="42" spans="1:12" x14ac:dyDescent="0.2">
      <c r="A42" t="s">
        <v>312</v>
      </c>
      <c r="B42" t="s">
        <v>134</v>
      </c>
      <c r="C42" s="37">
        <v>24011061.489999998</v>
      </c>
      <c r="D42" s="37">
        <v>277683093.18000001</v>
      </c>
      <c r="E42" s="56"/>
      <c r="F42" s="56" t="str">
        <f t="shared" si="0"/>
        <v>2019–20 CMBD</v>
      </c>
      <c r="G42" s="56" t="str">
        <f t="array" ref="G42">A42&amp;" "&amp;SUM(IF(A42=FinyearIm,IF(C42&lt;=QldIm,1,0),0))</f>
        <v>2019–20 57</v>
      </c>
      <c r="H42" s="56" t="str">
        <f t="array" ref="H42">A42&amp;" "&amp;SUM(IF(A42=FinyearIm,IF(D42&lt;=AustraliaIm,1,0),0))</f>
        <v>2019–20 55</v>
      </c>
      <c r="I42" s="56" t="str">
        <f t="shared" si="1"/>
        <v>CMBD</v>
      </c>
      <c r="J42" s="57">
        <f t="shared" si="2"/>
        <v>24.011061489999999</v>
      </c>
      <c r="K42" s="57">
        <f t="shared" si="3"/>
        <v>277.68309318000001</v>
      </c>
      <c r="L42" s="57"/>
    </row>
    <row r="43" spans="1:12" x14ac:dyDescent="0.2">
      <c r="A43" t="s">
        <v>312</v>
      </c>
      <c r="B43" t="s">
        <v>329</v>
      </c>
      <c r="C43">
        <v>0</v>
      </c>
      <c r="D43" s="37">
        <v>72948.31</v>
      </c>
      <c r="E43" s="56"/>
      <c r="F43" s="56" t="str">
        <f t="shared" si="0"/>
        <v>2019–20 CMRO</v>
      </c>
      <c r="G43" s="56" t="str">
        <f t="array" ref="G43">A43&amp;" "&amp;SUM(IF(A43=FinyearIm,IF(C43&lt;=QldIm,1,0),0))</f>
        <v>2019–20 221</v>
      </c>
      <c r="H43" s="56" t="str">
        <f t="array" ref="H43">A43&amp;" "&amp;SUM(IF(A43=FinyearIm,IF(D43&lt;=AustraliaIm,1,0),0))</f>
        <v>2019–20 200</v>
      </c>
      <c r="I43" s="56" t="str">
        <f t="shared" si="1"/>
        <v>CMRO</v>
      </c>
      <c r="J43" s="57">
        <f t="shared" si="2"/>
        <v>0</v>
      </c>
      <c r="K43" s="57">
        <f t="shared" si="3"/>
        <v>7.2948310000000002E-2</v>
      </c>
      <c r="L43" s="57"/>
    </row>
    <row r="44" spans="1:12" x14ac:dyDescent="0.2">
      <c r="A44" t="s">
        <v>312</v>
      </c>
      <c r="B44" t="s">
        <v>135</v>
      </c>
      <c r="C44" s="37">
        <v>0</v>
      </c>
      <c r="D44" s="37">
        <v>128524294.11</v>
      </c>
      <c r="E44" s="56"/>
      <c r="F44" s="56" t="str">
        <f t="shared" si="0"/>
        <v>2019–20 COBR</v>
      </c>
      <c r="G44" s="56" t="str">
        <f t="array" ref="G44">A44&amp;" "&amp;SUM(IF(A44=FinyearIm,IF(C44&lt;=QldIm,1,0),0))</f>
        <v>2019–20 221</v>
      </c>
      <c r="H44" s="56" t="str">
        <f t="array" ref="H44">A44&amp;" "&amp;SUM(IF(A44=FinyearIm,IF(D44&lt;=AustraliaIm,1,0),0))</f>
        <v>2019–20 66</v>
      </c>
      <c r="I44" s="56" t="str">
        <f t="shared" si="1"/>
        <v>COBR</v>
      </c>
      <c r="J44" s="57">
        <f t="shared" si="2"/>
        <v>0</v>
      </c>
      <c r="K44" s="57">
        <f t="shared" si="3"/>
        <v>128.52429411</v>
      </c>
      <c r="L44" s="57"/>
    </row>
    <row r="45" spans="1:12" x14ac:dyDescent="0.2">
      <c r="A45" t="s">
        <v>312</v>
      </c>
      <c r="B45" t="s">
        <v>136</v>
      </c>
      <c r="C45">
        <v>146313.95000000001</v>
      </c>
      <c r="D45" s="37">
        <v>629148.31000000006</v>
      </c>
      <c r="E45" s="56"/>
      <c r="F45" s="56" t="str">
        <f t="shared" si="0"/>
        <v>2019–20 COCO</v>
      </c>
      <c r="G45" s="56" t="str">
        <f t="array" ref="G45">A45&amp;" "&amp;SUM(IF(A45=FinyearIm,IF(C45&lt;=QldIm,1,0),0))</f>
        <v>2019–20 132</v>
      </c>
      <c r="H45" s="56" t="str">
        <f t="array" ref="H45">A45&amp;" "&amp;SUM(IF(A45=FinyearIm,IF(D45&lt;=AustraliaIm,1,0),0))</f>
        <v>2019–20 163</v>
      </c>
      <c r="I45" s="56" t="str">
        <f t="shared" si="1"/>
        <v>COCO</v>
      </c>
      <c r="J45" s="57">
        <f t="shared" si="2"/>
        <v>0.14631395</v>
      </c>
      <c r="K45" s="57">
        <f t="shared" si="3"/>
        <v>0.62914831000000004</v>
      </c>
      <c r="L45" s="57"/>
    </row>
    <row r="46" spans="1:12" x14ac:dyDescent="0.2">
      <c r="A46" t="s">
        <v>312</v>
      </c>
      <c r="B46" t="s">
        <v>137</v>
      </c>
      <c r="C46" s="37">
        <v>10460833.949999999</v>
      </c>
      <c r="D46" s="37">
        <v>108309533.7</v>
      </c>
      <c r="E46" s="56"/>
      <c r="F46" s="56" t="str">
        <f t="shared" si="0"/>
        <v>2019–20 COMB</v>
      </c>
      <c r="G46" s="56" t="str">
        <f t="array" ref="G46">A46&amp;" "&amp;SUM(IF(A46=FinyearIm,IF(C46&lt;=QldIm,1,0),0))</f>
        <v>2019–20 66</v>
      </c>
      <c r="H46" s="56" t="str">
        <f t="array" ref="H46">A46&amp;" "&amp;SUM(IF(A46=FinyearIm,IF(D46&lt;=AustraliaIm,1,0),0))</f>
        <v>2019–20 70</v>
      </c>
      <c r="I46" s="56" t="str">
        <f t="shared" si="1"/>
        <v>COMB</v>
      </c>
      <c r="J46" s="57">
        <f t="shared" si="2"/>
        <v>10.46083395</v>
      </c>
      <c r="K46" s="57">
        <f t="shared" si="3"/>
        <v>108.3095337</v>
      </c>
      <c r="L46" s="57"/>
    </row>
    <row r="47" spans="1:12" x14ac:dyDescent="0.2">
      <c r="A47" t="s">
        <v>312</v>
      </c>
      <c r="B47" t="s">
        <v>138</v>
      </c>
      <c r="C47" s="37">
        <v>41098.03</v>
      </c>
      <c r="D47" s="37">
        <v>453047.56</v>
      </c>
      <c r="E47" s="56"/>
      <c r="F47" s="56" t="str">
        <f t="shared" si="0"/>
        <v>2019–20 COOK</v>
      </c>
      <c r="G47" s="56" t="str">
        <f t="array" ref="G47">A47&amp;" "&amp;SUM(IF(A47=FinyearIm,IF(C47&lt;=QldIm,1,0),0))</f>
        <v>2019–20 152</v>
      </c>
      <c r="H47" s="56" t="str">
        <f t="array" ref="H47">A47&amp;" "&amp;SUM(IF(A47=FinyearIm,IF(D47&lt;=AustraliaIm,1,0),0))</f>
        <v>2019–20 170</v>
      </c>
      <c r="I47" s="56" t="str">
        <f t="shared" si="1"/>
        <v>COOK</v>
      </c>
      <c r="J47" s="57">
        <f t="shared" si="2"/>
        <v>4.1098030000000001E-2</v>
      </c>
      <c r="K47" s="57">
        <f t="shared" si="3"/>
        <v>0.45304756000000002</v>
      </c>
      <c r="L47" s="57"/>
    </row>
    <row r="48" spans="1:12" x14ac:dyDescent="0.2">
      <c r="A48" t="s">
        <v>312</v>
      </c>
      <c r="B48" t="s">
        <v>139</v>
      </c>
      <c r="C48" s="37">
        <v>1265268.3600000001</v>
      </c>
      <c r="D48" s="37">
        <v>127549493.59</v>
      </c>
      <c r="E48" s="56"/>
      <c r="F48" s="56" t="str">
        <f t="shared" si="0"/>
        <v>2019–20 COST</v>
      </c>
      <c r="G48" s="56" t="str">
        <f t="array" ref="G48">A48&amp;" "&amp;SUM(IF(A48=FinyearIm,IF(C48&lt;=QldIm,1,0),0))</f>
        <v>2019–20 101</v>
      </c>
      <c r="H48" s="56" t="str">
        <f t="array" ref="H48">A48&amp;" "&amp;SUM(IF(A48=FinyearIm,IF(D48&lt;=AustraliaIm,1,0),0))</f>
        <v>2019–20 67</v>
      </c>
      <c r="I48" s="56" t="str">
        <f t="shared" si="1"/>
        <v>COST</v>
      </c>
      <c r="J48" s="57">
        <f t="shared" si="2"/>
        <v>1.2652683600000001</v>
      </c>
      <c r="K48" s="57">
        <f t="shared" si="3"/>
        <v>127.54949359</v>
      </c>
      <c r="L48" s="57"/>
    </row>
    <row r="49" spans="1:12" x14ac:dyDescent="0.2">
      <c r="A49" t="s">
        <v>312</v>
      </c>
      <c r="B49" t="s">
        <v>140</v>
      </c>
      <c r="C49" s="37">
        <v>5778143.79</v>
      </c>
      <c r="D49" s="37">
        <v>38311376.090000004</v>
      </c>
      <c r="E49" s="56"/>
      <c r="F49" s="56" t="str">
        <f t="shared" si="0"/>
        <v>2019–20 CROA</v>
      </c>
      <c r="G49" s="56" t="str">
        <f t="array" ref="G49">A49&amp;" "&amp;SUM(IF(A49=FinyearIm,IF(C49&lt;=QldIm,1,0),0))</f>
        <v>2019–20 74</v>
      </c>
      <c r="H49" s="56" t="str">
        <f t="array" ref="H49">A49&amp;" "&amp;SUM(IF(A49=FinyearIm,IF(D49&lt;=AustraliaIm,1,0),0))</f>
        <v>2019–20 89</v>
      </c>
      <c r="I49" s="56" t="str">
        <f t="shared" si="1"/>
        <v>CROA</v>
      </c>
      <c r="J49" s="57">
        <f t="shared" si="2"/>
        <v>5.7781437899999997</v>
      </c>
      <c r="K49" s="57">
        <f t="shared" si="3"/>
        <v>38.311376090000003</v>
      </c>
      <c r="L49" s="57"/>
    </row>
    <row r="50" spans="1:12" x14ac:dyDescent="0.2">
      <c r="A50" t="s">
        <v>312</v>
      </c>
      <c r="B50" t="s">
        <v>141</v>
      </c>
      <c r="C50" s="37">
        <v>0</v>
      </c>
      <c r="D50" s="37">
        <v>9651095.3300000001</v>
      </c>
      <c r="E50" s="56"/>
      <c r="F50" s="56" t="str">
        <f t="shared" si="0"/>
        <v>2019–20 CUBA</v>
      </c>
      <c r="G50" s="56" t="str">
        <f t="array" ref="G50">A50&amp;" "&amp;SUM(IF(A50=FinyearIm,IF(C50&lt;=QldIm,1,0),0))</f>
        <v>2019–20 221</v>
      </c>
      <c r="H50" s="56" t="str">
        <f t="array" ref="H50">A50&amp;" "&amp;SUM(IF(A50=FinyearIm,IF(D50&lt;=AustraliaIm,1,0),0))</f>
        <v>2019–20 118</v>
      </c>
      <c r="I50" s="56" t="str">
        <f t="shared" si="1"/>
        <v>CUBA</v>
      </c>
      <c r="J50" s="57">
        <f t="shared" si="2"/>
        <v>0</v>
      </c>
      <c r="K50" s="57">
        <f t="shared" si="3"/>
        <v>9.6510953300000004</v>
      </c>
      <c r="L50" s="57"/>
    </row>
    <row r="51" spans="1:12" x14ac:dyDescent="0.2">
      <c r="A51" t="s">
        <v>312</v>
      </c>
      <c r="B51" t="s">
        <v>301</v>
      </c>
      <c r="C51" s="37">
        <v>0</v>
      </c>
      <c r="D51" s="37">
        <v>39662.839999999997</v>
      </c>
      <c r="E51" s="56"/>
      <c r="F51" s="56" t="str">
        <f t="shared" si="0"/>
        <v>2019–20 CVER</v>
      </c>
      <c r="G51" s="56" t="str">
        <f t="array" ref="G51">A51&amp;" "&amp;SUM(IF(A51=FinyearIm,IF(C51&lt;=QldIm,1,0),0))</f>
        <v>2019–20 221</v>
      </c>
      <c r="H51" s="56" t="str">
        <f t="array" ref="H51">A51&amp;" "&amp;SUM(IF(A51=FinyearIm,IF(D51&lt;=AustraliaIm,1,0),0))</f>
        <v>2019–20 205</v>
      </c>
      <c r="I51" s="56" t="str">
        <f t="shared" si="1"/>
        <v>CVER</v>
      </c>
      <c r="J51" s="57">
        <f t="shared" si="2"/>
        <v>0</v>
      </c>
      <c r="K51" s="57">
        <f t="shared" si="3"/>
        <v>3.9662839999999998E-2</v>
      </c>
      <c r="L51" s="57"/>
    </row>
    <row r="52" spans="1:12" x14ac:dyDescent="0.2">
      <c r="A52" t="s">
        <v>312</v>
      </c>
      <c r="B52" t="s">
        <v>142</v>
      </c>
      <c r="C52" s="37">
        <v>1351444.06</v>
      </c>
      <c r="D52" s="37">
        <v>36476587.789999999</v>
      </c>
      <c r="E52" s="56"/>
      <c r="F52" s="56" t="str">
        <f t="shared" si="0"/>
        <v>2019–20 CYPR</v>
      </c>
      <c r="G52" s="56" t="str">
        <f t="array" ref="G52">A52&amp;" "&amp;SUM(IF(A52=FinyearIm,IF(C52&lt;=QldIm,1,0),0))</f>
        <v>2019–20 99</v>
      </c>
      <c r="H52" s="56" t="str">
        <f t="array" ref="H52">A52&amp;" "&amp;SUM(IF(A52=FinyearIm,IF(D52&lt;=AustraliaIm,1,0),0))</f>
        <v>2019–20 90</v>
      </c>
      <c r="I52" s="56" t="str">
        <f t="shared" si="1"/>
        <v>CYPR</v>
      </c>
      <c r="J52" s="57">
        <f t="shared" si="2"/>
        <v>1.3514440599999999</v>
      </c>
      <c r="K52" s="57">
        <f t="shared" si="3"/>
        <v>36.476587789999996</v>
      </c>
      <c r="L52" s="57"/>
    </row>
    <row r="53" spans="1:12" x14ac:dyDescent="0.2">
      <c r="A53" t="s">
        <v>312</v>
      </c>
      <c r="B53" t="s">
        <v>143</v>
      </c>
      <c r="C53">
        <v>95414424.950000107</v>
      </c>
      <c r="D53" s="37">
        <v>743812515.75999999</v>
      </c>
      <c r="E53" s="56"/>
      <c r="F53" s="56" t="str">
        <f t="shared" si="0"/>
        <v>2019–20 CZEH</v>
      </c>
      <c r="G53" s="56" t="str">
        <f t="array" ref="G53">A53&amp;" "&amp;SUM(IF(A53=FinyearIm,IF(C53&lt;=QldIm,1,0),0))</f>
        <v>2019–20 41</v>
      </c>
      <c r="H53" s="56" t="str">
        <f t="array" ref="H53">A53&amp;" "&amp;SUM(IF(A53=FinyearIm,IF(D53&lt;=AustraliaIm,1,0),0))</f>
        <v>2019–20 40</v>
      </c>
      <c r="I53" s="56" t="str">
        <f t="shared" si="1"/>
        <v>CZEH</v>
      </c>
      <c r="J53" s="57">
        <f t="shared" si="2"/>
        <v>95.414424950000111</v>
      </c>
      <c r="K53" s="57">
        <f t="shared" si="3"/>
        <v>743.81251576</v>
      </c>
      <c r="L53" s="57"/>
    </row>
    <row r="54" spans="1:12" x14ac:dyDescent="0.2">
      <c r="A54" t="s">
        <v>312</v>
      </c>
      <c r="B54" t="s">
        <v>144</v>
      </c>
      <c r="C54" s="37">
        <v>132722915.66</v>
      </c>
      <c r="D54" s="37">
        <v>1345925141.5699999</v>
      </c>
      <c r="E54" s="56"/>
      <c r="F54" s="56" t="str">
        <f t="shared" si="0"/>
        <v>2019–20 DENM</v>
      </c>
      <c r="G54" s="56" t="str">
        <f t="array" ref="G54">A54&amp;" "&amp;SUM(IF(A54=FinyearIm,IF(C54&lt;=QldIm,1,0),0))</f>
        <v>2019–20 39</v>
      </c>
      <c r="H54" s="56" t="str">
        <f t="array" ref="H54">A54&amp;" "&amp;SUM(IF(A54=FinyearIm,IF(D54&lt;=AustraliaIm,1,0),0))</f>
        <v>2019–20 30</v>
      </c>
      <c r="I54" s="56" t="str">
        <f t="shared" si="1"/>
        <v>DENM</v>
      </c>
      <c r="J54" s="57">
        <f t="shared" si="2"/>
        <v>132.72291565999998</v>
      </c>
      <c r="K54" s="57">
        <f t="shared" si="3"/>
        <v>1345.9251415699998</v>
      </c>
      <c r="L54" s="57"/>
    </row>
    <row r="55" spans="1:12" x14ac:dyDescent="0.2">
      <c r="A55" t="s">
        <v>312</v>
      </c>
      <c r="B55" t="s">
        <v>297</v>
      </c>
      <c r="C55" s="37">
        <v>1133.9000000000001</v>
      </c>
      <c r="D55" s="37">
        <v>1002691.62</v>
      </c>
      <c r="E55" s="56"/>
      <c r="F55" s="56" t="str">
        <f t="shared" si="0"/>
        <v>2019–20 DJIB</v>
      </c>
      <c r="G55" s="56" t="str">
        <f t="array" ref="G55">A55&amp;" "&amp;SUM(IF(A55=FinyearIm,IF(C55&lt;=QldIm,1,0),0))</f>
        <v>2019–20 180</v>
      </c>
      <c r="H55" s="56" t="str">
        <f t="array" ref="H55">A55&amp;" "&amp;SUM(IF(A55=FinyearIm,IF(D55&lt;=AustraliaIm,1,0),0))</f>
        <v>2019–20 153</v>
      </c>
      <c r="I55" s="56" t="str">
        <f t="shared" si="1"/>
        <v>DJIB</v>
      </c>
      <c r="J55" s="57">
        <f t="shared" si="2"/>
        <v>1.1339000000000002E-3</v>
      </c>
      <c r="K55" s="57">
        <f t="shared" si="3"/>
        <v>1.00269162</v>
      </c>
      <c r="L55" s="57"/>
    </row>
    <row r="56" spans="1:12" x14ac:dyDescent="0.2">
      <c r="A56" t="s">
        <v>312</v>
      </c>
      <c r="B56" t="s">
        <v>302</v>
      </c>
      <c r="C56" s="37">
        <v>1272.6199999999999</v>
      </c>
      <c r="D56" s="37">
        <v>143081.17000000001</v>
      </c>
      <c r="E56" s="56"/>
      <c r="F56" s="56" t="str">
        <f t="shared" si="0"/>
        <v>2019–20 DMCA</v>
      </c>
      <c r="G56" s="56" t="str">
        <f t="array" ref="G56">A56&amp;" "&amp;SUM(IF(A56=FinyearIm,IF(C56&lt;=QldIm,1,0),0))</f>
        <v>2019–20 177</v>
      </c>
      <c r="H56" s="56" t="str">
        <f t="array" ref="H56">A56&amp;" "&amp;SUM(IF(A56=FinyearIm,IF(D56&lt;=AustraliaIm,1,0),0))</f>
        <v>2019–20 188</v>
      </c>
      <c r="I56" s="56" t="str">
        <f t="shared" si="1"/>
        <v>DMCA</v>
      </c>
      <c r="J56" s="57">
        <f t="shared" si="2"/>
        <v>1.2726199999999999E-3</v>
      </c>
      <c r="K56" s="57">
        <f t="shared" si="3"/>
        <v>0.14308117000000001</v>
      </c>
      <c r="L56" s="57"/>
    </row>
    <row r="57" spans="1:12" x14ac:dyDescent="0.2">
      <c r="A57" t="s">
        <v>312</v>
      </c>
      <c r="B57" t="s">
        <v>145</v>
      </c>
      <c r="C57" s="37">
        <v>272978.5</v>
      </c>
      <c r="D57" s="37">
        <v>54183680.979999997</v>
      </c>
      <c r="E57" s="56"/>
      <c r="F57" s="56" t="str">
        <f t="shared" si="0"/>
        <v>2019–20 DOMI</v>
      </c>
      <c r="G57" s="56" t="str">
        <f t="array" ref="G57">A57&amp;" "&amp;SUM(IF(A57=FinyearIm,IF(C57&lt;=QldIm,1,0),0))</f>
        <v>2019–20 123</v>
      </c>
      <c r="H57" s="56" t="str">
        <f t="array" ref="H57">A57&amp;" "&amp;SUM(IF(A57=FinyearIm,IF(D57&lt;=AustraliaIm,1,0),0))</f>
        <v>2019–20 83</v>
      </c>
      <c r="I57" s="56" t="str">
        <f t="shared" si="1"/>
        <v>DOMI</v>
      </c>
      <c r="J57" s="57">
        <f t="shared" si="2"/>
        <v>0.27297850000000001</v>
      </c>
      <c r="K57" s="57">
        <f t="shared" si="3"/>
        <v>54.183680979999998</v>
      </c>
      <c r="L57" s="57"/>
    </row>
    <row r="58" spans="1:12" x14ac:dyDescent="0.2">
      <c r="A58" t="s">
        <v>312</v>
      </c>
      <c r="B58" t="s">
        <v>146</v>
      </c>
      <c r="C58" s="37">
        <v>3072189.7</v>
      </c>
      <c r="D58" s="37">
        <v>21726705.399999999</v>
      </c>
      <c r="E58" s="56"/>
      <c r="F58" s="56" t="str">
        <f t="shared" si="0"/>
        <v>2019–20 ECUA</v>
      </c>
      <c r="G58" s="56" t="str">
        <f t="array" ref="G58">A58&amp;" "&amp;SUM(IF(A58=FinyearIm,IF(C58&lt;=QldIm,1,0),0))</f>
        <v>2019–20 82</v>
      </c>
      <c r="H58" s="56" t="str">
        <f t="array" ref="H58">A58&amp;" "&amp;SUM(IF(A58=FinyearIm,IF(D58&lt;=AustraliaIm,1,0),0))</f>
        <v>2019–20 102</v>
      </c>
      <c r="I58" s="56" t="str">
        <f t="shared" si="1"/>
        <v>ECUA</v>
      </c>
      <c r="J58" s="57">
        <f t="shared" si="2"/>
        <v>3.0721897</v>
      </c>
      <c r="K58" s="57">
        <f t="shared" si="3"/>
        <v>21.7267054</v>
      </c>
      <c r="L58" s="57"/>
    </row>
    <row r="59" spans="1:12" x14ac:dyDescent="0.2">
      <c r="A59" t="s">
        <v>312</v>
      </c>
      <c r="B59" t="s">
        <v>147</v>
      </c>
      <c r="C59" s="37">
        <v>3595536.46</v>
      </c>
      <c r="D59" s="37">
        <v>49284972.890000001</v>
      </c>
      <c r="E59" s="56"/>
      <c r="F59" s="56" t="str">
        <f t="shared" si="0"/>
        <v>2019–20 EGYP</v>
      </c>
      <c r="G59" s="56" t="str">
        <f t="array" ref="G59">A59&amp;" "&amp;SUM(IF(A59=FinyearIm,IF(C59&lt;=QldIm,1,0),0))</f>
        <v>2019–20 80</v>
      </c>
      <c r="H59" s="56" t="str">
        <f t="array" ref="H59">A59&amp;" "&amp;SUM(IF(A59=FinyearIm,IF(D59&lt;=AustraliaIm,1,0),0))</f>
        <v>2019–20 84</v>
      </c>
      <c r="I59" s="56" t="str">
        <f t="shared" si="1"/>
        <v>EGYP</v>
      </c>
      <c r="J59" s="57">
        <f t="shared" si="2"/>
        <v>3.5955364599999999</v>
      </c>
      <c r="K59" s="57">
        <f t="shared" si="3"/>
        <v>49.284972889999999</v>
      </c>
      <c r="L59" s="57"/>
    </row>
    <row r="60" spans="1:12" x14ac:dyDescent="0.2">
      <c r="A60" t="s">
        <v>312</v>
      </c>
      <c r="B60" t="s">
        <v>148</v>
      </c>
      <c r="C60" s="37">
        <v>0</v>
      </c>
      <c r="D60" s="37">
        <v>26597.78</v>
      </c>
      <c r="E60" s="56"/>
      <c r="F60" s="56" t="str">
        <f t="shared" si="0"/>
        <v>2019–20 ERIT</v>
      </c>
      <c r="G60" s="56" t="str">
        <f t="array" ref="G60">A60&amp;" "&amp;SUM(IF(A60=FinyearIm,IF(C60&lt;=QldIm,1,0),0))</f>
        <v>2019–20 221</v>
      </c>
      <c r="H60" s="56" t="str">
        <f t="array" ref="H60">A60&amp;" "&amp;SUM(IF(A60=FinyearIm,IF(D60&lt;=AustraliaIm,1,0),0))</f>
        <v>2019–20 206</v>
      </c>
      <c r="I60" s="56" t="str">
        <f t="shared" si="1"/>
        <v>ERIT</v>
      </c>
      <c r="J60" s="57">
        <f t="shared" si="2"/>
        <v>0</v>
      </c>
      <c r="K60" s="57">
        <f t="shared" si="3"/>
        <v>2.6597779999999998E-2</v>
      </c>
      <c r="L60" s="57"/>
    </row>
    <row r="61" spans="1:12" x14ac:dyDescent="0.2">
      <c r="A61" t="s">
        <v>312</v>
      </c>
      <c r="B61" t="s">
        <v>149</v>
      </c>
      <c r="C61">
        <v>10783787.890000001</v>
      </c>
      <c r="D61" s="37">
        <v>211690165.36000001</v>
      </c>
      <c r="E61" s="56"/>
      <c r="F61" s="56" t="str">
        <f t="shared" si="0"/>
        <v>2019–20 ESTO</v>
      </c>
      <c r="G61" s="56" t="str">
        <f t="array" ref="G61">A61&amp;" "&amp;SUM(IF(A61=FinyearIm,IF(C61&lt;=QldIm,1,0),0))</f>
        <v>2019–20 65</v>
      </c>
      <c r="H61" s="56" t="str">
        <f t="array" ref="H61">A61&amp;" "&amp;SUM(IF(A61=FinyearIm,IF(D61&lt;=AustraliaIm,1,0),0))</f>
        <v>2019–20 60</v>
      </c>
      <c r="I61" s="56" t="str">
        <f t="shared" si="1"/>
        <v>ESTO</v>
      </c>
      <c r="J61" s="57">
        <f t="shared" si="2"/>
        <v>10.783787890000001</v>
      </c>
      <c r="K61" s="57">
        <f t="shared" si="3"/>
        <v>211.69016536000001</v>
      </c>
      <c r="L61" s="57"/>
    </row>
    <row r="62" spans="1:12" x14ac:dyDescent="0.2">
      <c r="A62" t="s">
        <v>312</v>
      </c>
      <c r="B62" t="s">
        <v>150</v>
      </c>
      <c r="C62" s="37">
        <v>606627.31999999995</v>
      </c>
      <c r="D62" s="37">
        <v>24561689.100000001</v>
      </c>
      <c r="E62" s="56"/>
      <c r="F62" s="56" t="str">
        <f t="shared" si="0"/>
        <v>2019–20 ETHI</v>
      </c>
      <c r="G62" s="56" t="str">
        <f t="array" ref="G62">A62&amp;" "&amp;SUM(IF(A62=FinyearIm,IF(C62&lt;=QldIm,1,0),0))</f>
        <v>2019–20 109</v>
      </c>
      <c r="H62" s="56" t="str">
        <f t="array" ref="H62">A62&amp;" "&amp;SUM(IF(A62=FinyearIm,IF(D62&lt;=AustraliaIm,1,0),0))</f>
        <v>2019–20 98</v>
      </c>
      <c r="I62" s="56" t="str">
        <f t="shared" si="1"/>
        <v>ETHI</v>
      </c>
      <c r="J62" s="57">
        <f t="shared" si="2"/>
        <v>0.60662731999999997</v>
      </c>
      <c r="K62" s="57">
        <f t="shared" si="3"/>
        <v>24.561689100000002</v>
      </c>
      <c r="L62" s="57"/>
    </row>
    <row r="63" spans="1:12" x14ac:dyDescent="0.2">
      <c r="A63" t="s">
        <v>312</v>
      </c>
      <c r="B63" t="s">
        <v>151</v>
      </c>
      <c r="C63" s="37">
        <v>35014.36</v>
      </c>
      <c r="D63" s="37">
        <v>1258767.46</v>
      </c>
      <c r="E63" s="56"/>
      <c r="F63" s="56" t="str">
        <f t="shared" si="0"/>
        <v>2019–20 ETMR</v>
      </c>
      <c r="G63" s="56" t="str">
        <f t="array" ref="G63">A63&amp;" "&amp;SUM(IF(A63=FinyearIm,IF(C63&lt;=QldIm,1,0),0))</f>
        <v>2019–20 154</v>
      </c>
      <c r="H63" s="56" t="str">
        <f t="array" ref="H63">A63&amp;" "&amp;SUM(IF(A63=FinyearIm,IF(D63&lt;=AustraliaIm,1,0),0))</f>
        <v>2019–20 151</v>
      </c>
      <c r="I63" s="56" t="str">
        <f t="shared" si="1"/>
        <v>ETMR</v>
      </c>
      <c r="J63" s="57">
        <f t="shared" si="2"/>
        <v>3.5014360000000001E-2</v>
      </c>
      <c r="K63" s="57">
        <f t="shared" si="3"/>
        <v>1.2587674600000001</v>
      </c>
      <c r="L63" s="57"/>
    </row>
    <row r="64" spans="1:12" x14ac:dyDescent="0.2">
      <c r="A64" t="s">
        <v>312</v>
      </c>
      <c r="B64" t="s">
        <v>299</v>
      </c>
      <c r="C64" s="37">
        <v>7159.05</v>
      </c>
      <c r="D64" s="37">
        <v>50935.94</v>
      </c>
      <c r="E64" s="56"/>
      <c r="F64" s="56" t="str">
        <f t="shared" si="0"/>
        <v>2019–20 FALK</v>
      </c>
      <c r="G64" s="56" t="str">
        <f t="array" ref="G64">A64&amp;" "&amp;SUM(IF(A64=FinyearIm,IF(C64&lt;=QldIm,1,0),0))</f>
        <v>2019–20 168</v>
      </c>
      <c r="H64" s="56" t="str">
        <f t="array" ref="H64">A64&amp;" "&amp;SUM(IF(A64=FinyearIm,IF(D64&lt;=AustraliaIm,1,0),0))</f>
        <v>2019–20 203</v>
      </c>
      <c r="I64" s="56" t="str">
        <f t="shared" si="1"/>
        <v>FALK</v>
      </c>
      <c r="J64" s="57">
        <f t="shared" si="2"/>
        <v>7.1590500000000001E-3</v>
      </c>
      <c r="K64" s="57">
        <f t="shared" si="3"/>
        <v>5.0935939999999999E-2</v>
      </c>
      <c r="L64" s="57"/>
    </row>
    <row r="65" spans="1:12" x14ac:dyDescent="0.2">
      <c r="A65" t="s">
        <v>312</v>
      </c>
      <c r="B65" t="s">
        <v>152</v>
      </c>
      <c r="C65" s="37">
        <v>8050.14</v>
      </c>
      <c r="D65" s="37">
        <v>525325.96</v>
      </c>
      <c r="E65" s="56"/>
      <c r="F65" s="56" t="str">
        <f t="shared" si="0"/>
        <v>2019–20 FCAM</v>
      </c>
      <c r="G65" s="56" t="str">
        <f t="array" ref="G65">A65&amp;" "&amp;SUM(IF(A65=FinyearIm,IF(C65&lt;=QldIm,1,0),0))</f>
        <v>2019–20 167</v>
      </c>
      <c r="H65" s="56" t="str">
        <f t="array" ref="H65">A65&amp;" "&amp;SUM(IF(A65=FinyearIm,IF(D65&lt;=AustraliaIm,1,0),0))</f>
        <v>2019–20 168</v>
      </c>
      <c r="I65" s="56" t="str">
        <f t="shared" si="1"/>
        <v>FCAM</v>
      </c>
      <c r="J65" s="57">
        <f t="shared" si="2"/>
        <v>8.0501400000000008E-3</v>
      </c>
      <c r="K65" s="57">
        <f t="shared" si="3"/>
        <v>0.52532595999999998</v>
      </c>
      <c r="L65" s="57"/>
    </row>
    <row r="66" spans="1:12" x14ac:dyDescent="0.2">
      <c r="A66" t="s">
        <v>312</v>
      </c>
      <c r="B66" t="s">
        <v>153</v>
      </c>
      <c r="C66" s="37">
        <v>1759458639.6700001</v>
      </c>
      <c r="D66" s="37">
        <v>13692795167.980101</v>
      </c>
      <c r="E66" s="56"/>
      <c r="F66" s="56" t="str">
        <f t="shared" ref="F66:F129" si="4">A66&amp;" "&amp;B66</f>
        <v>2019–20 FGMY</v>
      </c>
      <c r="G66" s="56" t="str">
        <f t="array" ref="G66">A66&amp;" "&amp;SUM(IF(A66=FinyearIm,IF(C66&lt;=QldIm,1,0),0))</f>
        <v>2019–20 8</v>
      </c>
      <c r="H66" s="56" t="str">
        <f t="array" ref="H66">A66&amp;" "&amp;SUM(IF(A66=FinyearIm,IF(D66&lt;=AustraliaIm,1,0),0))</f>
        <v>2019–20 5</v>
      </c>
      <c r="I66" s="56" t="str">
        <f t="shared" ref="I66:I129" si="5">B66</f>
        <v>FGMY</v>
      </c>
      <c r="J66" s="57">
        <f t="shared" ref="J66:J129" si="6">C66/1000000</f>
        <v>1759.4586396700001</v>
      </c>
      <c r="K66" s="57">
        <f t="shared" ref="K66:K129" si="7">D66/1000000</f>
        <v>13692.795167980101</v>
      </c>
      <c r="L66" s="57"/>
    </row>
    <row r="67" spans="1:12" x14ac:dyDescent="0.2">
      <c r="A67" t="s">
        <v>312</v>
      </c>
      <c r="B67" t="s">
        <v>154</v>
      </c>
      <c r="C67" s="37">
        <v>15900495.73</v>
      </c>
      <c r="D67" s="37">
        <v>175573749.88999999</v>
      </c>
      <c r="E67" s="56"/>
      <c r="F67" s="56" t="str">
        <f t="shared" si="4"/>
        <v>2019–20 FIJI</v>
      </c>
      <c r="G67" s="56" t="str">
        <f t="array" ref="G67">A67&amp;" "&amp;SUM(IF(A67=FinyearIm,IF(C67&lt;=QldIm,1,0),0))</f>
        <v>2019–20 63</v>
      </c>
      <c r="H67" s="56" t="str">
        <f t="array" ref="H67">A67&amp;" "&amp;SUM(IF(A67=FinyearIm,IF(D67&lt;=AustraliaIm,1,0),0))</f>
        <v>2019–20 64</v>
      </c>
      <c r="I67" s="56" t="str">
        <f t="shared" si="5"/>
        <v>FIJI</v>
      </c>
      <c r="J67" s="57">
        <f t="shared" si="6"/>
        <v>15.900495730000001</v>
      </c>
      <c r="K67" s="57">
        <f t="shared" si="7"/>
        <v>175.57374988999999</v>
      </c>
      <c r="L67" s="57"/>
    </row>
    <row r="68" spans="1:12" x14ac:dyDescent="0.2">
      <c r="A68" t="s">
        <v>312</v>
      </c>
      <c r="B68" t="s">
        <v>155</v>
      </c>
      <c r="C68" s="37">
        <v>216024688.36000001</v>
      </c>
      <c r="D68" s="37">
        <v>1461773618.6400001</v>
      </c>
      <c r="E68" s="56"/>
      <c r="F68" s="56" t="str">
        <f t="shared" si="4"/>
        <v>2019–20 FINL</v>
      </c>
      <c r="G68" s="56" t="str">
        <f t="array" ref="G68">A68&amp;" "&amp;SUM(IF(A68=FinyearIm,IF(C68&lt;=QldIm,1,0),0))</f>
        <v>2019–20 29</v>
      </c>
      <c r="H68" s="56" t="str">
        <f t="array" ref="H68">A68&amp;" "&amp;SUM(IF(A68=FinyearIm,IF(D68&lt;=AustraliaIm,1,0),0))</f>
        <v>2019–20 29</v>
      </c>
      <c r="I68" s="56" t="str">
        <f t="shared" si="5"/>
        <v>FINL</v>
      </c>
      <c r="J68" s="57">
        <f t="shared" si="6"/>
        <v>216.02468836000003</v>
      </c>
      <c r="K68" s="57">
        <f t="shared" si="7"/>
        <v>1461.77361864</v>
      </c>
      <c r="L68" s="57"/>
    </row>
    <row r="69" spans="1:12" x14ac:dyDescent="0.2">
      <c r="A69" t="s">
        <v>312</v>
      </c>
      <c r="B69" t="s">
        <v>156</v>
      </c>
      <c r="C69" s="37">
        <v>692897310.87999904</v>
      </c>
      <c r="D69" s="37">
        <v>6156119685.3499603</v>
      </c>
      <c r="E69" s="56"/>
      <c r="F69" s="56" t="str">
        <f t="shared" si="4"/>
        <v>2019–20 FRAN</v>
      </c>
      <c r="G69" s="56" t="str">
        <f t="array" ref="G69">A69&amp;" "&amp;SUM(IF(A69=FinyearIm,IF(C69&lt;=QldIm,1,0),0))</f>
        <v>2019–20 15</v>
      </c>
      <c r="H69" s="56" t="str">
        <f t="array" ref="H69">A69&amp;" "&amp;SUM(IF(A69=FinyearIm,IF(D69&lt;=AustraliaIm,1,0),0))</f>
        <v>2019–20 12</v>
      </c>
      <c r="I69" s="56" t="str">
        <f t="shared" si="5"/>
        <v>FRAN</v>
      </c>
      <c r="J69" s="57">
        <f t="shared" si="6"/>
        <v>692.89731087999905</v>
      </c>
      <c r="K69" s="57">
        <f t="shared" si="7"/>
        <v>6156.1196853499605</v>
      </c>
      <c r="L69" s="57"/>
    </row>
    <row r="70" spans="1:12" x14ac:dyDescent="0.2">
      <c r="A70" t="s">
        <v>312</v>
      </c>
      <c r="B70" t="s">
        <v>318</v>
      </c>
      <c r="C70" s="37">
        <v>0</v>
      </c>
      <c r="D70" s="37">
        <v>2237.89</v>
      </c>
      <c r="E70" s="56"/>
      <c r="F70" s="56" t="str">
        <f t="shared" si="4"/>
        <v>2019–20 FRGU</v>
      </c>
      <c r="G70" s="56" t="str">
        <f t="array" ref="G70">A70&amp;" "&amp;SUM(IF(A70=FinyearIm,IF(C70&lt;=QldIm,1,0),0))</f>
        <v>2019–20 221</v>
      </c>
      <c r="H70" s="56" t="str">
        <f t="array" ref="H70">A70&amp;" "&amp;SUM(IF(A70=FinyearIm,IF(D70&lt;=AustraliaIm,1,0),0))</f>
        <v>2019–20 218</v>
      </c>
      <c r="I70" s="56" t="str">
        <f t="shared" si="5"/>
        <v>FRGU</v>
      </c>
      <c r="J70" s="57">
        <f t="shared" si="6"/>
        <v>0</v>
      </c>
      <c r="K70" s="57">
        <f t="shared" si="7"/>
        <v>2.2378899999999998E-3</v>
      </c>
      <c r="L70" s="57"/>
    </row>
    <row r="71" spans="1:12" x14ac:dyDescent="0.2">
      <c r="A71" t="s">
        <v>312</v>
      </c>
      <c r="B71" t="s">
        <v>330</v>
      </c>
      <c r="C71" s="37">
        <v>0</v>
      </c>
      <c r="D71" s="37">
        <v>2357.16</v>
      </c>
      <c r="E71" s="56"/>
      <c r="F71" s="56" t="str">
        <f t="shared" si="4"/>
        <v>2019–20 FSTE</v>
      </c>
      <c r="G71" s="56" t="str">
        <f t="array" ref="G71">A71&amp;" "&amp;SUM(IF(A71=FinyearIm,IF(C71&lt;=QldIm,1,0),0))</f>
        <v>2019–20 221</v>
      </c>
      <c r="H71" s="56" t="str">
        <f t="array" ref="H71">A71&amp;" "&amp;SUM(IF(A71=FinyearIm,IF(D71&lt;=AustraliaIm,1,0),0))</f>
        <v>2019–20 217</v>
      </c>
      <c r="I71" s="56" t="str">
        <f t="shared" si="5"/>
        <v>FSTE</v>
      </c>
      <c r="J71" s="57">
        <f t="shared" si="6"/>
        <v>0</v>
      </c>
      <c r="K71" s="57">
        <f t="shared" si="7"/>
        <v>2.3571600000000001E-3</v>
      </c>
      <c r="L71" s="57"/>
    </row>
    <row r="72" spans="1:12" x14ac:dyDescent="0.2">
      <c r="A72" t="s">
        <v>312</v>
      </c>
      <c r="B72" t="s">
        <v>157</v>
      </c>
      <c r="C72" s="37">
        <v>90090.95</v>
      </c>
      <c r="D72" s="37">
        <v>1743168.97</v>
      </c>
      <c r="E72" s="56"/>
      <c r="F72" s="56" t="str">
        <f t="shared" si="4"/>
        <v>2019–20 FWIN</v>
      </c>
      <c r="G72" s="56" t="str">
        <f t="array" ref="G72">A72&amp;" "&amp;SUM(IF(A72=FinyearIm,IF(C72&lt;=QldIm,1,0),0))</f>
        <v>2019–20 136</v>
      </c>
      <c r="H72" s="56" t="str">
        <f t="array" ref="H72">A72&amp;" "&amp;SUM(IF(A72=FinyearIm,IF(D72&lt;=AustraliaIm,1,0),0))</f>
        <v>2019–20 146</v>
      </c>
      <c r="I72" s="56" t="str">
        <f t="shared" si="5"/>
        <v>FWIN</v>
      </c>
      <c r="J72" s="57">
        <f t="shared" si="6"/>
        <v>9.0090950000000003E-2</v>
      </c>
      <c r="K72" s="57">
        <f t="shared" si="7"/>
        <v>1.7431689699999999</v>
      </c>
      <c r="L72" s="57"/>
    </row>
    <row r="73" spans="1:12" x14ac:dyDescent="0.2">
      <c r="A73" t="s">
        <v>312</v>
      </c>
      <c r="B73" t="s">
        <v>158</v>
      </c>
      <c r="C73">
        <v>635952.14</v>
      </c>
      <c r="D73" s="37">
        <v>10749155.51</v>
      </c>
      <c r="E73" s="56"/>
      <c r="F73" s="56" t="str">
        <f t="shared" si="4"/>
        <v>2019–20 FYRM</v>
      </c>
      <c r="G73" s="56" t="str">
        <f t="array" ref="G73">A73&amp;" "&amp;SUM(IF(A73=FinyearIm,IF(C73&lt;=QldIm,1,0),0))</f>
        <v>2019–20 107</v>
      </c>
      <c r="H73" s="56" t="str">
        <f t="array" ref="H73">A73&amp;" "&amp;SUM(IF(A73=FinyearIm,IF(D73&lt;=AustraliaIm,1,0),0))</f>
        <v>2019–20 115</v>
      </c>
      <c r="I73" s="56" t="str">
        <f t="shared" si="5"/>
        <v>FYRM</v>
      </c>
      <c r="J73" s="57">
        <f t="shared" si="6"/>
        <v>0.63595214</v>
      </c>
      <c r="K73" s="57">
        <f t="shared" si="7"/>
        <v>10.74915551</v>
      </c>
      <c r="L73" s="57"/>
    </row>
    <row r="74" spans="1:12" x14ac:dyDescent="0.2">
      <c r="A74" t="s">
        <v>312</v>
      </c>
      <c r="B74" t="s">
        <v>159</v>
      </c>
      <c r="C74">
        <v>1274</v>
      </c>
      <c r="D74" s="37">
        <v>92221758.359999999</v>
      </c>
      <c r="E74" s="56"/>
      <c r="F74" s="56" t="str">
        <f t="shared" si="4"/>
        <v>2019–20 GABO</v>
      </c>
      <c r="G74" s="56" t="str">
        <f t="array" ref="G74">A74&amp;" "&amp;SUM(IF(A74=FinyearIm,IF(C74&lt;=QldIm,1,0),0))</f>
        <v>2019–20 176</v>
      </c>
      <c r="H74" s="56" t="str">
        <f t="array" ref="H74">A74&amp;" "&amp;SUM(IF(A74=FinyearIm,IF(D74&lt;=AustraliaIm,1,0),0))</f>
        <v>2019–20 73</v>
      </c>
      <c r="I74" s="56" t="str">
        <f t="shared" si="5"/>
        <v>GABO</v>
      </c>
      <c r="J74" s="57">
        <f t="shared" si="6"/>
        <v>1.274E-3</v>
      </c>
      <c r="K74" s="57">
        <f t="shared" si="7"/>
        <v>92.221758359999995</v>
      </c>
      <c r="L74" s="57"/>
    </row>
    <row r="75" spans="1:12" x14ac:dyDescent="0.2">
      <c r="A75" t="s">
        <v>312</v>
      </c>
      <c r="B75" t="s">
        <v>160</v>
      </c>
      <c r="C75" s="37">
        <v>0</v>
      </c>
      <c r="D75" s="37">
        <v>11731.54</v>
      </c>
      <c r="E75" s="56"/>
      <c r="F75" s="56" t="str">
        <f t="shared" si="4"/>
        <v>2019–20 GAMB</v>
      </c>
      <c r="G75" s="56" t="str">
        <f t="array" ref="G75">A75&amp;" "&amp;SUM(IF(A75=FinyearIm,IF(C75&lt;=QldIm,1,0),0))</f>
        <v>2019–20 221</v>
      </c>
      <c r="H75" s="56" t="str">
        <f t="array" ref="H75">A75&amp;" "&amp;SUM(IF(A75=FinyearIm,IF(D75&lt;=AustraliaIm,1,0),0))</f>
        <v>2019–20 208</v>
      </c>
      <c r="I75" s="56" t="str">
        <f t="shared" si="5"/>
        <v>GAMB</v>
      </c>
      <c r="J75" s="57">
        <f t="shared" si="6"/>
        <v>0</v>
      </c>
      <c r="K75" s="57">
        <f t="shared" si="7"/>
        <v>1.173154E-2</v>
      </c>
      <c r="L75" s="57"/>
    </row>
    <row r="76" spans="1:12" x14ac:dyDescent="0.2">
      <c r="A76" t="s">
        <v>312</v>
      </c>
      <c r="B76" t="s">
        <v>161</v>
      </c>
      <c r="C76" s="37">
        <v>393097.21</v>
      </c>
      <c r="D76" s="37">
        <v>4055640.45</v>
      </c>
      <c r="E76" s="56"/>
      <c r="F76" s="56" t="str">
        <f t="shared" si="4"/>
        <v>2019–20 GERG</v>
      </c>
      <c r="G76" s="56" t="str">
        <f t="array" ref="G76">A76&amp;" "&amp;SUM(IF(A76=FinyearIm,IF(C76&lt;=QldIm,1,0),0))</f>
        <v>2019–20 114</v>
      </c>
      <c r="H76" s="56" t="str">
        <f t="array" ref="H76">A76&amp;" "&amp;SUM(IF(A76=FinyearIm,IF(D76&lt;=AustraliaIm,1,0),0))</f>
        <v>2019–20 128</v>
      </c>
      <c r="I76" s="56" t="str">
        <f t="shared" si="5"/>
        <v>GERG</v>
      </c>
      <c r="J76" s="57">
        <f t="shared" si="6"/>
        <v>0.39309721000000003</v>
      </c>
      <c r="K76" s="57">
        <f t="shared" si="7"/>
        <v>4.0556404500000003</v>
      </c>
      <c r="L76" s="57"/>
    </row>
    <row r="77" spans="1:12" x14ac:dyDescent="0.2">
      <c r="A77" t="s">
        <v>312</v>
      </c>
      <c r="B77" t="s">
        <v>162</v>
      </c>
      <c r="C77">
        <v>601254.06999999995</v>
      </c>
      <c r="D77" s="37">
        <v>77849149.439999998</v>
      </c>
      <c r="E77" s="56"/>
      <c r="F77" s="56" t="str">
        <f t="shared" si="4"/>
        <v>2019–20 GHAN</v>
      </c>
      <c r="G77" s="56" t="str">
        <f t="array" ref="G77">A77&amp;" "&amp;SUM(IF(A77=FinyearIm,IF(C77&lt;=QldIm,1,0),0))</f>
        <v>2019–20 110</v>
      </c>
      <c r="H77" s="56" t="str">
        <f t="array" ref="H77">A77&amp;" "&amp;SUM(IF(A77=FinyearIm,IF(D77&lt;=AustraliaIm,1,0),0))</f>
        <v>2019–20 78</v>
      </c>
      <c r="I77" s="56" t="str">
        <f t="shared" si="5"/>
        <v>GHAN</v>
      </c>
      <c r="J77" s="57">
        <f t="shared" si="6"/>
        <v>0.60125406999999997</v>
      </c>
      <c r="K77" s="57">
        <f t="shared" si="7"/>
        <v>77.849149439999991</v>
      </c>
      <c r="L77" s="57"/>
    </row>
    <row r="78" spans="1:12" x14ac:dyDescent="0.2">
      <c r="A78" t="s">
        <v>312</v>
      </c>
      <c r="B78" t="s">
        <v>303</v>
      </c>
      <c r="C78">
        <v>1042.49</v>
      </c>
      <c r="D78" s="37">
        <v>17872.849999999999</v>
      </c>
      <c r="E78" s="56"/>
      <c r="F78" s="56" t="str">
        <f t="shared" si="4"/>
        <v>2019–20 GIBR</v>
      </c>
      <c r="G78" s="56" t="str">
        <f t="array" ref="G78">A78&amp;" "&amp;SUM(IF(A78=FinyearIm,IF(C78&lt;=QldIm,1,0),0))</f>
        <v>2019–20 181</v>
      </c>
      <c r="H78" s="56" t="str">
        <f t="array" ref="H78">A78&amp;" "&amp;SUM(IF(A78=FinyearIm,IF(D78&lt;=AustraliaIm,1,0),0))</f>
        <v>2019–20 207</v>
      </c>
      <c r="I78" s="56" t="str">
        <f t="shared" si="5"/>
        <v>GIBR</v>
      </c>
      <c r="J78" s="57">
        <f t="shared" si="6"/>
        <v>1.0424900000000001E-3</v>
      </c>
      <c r="K78" s="57">
        <f t="shared" si="7"/>
        <v>1.7872849999999999E-2</v>
      </c>
      <c r="L78" s="57"/>
    </row>
    <row r="79" spans="1:12" x14ac:dyDescent="0.2">
      <c r="A79" t="s">
        <v>312</v>
      </c>
      <c r="B79" t="s">
        <v>163</v>
      </c>
      <c r="C79" s="37">
        <v>1383182.84</v>
      </c>
      <c r="D79" s="37">
        <v>27068989.239999998</v>
      </c>
      <c r="E79" s="56"/>
      <c r="F79" s="56" t="str">
        <f t="shared" si="4"/>
        <v>2019–20 GMLA</v>
      </c>
      <c r="G79" s="56" t="str">
        <f t="array" ref="G79">A79&amp;" "&amp;SUM(IF(A79=FinyearIm,IF(C79&lt;=QldIm,1,0),0))</f>
        <v>2019–20 98</v>
      </c>
      <c r="H79" s="56" t="str">
        <f t="array" ref="H79">A79&amp;" "&amp;SUM(IF(A79=FinyearIm,IF(D79&lt;=AustraliaIm,1,0),0))</f>
        <v>2019–20 96</v>
      </c>
      <c r="I79" s="56" t="str">
        <f t="shared" si="5"/>
        <v>GMLA</v>
      </c>
      <c r="J79" s="57">
        <f t="shared" si="6"/>
        <v>1.3831828400000001</v>
      </c>
      <c r="K79" s="57">
        <f t="shared" si="7"/>
        <v>27.068989239999997</v>
      </c>
      <c r="L79" s="57"/>
    </row>
    <row r="80" spans="1:12" x14ac:dyDescent="0.2">
      <c r="A80" t="s">
        <v>312</v>
      </c>
      <c r="B80" t="s">
        <v>164</v>
      </c>
      <c r="C80" s="37">
        <v>40753271.229999997</v>
      </c>
      <c r="D80" s="37">
        <v>346922993.04000002</v>
      </c>
      <c r="E80" s="56"/>
      <c r="F80" s="56" t="str">
        <f t="shared" si="4"/>
        <v>2019–20 GREE</v>
      </c>
      <c r="G80" s="56" t="str">
        <f t="array" ref="G80">A80&amp;" "&amp;SUM(IF(A80=FinyearIm,IF(C80&lt;=QldIm,1,0),0))</f>
        <v>2019–20 50</v>
      </c>
      <c r="H80" s="56" t="str">
        <f t="array" ref="H80">A80&amp;" "&amp;SUM(IF(A80=FinyearIm,IF(D80&lt;=AustraliaIm,1,0),0))</f>
        <v>2019–20 52</v>
      </c>
      <c r="I80" s="56" t="str">
        <f t="shared" si="5"/>
        <v>GREE</v>
      </c>
      <c r="J80" s="57">
        <f t="shared" si="6"/>
        <v>40.753271229999996</v>
      </c>
      <c r="K80" s="57">
        <f t="shared" si="7"/>
        <v>346.92299303999999</v>
      </c>
      <c r="L80" s="57"/>
    </row>
    <row r="81" spans="1:12" x14ac:dyDescent="0.2">
      <c r="A81" t="s">
        <v>312</v>
      </c>
      <c r="B81" t="s">
        <v>165</v>
      </c>
      <c r="C81" s="37">
        <v>0</v>
      </c>
      <c r="D81" s="37">
        <v>958894.42</v>
      </c>
      <c r="E81" s="56"/>
      <c r="F81" s="56" t="str">
        <f t="shared" si="4"/>
        <v>2019–20 GUAM</v>
      </c>
      <c r="G81" s="56" t="str">
        <f t="array" ref="G81">A81&amp;" "&amp;SUM(IF(A81=FinyearIm,IF(C81&lt;=QldIm,1,0),0))</f>
        <v>2019–20 221</v>
      </c>
      <c r="H81" s="56" t="str">
        <f t="array" ref="H81">A81&amp;" "&amp;SUM(IF(A81=FinyearIm,IF(D81&lt;=AustraliaIm,1,0),0))</f>
        <v>2019–20 155</v>
      </c>
      <c r="I81" s="56" t="str">
        <f t="shared" si="5"/>
        <v>GUAM</v>
      </c>
      <c r="J81" s="57">
        <f t="shared" si="6"/>
        <v>0</v>
      </c>
      <c r="K81" s="57">
        <f t="shared" si="7"/>
        <v>0.95889442000000003</v>
      </c>
      <c r="L81" s="57"/>
    </row>
    <row r="82" spans="1:12" x14ac:dyDescent="0.2">
      <c r="A82" t="s">
        <v>312</v>
      </c>
      <c r="B82" t="s">
        <v>166</v>
      </c>
      <c r="C82" s="37">
        <v>4541.2</v>
      </c>
      <c r="D82" s="37">
        <v>151271.76999999999</v>
      </c>
      <c r="E82" s="56"/>
      <c r="F82" s="56" t="str">
        <f t="shared" si="4"/>
        <v>2019–20 GUIN</v>
      </c>
      <c r="G82" s="56" t="str">
        <f t="array" ref="G82">A82&amp;" "&amp;SUM(IF(A82=FinyearIm,IF(C82&lt;=QldIm,1,0),0))</f>
        <v>2019–20 169</v>
      </c>
      <c r="H82" s="56" t="str">
        <f t="array" ref="H82">A82&amp;" "&amp;SUM(IF(A82=FinyearIm,IF(D82&lt;=AustraliaIm,1,0),0))</f>
        <v>2019–20 187</v>
      </c>
      <c r="I82" s="56" t="str">
        <f t="shared" si="5"/>
        <v>GUIN</v>
      </c>
      <c r="J82" s="57">
        <f t="shared" si="6"/>
        <v>4.5411999999999996E-3</v>
      </c>
      <c r="K82" s="57">
        <f t="shared" si="7"/>
        <v>0.15127177</v>
      </c>
      <c r="L82" s="57"/>
    </row>
    <row r="83" spans="1:12" x14ac:dyDescent="0.2">
      <c r="A83" t="s">
        <v>312</v>
      </c>
      <c r="B83" t="s">
        <v>167</v>
      </c>
      <c r="C83" s="37">
        <v>14351.85</v>
      </c>
      <c r="D83" s="37">
        <v>591182.84</v>
      </c>
      <c r="E83" s="56"/>
      <c r="F83" s="56" t="str">
        <f t="shared" si="4"/>
        <v>2019–20 GUYA</v>
      </c>
      <c r="G83" s="56" t="str">
        <f t="array" ref="G83">A83&amp;" "&amp;SUM(IF(A83=FinyearIm,IF(C83&lt;=QldIm,1,0),0))</f>
        <v>2019–20 162</v>
      </c>
      <c r="H83" s="56" t="str">
        <f t="array" ref="H83">A83&amp;" "&amp;SUM(IF(A83=FinyearIm,IF(D83&lt;=AustraliaIm,1,0),0))</f>
        <v>2019–20 164</v>
      </c>
      <c r="I83" s="56" t="str">
        <f t="shared" si="5"/>
        <v>GUYA</v>
      </c>
      <c r="J83" s="57">
        <f t="shared" si="6"/>
        <v>1.4351850000000001E-2</v>
      </c>
      <c r="K83" s="57">
        <f t="shared" si="7"/>
        <v>0.59118283999999999</v>
      </c>
      <c r="L83" s="57"/>
    </row>
    <row r="84" spans="1:12" x14ac:dyDescent="0.2">
      <c r="A84" t="s">
        <v>312</v>
      </c>
      <c r="B84" t="s">
        <v>168</v>
      </c>
      <c r="C84" s="37">
        <v>212235.81</v>
      </c>
      <c r="D84" s="37">
        <v>2872320.46</v>
      </c>
      <c r="E84" s="56"/>
      <c r="F84" s="56" t="str">
        <f t="shared" si="4"/>
        <v>2019–20 HAIT</v>
      </c>
      <c r="G84" s="56" t="str">
        <f t="array" ref="G84">A84&amp;" "&amp;SUM(IF(A84=FinyearIm,IF(C84&lt;=QldIm,1,0),0))</f>
        <v>2019–20 125</v>
      </c>
      <c r="H84" s="56" t="str">
        <f t="array" ref="H84">A84&amp;" "&amp;SUM(IF(A84=FinyearIm,IF(D84&lt;=AustraliaIm,1,0),0))</f>
        <v>2019–20 135</v>
      </c>
      <c r="I84" s="56" t="str">
        <f t="shared" si="5"/>
        <v>HAIT</v>
      </c>
      <c r="J84" s="57">
        <f t="shared" si="6"/>
        <v>0.21223581</v>
      </c>
      <c r="K84" s="57">
        <f t="shared" si="7"/>
        <v>2.8723204600000001</v>
      </c>
      <c r="L84" s="57"/>
    </row>
    <row r="85" spans="1:12" x14ac:dyDescent="0.2">
      <c r="A85" t="s">
        <v>312</v>
      </c>
      <c r="B85" t="s">
        <v>169</v>
      </c>
      <c r="C85" s="37">
        <v>3583572.13</v>
      </c>
      <c r="D85" s="37">
        <v>79100097.340000004</v>
      </c>
      <c r="E85" s="56"/>
      <c r="F85" s="56" t="str">
        <f t="shared" si="4"/>
        <v>2019–20 HDRS</v>
      </c>
      <c r="G85" s="56" t="str">
        <f t="array" ref="G85">A85&amp;" "&amp;SUM(IF(A85=FinyearIm,IF(C85&lt;=QldIm,1,0),0))</f>
        <v>2019–20 81</v>
      </c>
      <c r="H85" s="56" t="str">
        <f t="array" ref="H85">A85&amp;" "&amp;SUM(IF(A85=FinyearIm,IF(D85&lt;=AustraliaIm,1,0),0))</f>
        <v>2019–20 77</v>
      </c>
      <c r="I85" s="56" t="str">
        <f t="shared" si="5"/>
        <v>HDRS</v>
      </c>
      <c r="J85" s="57">
        <f t="shared" si="6"/>
        <v>3.5835721299999999</v>
      </c>
      <c r="K85" s="57">
        <f t="shared" si="7"/>
        <v>79.100097340000005</v>
      </c>
      <c r="L85" s="57"/>
    </row>
    <row r="86" spans="1:12" x14ac:dyDescent="0.2">
      <c r="A86" t="s">
        <v>312</v>
      </c>
      <c r="B86" t="s">
        <v>170</v>
      </c>
      <c r="C86" s="37">
        <v>85990623.5</v>
      </c>
      <c r="D86" s="37">
        <v>929985448.5</v>
      </c>
      <c r="E86" s="56"/>
      <c r="F86" s="56" t="str">
        <f t="shared" si="4"/>
        <v>2019–20 HGRY</v>
      </c>
      <c r="G86" s="56" t="str">
        <f t="array" ref="G86">A86&amp;" "&amp;SUM(IF(A86=FinyearIm,IF(C86&lt;=QldIm,1,0),0))</f>
        <v>2019–20 43</v>
      </c>
      <c r="H86" s="56" t="str">
        <f t="array" ref="H86">A86&amp;" "&amp;SUM(IF(A86=FinyearIm,IF(D86&lt;=AustraliaIm,1,0),0))</f>
        <v>2019–20 37</v>
      </c>
      <c r="I86" s="56" t="str">
        <f t="shared" si="5"/>
        <v>HGRY</v>
      </c>
      <c r="J86" s="57">
        <f t="shared" si="6"/>
        <v>85.990623499999998</v>
      </c>
      <c r="K86" s="57">
        <f t="shared" si="7"/>
        <v>929.98544849999996</v>
      </c>
      <c r="L86" s="57"/>
    </row>
    <row r="87" spans="1:12" x14ac:dyDescent="0.2">
      <c r="A87" t="s">
        <v>312</v>
      </c>
      <c r="B87" t="s">
        <v>171</v>
      </c>
      <c r="C87">
        <v>53628853.689999998</v>
      </c>
      <c r="D87" s="37">
        <v>735748496.86000097</v>
      </c>
      <c r="E87" s="56"/>
      <c r="F87" s="56" t="str">
        <f t="shared" si="4"/>
        <v>2019–20 HONG</v>
      </c>
      <c r="G87" s="56" t="str">
        <f t="array" ref="G87">A87&amp;" "&amp;SUM(IF(A87=FinyearIm,IF(C87&lt;=QldIm,1,0),0))</f>
        <v>2019–20 48</v>
      </c>
      <c r="H87" s="56" t="str">
        <f t="array" ref="H87">A87&amp;" "&amp;SUM(IF(A87=FinyearIm,IF(D87&lt;=AustraliaIm,1,0),0))</f>
        <v>2019–20 42</v>
      </c>
      <c r="I87" s="56" t="str">
        <f t="shared" si="5"/>
        <v>HONG</v>
      </c>
      <c r="J87" s="57">
        <f t="shared" si="6"/>
        <v>53.62885369</v>
      </c>
      <c r="K87" s="57">
        <f t="shared" si="7"/>
        <v>735.74849686000096</v>
      </c>
      <c r="L87" s="57"/>
    </row>
    <row r="88" spans="1:12" x14ac:dyDescent="0.2">
      <c r="A88" t="s">
        <v>312</v>
      </c>
      <c r="B88" t="s">
        <v>172</v>
      </c>
      <c r="C88" s="37">
        <v>1805226.78</v>
      </c>
      <c r="D88" s="37">
        <v>12880197.91</v>
      </c>
      <c r="E88" s="56"/>
      <c r="F88" s="56" t="str">
        <f t="shared" si="4"/>
        <v>2019–20 ICEL</v>
      </c>
      <c r="G88" s="56" t="str">
        <f t="array" ref="G88">A88&amp;" "&amp;SUM(IF(A88=FinyearIm,IF(C88&lt;=QldIm,1,0),0))</f>
        <v>2019–20 91</v>
      </c>
      <c r="H88" s="56" t="str">
        <f t="array" ref="H88">A88&amp;" "&amp;SUM(IF(A88=FinyearIm,IF(D88&lt;=AustraliaIm,1,0),0))</f>
        <v>2019–20 112</v>
      </c>
      <c r="I88" s="56" t="str">
        <f t="shared" si="5"/>
        <v>ICEL</v>
      </c>
      <c r="J88" s="57">
        <f t="shared" si="6"/>
        <v>1.8052267799999999</v>
      </c>
      <c r="K88" s="57">
        <f t="shared" si="7"/>
        <v>12.88019791</v>
      </c>
      <c r="L88" s="57"/>
    </row>
    <row r="89" spans="1:12" x14ac:dyDescent="0.2">
      <c r="A89" t="s">
        <v>312</v>
      </c>
      <c r="B89" t="s">
        <v>173</v>
      </c>
      <c r="C89" s="37">
        <v>825252980.22999799</v>
      </c>
      <c r="D89" s="37">
        <v>4849341733.0599899</v>
      </c>
      <c r="E89" s="56"/>
      <c r="F89" s="56" t="str">
        <f t="shared" si="4"/>
        <v>2019–20 INDO</v>
      </c>
      <c r="G89" s="56" t="str">
        <f t="array" ref="G89">A89&amp;" "&amp;SUM(IF(A89=FinyearIm,IF(C89&lt;=QldIm,1,0),0))</f>
        <v>2019–20 11</v>
      </c>
      <c r="H89" s="56" t="str">
        <f t="array" ref="H89">A89&amp;" "&amp;SUM(IF(A89=FinyearIm,IF(D89&lt;=AustraliaIm,1,0),0))</f>
        <v>2019–20 15</v>
      </c>
      <c r="I89" s="56" t="str">
        <f t="shared" si="5"/>
        <v>INDO</v>
      </c>
      <c r="J89" s="57">
        <f t="shared" si="6"/>
        <v>825.252980229998</v>
      </c>
      <c r="K89" s="57">
        <f t="shared" si="7"/>
        <v>4849.3417330599896</v>
      </c>
      <c r="L89" s="57"/>
    </row>
    <row r="90" spans="1:12" x14ac:dyDescent="0.2">
      <c r="A90" t="s">
        <v>312</v>
      </c>
      <c r="B90" t="s">
        <v>174</v>
      </c>
      <c r="C90" s="37">
        <v>772475106.200001</v>
      </c>
      <c r="D90" s="37">
        <v>4756062236.8900099</v>
      </c>
      <c r="E90" s="40"/>
      <c r="F90" s="56" t="str">
        <f t="shared" si="4"/>
        <v>2019–20 INIA</v>
      </c>
      <c r="G90" s="56" t="str">
        <f t="array" ref="G90">A90&amp;" "&amp;SUM(IF(A90=FinyearIm,IF(C90&lt;=QldIm,1,0),0))</f>
        <v>2019–20 13</v>
      </c>
      <c r="H90" s="56" t="str">
        <f t="array" ref="H90">A90&amp;" "&amp;SUM(IF(A90=FinyearIm,IF(D90&lt;=AustraliaIm,1,0),0))</f>
        <v>2019–20 16</v>
      </c>
      <c r="I90" s="56" t="str">
        <f t="shared" si="5"/>
        <v>INIA</v>
      </c>
      <c r="J90" s="57">
        <f t="shared" si="6"/>
        <v>772.47510620000105</v>
      </c>
      <c r="K90" s="57">
        <f t="shared" si="7"/>
        <v>4756.0622368900094</v>
      </c>
      <c r="L90" s="57"/>
    </row>
    <row r="91" spans="1:12" x14ac:dyDescent="0.2">
      <c r="A91" t="s">
        <v>312</v>
      </c>
      <c r="B91" t="s">
        <v>175</v>
      </c>
      <c r="C91" s="37">
        <v>0</v>
      </c>
      <c r="D91" s="37">
        <v>80916.479999999996</v>
      </c>
      <c r="E91" s="40"/>
      <c r="F91" s="56" t="str">
        <f t="shared" si="4"/>
        <v>2019–20 IRAQ</v>
      </c>
      <c r="G91" s="56" t="str">
        <f t="array" ref="G91">A91&amp;" "&amp;SUM(IF(A91=FinyearIm,IF(C91&lt;=QldIm,1,0),0))</f>
        <v>2019–20 221</v>
      </c>
      <c r="H91" s="56" t="str">
        <f t="array" ref="H91">A91&amp;" "&amp;SUM(IF(A91=FinyearIm,IF(D91&lt;=AustraliaIm,1,0),0))</f>
        <v>2019–20 199</v>
      </c>
      <c r="I91" s="56" t="str">
        <f t="shared" si="5"/>
        <v>IRAQ</v>
      </c>
      <c r="J91" s="57">
        <f t="shared" si="6"/>
        <v>0</v>
      </c>
      <c r="K91" s="57">
        <f t="shared" si="7"/>
        <v>8.0916479999999999E-2</v>
      </c>
      <c r="L91" s="57"/>
    </row>
    <row r="92" spans="1:12" x14ac:dyDescent="0.2">
      <c r="A92" t="s">
        <v>312</v>
      </c>
      <c r="B92" t="s">
        <v>176</v>
      </c>
      <c r="C92" s="37">
        <v>56554311.82</v>
      </c>
      <c r="D92" s="37">
        <v>1981598054.96</v>
      </c>
      <c r="E92" s="40"/>
      <c r="F92" s="56" t="str">
        <f t="shared" si="4"/>
        <v>2019–20 IRE</v>
      </c>
      <c r="G92" s="56" t="str">
        <f t="array" ref="G92">A92&amp;" "&amp;SUM(IF(A92=FinyearIm,IF(C92&lt;=QldIm,1,0),0))</f>
        <v>2019–20 47</v>
      </c>
      <c r="H92" s="56" t="str">
        <f t="array" ref="H92">A92&amp;" "&amp;SUM(IF(A92=FinyearIm,IF(D92&lt;=AustraliaIm,1,0),0))</f>
        <v>2019–20 24</v>
      </c>
      <c r="I92" s="56" t="str">
        <f t="shared" si="5"/>
        <v>IRE</v>
      </c>
      <c r="J92" s="57">
        <f t="shared" si="6"/>
        <v>56.554311820000002</v>
      </c>
      <c r="K92" s="57">
        <f t="shared" si="7"/>
        <v>1981.5980549600001</v>
      </c>
      <c r="L92" s="57"/>
    </row>
    <row r="93" spans="1:12" x14ac:dyDescent="0.2">
      <c r="A93" t="s">
        <v>312</v>
      </c>
      <c r="B93" t="s">
        <v>177</v>
      </c>
      <c r="C93" s="37">
        <v>94154511.1300001</v>
      </c>
      <c r="D93" s="37">
        <v>797317777.15999997</v>
      </c>
      <c r="E93" s="40"/>
      <c r="F93" s="56" t="str">
        <f t="shared" si="4"/>
        <v>2019–20 ISRA</v>
      </c>
      <c r="G93" s="56" t="str">
        <f t="array" ref="G93">A93&amp;" "&amp;SUM(IF(A93=FinyearIm,IF(C93&lt;=QldIm,1,0),0))</f>
        <v>2019–20 42</v>
      </c>
      <c r="H93" s="56" t="str">
        <f t="array" ref="H93">A93&amp;" "&amp;SUM(IF(A93=FinyearIm,IF(D93&lt;=AustraliaIm,1,0),0))</f>
        <v>2019–20 39</v>
      </c>
      <c r="I93" s="56" t="str">
        <f t="shared" si="5"/>
        <v>ISRA</v>
      </c>
      <c r="J93" s="57">
        <f t="shared" si="6"/>
        <v>94.154511130000103</v>
      </c>
      <c r="K93" s="57">
        <f t="shared" si="7"/>
        <v>797.31777715999999</v>
      </c>
      <c r="L93" s="57"/>
    </row>
    <row r="94" spans="1:12" x14ac:dyDescent="0.2">
      <c r="A94" t="s">
        <v>312</v>
      </c>
      <c r="B94" t="s">
        <v>178</v>
      </c>
      <c r="C94" s="37">
        <v>687990359.16000402</v>
      </c>
      <c r="D94" s="37">
        <v>6720027837.2200003</v>
      </c>
      <c r="E94" s="40"/>
      <c r="F94" s="56" t="str">
        <f t="shared" si="4"/>
        <v>2019–20 ITAL</v>
      </c>
      <c r="G94" s="56" t="str">
        <f t="array" ref="G94">A94&amp;" "&amp;SUM(IF(A94=FinyearIm,IF(C94&lt;=QldIm,1,0),0))</f>
        <v>2019–20 16</v>
      </c>
      <c r="H94" s="56" t="str">
        <f t="array" ref="H94">A94&amp;" "&amp;SUM(IF(A94=FinyearIm,IF(D94&lt;=AustraliaIm,1,0),0))</f>
        <v>2019–20 11</v>
      </c>
      <c r="I94" s="56" t="str">
        <f t="shared" si="5"/>
        <v>ITAL</v>
      </c>
      <c r="J94" s="57">
        <f t="shared" si="6"/>
        <v>687.990359160004</v>
      </c>
      <c r="K94" s="57">
        <f t="shared" si="7"/>
        <v>6720.02783722</v>
      </c>
      <c r="L94" s="57"/>
    </row>
    <row r="95" spans="1:12" x14ac:dyDescent="0.2">
      <c r="A95" t="s">
        <v>312</v>
      </c>
      <c r="B95" t="s">
        <v>179</v>
      </c>
      <c r="C95" s="37">
        <v>43514.33</v>
      </c>
      <c r="D95" s="37">
        <v>42027019.729999997</v>
      </c>
      <c r="E95" s="40"/>
      <c r="F95" s="56" t="str">
        <f t="shared" si="4"/>
        <v>2019–20 IVOR</v>
      </c>
      <c r="G95" s="56" t="str">
        <f t="array" ref="G95">A95&amp;" "&amp;SUM(IF(A95=FinyearIm,IF(C95&lt;=QldIm,1,0),0))</f>
        <v>2019–20 150</v>
      </c>
      <c r="H95" s="56" t="str">
        <f t="array" ref="H95">A95&amp;" "&amp;SUM(IF(A95=FinyearIm,IF(D95&lt;=AustraliaIm,1,0),0))</f>
        <v>2019–20 86</v>
      </c>
      <c r="I95" s="56" t="str">
        <f t="shared" si="5"/>
        <v>IVOR</v>
      </c>
      <c r="J95" s="57">
        <f t="shared" si="6"/>
        <v>4.3514330000000004E-2</v>
      </c>
      <c r="K95" s="57">
        <f t="shared" si="7"/>
        <v>42.027019729999999</v>
      </c>
      <c r="L95" s="57"/>
    </row>
    <row r="96" spans="1:12" x14ac:dyDescent="0.2">
      <c r="A96" t="s">
        <v>312</v>
      </c>
      <c r="B96" t="s">
        <v>180</v>
      </c>
      <c r="C96" s="37">
        <v>4511631927.22999</v>
      </c>
      <c r="D96" s="37">
        <v>19099704245.91</v>
      </c>
      <c r="E96" s="40"/>
      <c r="F96" s="56" t="str">
        <f t="shared" si="4"/>
        <v>2019–20 JAP</v>
      </c>
      <c r="G96" s="56" t="str">
        <f t="array" ref="G96">A96&amp;" "&amp;SUM(IF(A96=FinyearIm,IF(C96&lt;=QldIm,1,0),0))</f>
        <v>2019–20 3</v>
      </c>
      <c r="H96" s="56" t="str">
        <f t="array" ref="H96">A96&amp;" "&amp;SUM(IF(A96=FinyearIm,IF(D96&lt;=AustraliaIm,1,0),0))</f>
        <v>2019–20 3</v>
      </c>
      <c r="I96" s="56" t="str">
        <f t="shared" si="5"/>
        <v>JAP</v>
      </c>
      <c r="J96" s="57">
        <f t="shared" si="6"/>
        <v>4511.6319272299897</v>
      </c>
      <c r="K96" s="57">
        <f t="shared" si="7"/>
        <v>19099.704245910001</v>
      </c>
      <c r="L96" s="57"/>
    </row>
    <row r="97" spans="1:12" x14ac:dyDescent="0.2">
      <c r="A97" t="s">
        <v>312</v>
      </c>
      <c r="B97" t="s">
        <v>181</v>
      </c>
      <c r="C97" s="37">
        <v>46301.55</v>
      </c>
      <c r="D97" s="37">
        <v>1736413.57</v>
      </c>
      <c r="E97" s="40"/>
      <c r="F97" s="56" t="str">
        <f t="shared" si="4"/>
        <v>2019–20 JMCA</v>
      </c>
      <c r="G97" s="56" t="str">
        <f t="array" ref="G97">A97&amp;" "&amp;SUM(IF(A97=FinyearIm,IF(C97&lt;=QldIm,1,0),0))</f>
        <v>2019–20 148</v>
      </c>
      <c r="H97" s="56" t="str">
        <f t="array" ref="H97">A97&amp;" "&amp;SUM(IF(A97=FinyearIm,IF(D97&lt;=AustraliaIm,1,0),0))</f>
        <v>2019–20 147</v>
      </c>
      <c r="I97" s="56" t="str">
        <f t="shared" si="5"/>
        <v>JMCA</v>
      </c>
      <c r="J97" s="57">
        <f t="shared" si="6"/>
        <v>4.6301550000000004E-2</v>
      </c>
      <c r="K97" s="57">
        <f t="shared" si="7"/>
        <v>1.7364135700000001</v>
      </c>
      <c r="L97" s="57"/>
    </row>
    <row r="98" spans="1:12" x14ac:dyDescent="0.2">
      <c r="A98" t="s">
        <v>312</v>
      </c>
      <c r="B98" t="s">
        <v>182</v>
      </c>
      <c r="C98" s="37">
        <v>2670207.75</v>
      </c>
      <c r="D98" s="37">
        <v>42473353.119999997</v>
      </c>
      <c r="E98" s="40"/>
      <c r="F98" s="56" t="str">
        <f t="shared" si="4"/>
        <v>2019–20 JORD</v>
      </c>
      <c r="G98" s="56" t="str">
        <f t="array" ref="G98">A98&amp;" "&amp;SUM(IF(A98=FinyearIm,IF(C98&lt;=QldIm,1,0),0))</f>
        <v>2019–20 85</v>
      </c>
      <c r="H98" s="56" t="str">
        <f t="array" ref="H98">A98&amp;" "&amp;SUM(IF(A98=FinyearIm,IF(D98&lt;=AustraliaIm,1,0),0))</f>
        <v>2019–20 85</v>
      </c>
      <c r="I98" s="56" t="str">
        <f t="shared" si="5"/>
        <v>JORD</v>
      </c>
      <c r="J98" s="57">
        <f t="shared" si="6"/>
        <v>2.6702077499999999</v>
      </c>
      <c r="K98" s="57">
        <f t="shared" si="7"/>
        <v>42.473353119999999</v>
      </c>
      <c r="L98" s="57"/>
    </row>
    <row r="99" spans="1:12" x14ac:dyDescent="0.2">
      <c r="A99" t="s">
        <v>312</v>
      </c>
      <c r="B99" t="s">
        <v>183</v>
      </c>
      <c r="C99" s="37">
        <v>146311.78</v>
      </c>
      <c r="D99" s="37">
        <v>23447632.600000001</v>
      </c>
      <c r="E99" s="40"/>
      <c r="F99" s="56" t="str">
        <f t="shared" si="4"/>
        <v>2019–20 KAZA</v>
      </c>
      <c r="G99" s="56" t="str">
        <f t="array" ref="G99">A99&amp;" "&amp;SUM(IF(A99=FinyearIm,IF(C99&lt;=QldIm,1,0),0))</f>
        <v>2019–20 133</v>
      </c>
      <c r="H99" s="56" t="str">
        <f t="array" ref="H99">A99&amp;" "&amp;SUM(IF(A99=FinyearIm,IF(D99&lt;=AustraliaIm,1,0),0))</f>
        <v>2019–20 100</v>
      </c>
      <c r="I99" s="56" t="str">
        <f t="shared" si="5"/>
        <v>KAZA</v>
      </c>
      <c r="J99" s="57">
        <f t="shared" si="6"/>
        <v>0.14631178</v>
      </c>
      <c r="K99" s="57">
        <f t="shared" si="7"/>
        <v>23.447632600000002</v>
      </c>
      <c r="L99" s="57"/>
    </row>
    <row r="100" spans="1:12" x14ac:dyDescent="0.2">
      <c r="A100" t="s">
        <v>312</v>
      </c>
      <c r="B100" t="s">
        <v>184</v>
      </c>
      <c r="C100">
        <v>1452326.62</v>
      </c>
      <c r="D100" s="37">
        <v>35090623.850000001</v>
      </c>
      <c r="E100" s="40"/>
      <c r="F100" s="56" t="str">
        <f t="shared" si="4"/>
        <v>2019–20 KENY</v>
      </c>
      <c r="G100" s="56" t="str">
        <f t="array" ref="G100">A100&amp;" "&amp;SUM(IF(A100=FinyearIm,IF(C100&lt;=QldIm,1,0),0))</f>
        <v>2019–20 96</v>
      </c>
      <c r="H100" s="56" t="str">
        <f t="array" ref="H100">A100&amp;" "&amp;SUM(IF(A100=FinyearIm,IF(D100&lt;=AustraliaIm,1,0),0))</f>
        <v>2019–20 91</v>
      </c>
      <c r="I100" s="56" t="str">
        <f t="shared" si="5"/>
        <v>KENY</v>
      </c>
      <c r="J100" s="57">
        <f t="shared" si="6"/>
        <v>1.45232662</v>
      </c>
      <c r="K100" s="57">
        <f t="shared" si="7"/>
        <v>35.09062385</v>
      </c>
      <c r="L100" s="57"/>
    </row>
    <row r="101" spans="1:12" x14ac:dyDescent="0.2">
      <c r="A101" t="s">
        <v>312</v>
      </c>
      <c r="B101" t="s">
        <v>186</v>
      </c>
      <c r="C101" s="37">
        <v>10087955.640000001</v>
      </c>
      <c r="D101" s="37">
        <v>14696173.65</v>
      </c>
      <c r="E101" s="40"/>
      <c r="F101" s="56" t="str">
        <f t="shared" si="4"/>
        <v>2019–20 KUWA</v>
      </c>
      <c r="G101" s="56" t="str">
        <f t="array" ref="G101">A101&amp;" "&amp;SUM(IF(A101=FinyearIm,IF(C101&lt;=QldIm,1,0),0))</f>
        <v>2019–20 67</v>
      </c>
      <c r="H101" s="56" t="str">
        <f t="array" ref="H101">A101&amp;" "&amp;SUM(IF(A101=FinyearIm,IF(D101&lt;=AustraliaIm,1,0),0))</f>
        <v>2019–20 109</v>
      </c>
      <c r="I101" s="56" t="str">
        <f t="shared" si="5"/>
        <v>KUWA</v>
      </c>
      <c r="J101" s="57">
        <f t="shared" si="6"/>
        <v>10.087955640000001</v>
      </c>
      <c r="K101" s="57">
        <f t="shared" si="7"/>
        <v>14.69617365</v>
      </c>
      <c r="L101" s="57"/>
    </row>
    <row r="102" spans="1:12" x14ac:dyDescent="0.2">
      <c r="A102" t="s">
        <v>312</v>
      </c>
      <c r="B102" t="s">
        <v>187</v>
      </c>
      <c r="C102" s="37">
        <v>300654.8</v>
      </c>
      <c r="D102" s="37">
        <v>419028.58</v>
      </c>
      <c r="E102" s="40"/>
      <c r="F102" s="56" t="str">
        <f t="shared" si="4"/>
        <v>2019–20 KYRG</v>
      </c>
      <c r="G102" s="56" t="str">
        <f t="array" ref="G102">A102&amp;" "&amp;SUM(IF(A102=FinyearIm,IF(C102&lt;=QldIm,1,0),0))</f>
        <v>2019–20 120</v>
      </c>
      <c r="H102" s="56" t="str">
        <f t="array" ref="H102">A102&amp;" "&amp;SUM(IF(A102=FinyearIm,IF(D102&lt;=AustraliaIm,1,0),0))</f>
        <v>2019–20 172</v>
      </c>
      <c r="I102" s="56" t="str">
        <f t="shared" si="5"/>
        <v>KYRG</v>
      </c>
      <c r="J102" s="57">
        <f t="shared" si="6"/>
        <v>0.3006548</v>
      </c>
      <c r="K102" s="57">
        <f t="shared" si="7"/>
        <v>0.41902858000000004</v>
      </c>
      <c r="L102" s="57"/>
    </row>
    <row r="103" spans="1:12" x14ac:dyDescent="0.2">
      <c r="A103" t="s">
        <v>312</v>
      </c>
      <c r="B103" t="s">
        <v>188</v>
      </c>
      <c r="C103" s="37">
        <v>944936.58</v>
      </c>
      <c r="D103" s="37">
        <v>30026972.210000001</v>
      </c>
      <c r="E103" s="40"/>
      <c r="F103" s="56" t="str">
        <f t="shared" si="4"/>
        <v>2019–20 LAOS</v>
      </c>
      <c r="G103" s="56" t="str">
        <f t="array" ref="G103">A103&amp;" "&amp;SUM(IF(A103=FinyearIm,IF(C103&lt;=QldIm,1,0),0))</f>
        <v>2019–20 104</v>
      </c>
      <c r="H103" s="56" t="str">
        <f t="array" ref="H103">A103&amp;" "&amp;SUM(IF(A103=FinyearIm,IF(D103&lt;=AustraliaIm,1,0),0))</f>
        <v>2019–20 95</v>
      </c>
      <c r="I103" s="56" t="str">
        <f t="shared" si="5"/>
        <v>LAOS</v>
      </c>
      <c r="J103" s="57">
        <f t="shared" si="6"/>
        <v>0.94493657999999991</v>
      </c>
      <c r="K103" s="57">
        <f t="shared" si="7"/>
        <v>30.02697221</v>
      </c>
      <c r="L103" s="57"/>
    </row>
    <row r="104" spans="1:12" x14ac:dyDescent="0.2">
      <c r="A104" t="s">
        <v>312</v>
      </c>
      <c r="B104" t="s">
        <v>189</v>
      </c>
      <c r="C104" s="37">
        <v>2482311.6</v>
      </c>
      <c r="D104" s="37">
        <v>59987083.68</v>
      </c>
      <c r="E104" s="40"/>
      <c r="F104" s="56" t="str">
        <f t="shared" si="4"/>
        <v>2019–20 LATV</v>
      </c>
      <c r="G104" s="56" t="str">
        <f t="array" ref="G104">A104&amp;" "&amp;SUM(IF(A104=FinyearIm,IF(C104&lt;=QldIm,1,0),0))</f>
        <v>2019–20 86</v>
      </c>
      <c r="H104" s="56" t="str">
        <f t="array" ref="H104">A104&amp;" "&amp;SUM(IF(A104=FinyearIm,IF(D104&lt;=AustraliaIm,1,0),0))</f>
        <v>2019–20 80</v>
      </c>
      <c r="I104" s="56" t="str">
        <f t="shared" si="5"/>
        <v>LATV</v>
      </c>
      <c r="J104" s="57">
        <f t="shared" si="6"/>
        <v>2.4823116000000001</v>
      </c>
      <c r="K104" s="57">
        <f t="shared" si="7"/>
        <v>59.987083679999998</v>
      </c>
      <c r="L104" s="57"/>
    </row>
    <row r="105" spans="1:12" x14ac:dyDescent="0.2">
      <c r="A105" t="s">
        <v>312</v>
      </c>
      <c r="B105" t="s">
        <v>190</v>
      </c>
      <c r="C105" s="37">
        <v>171554304.90000001</v>
      </c>
      <c r="D105" s="37">
        <v>737054827.39999998</v>
      </c>
      <c r="E105" s="40"/>
      <c r="F105" s="56" t="str">
        <f t="shared" si="4"/>
        <v>2019–20 LBYA</v>
      </c>
      <c r="G105" s="56" t="str">
        <f t="array" ref="G105">A105&amp;" "&amp;SUM(IF(A105=FinyearIm,IF(C105&lt;=QldIm,1,0),0))</f>
        <v>2019–20 33</v>
      </c>
      <c r="H105" s="56" t="str">
        <f t="array" ref="H105">A105&amp;" "&amp;SUM(IF(A105=FinyearIm,IF(D105&lt;=AustraliaIm,1,0),0))</f>
        <v>2019–20 41</v>
      </c>
      <c r="I105" s="56" t="str">
        <f t="shared" si="5"/>
        <v>LBYA</v>
      </c>
      <c r="J105" s="57">
        <f t="shared" si="6"/>
        <v>171.55430490000001</v>
      </c>
      <c r="K105" s="57">
        <f t="shared" si="7"/>
        <v>737.05482740000002</v>
      </c>
      <c r="L105" s="57"/>
    </row>
    <row r="106" spans="1:12" x14ac:dyDescent="0.2">
      <c r="A106" t="s">
        <v>312</v>
      </c>
      <c r="B106" t="s">
        <v>191</v>
      </c>
      <c r="C106" s="37">
        <v>391875.57</v>
      </c>
      <c r="D106" s="37">
        <v>22245404.690000001</v>
      </c>
      <c r="E106" s="40"/>
      <c r="F106" s="56" t="str">
        <f t="shared" si="4"/>
        <v>2019–20 LEBA</v>
      </c>
      <c r="G106" s="56" t="str">
        <f t="array" ref="G106">A106&amp;" "&amp;SUM(IF(A106=FinyearIm,IF(C106&lt;=QldIm,1,0),0))</f>
        <v>2019–20 115</v>
      </c>
      <c r="H106" s="56" t="str">
        <f t="array" ref="H106">A106&amp;" "&amp;SUM(IF(A106=FinyearIm,IF(D106&lt;=AustraliaIm,1,0),0))</f>
        <v>2019–20 101</v>
      </c>
      <c r="I106" s="56" t="str">
        <f t="shared" si="5"/>
        <v>LEBA</v>
      </c>
      <c r="J106" s="57">
        <f t="shared" si="6"/>
        <v>0.39187557000000001</v>
      </c>
      <c r="K106" s="57">
        <f t="shared" si="7"/>
        <v>22.245404690000001</v>
      </c>
      <c r="L106" s="57"/>
    </row>
    <row r="107" spans="1:12" x14ac:dyDescent="0.2">
      <c r="A107" t="s">
        <v>312</v>
      </c>
      <c r="B107" t="s">
        <v>192</v>
      </c>
      <c r="C107" s="37">
        <v>12244.6</v>
      </c>
      <c r="D107" s="37">
        <v>948209.37</v>
      </c>
      <c r="E107" s="40"/>
      <c r="F107" s="56" t="str">
        <f t="shared" si="4"/>
        <v>2019–20 LESO</v>
      </c>
      <c r="G107" s="56" t="str">
        <f t="array" ref="G107">A107&amp;" "&amp;SUM(IF(A107=FinyearIm,IF(C107&lt;=QldIm,1,0),0))</f>
        <v>2019–20 164</v>
      </c>
      <c r="H107" s="56" t="str">
        <f t="array" ref="H107">A107&amp;" "&amp;SUM(IF(A107=FinyearIm,IF(D107&lt;=AustraliaIm,1,0),0))</f>
        <v>2019–20 156</v>
      </c>
      <c r="I107" s="56" t="str">
        <f t="shared" si="5"/>
        <v>LESO</v>
      </c>
      <c r="J107" s="57">
        <f t="shared" si="6"/>
        <v>1.22446E-2</v>
      </c>
      <c r="K107" s="57">
        <f t="shared" si="7"/>
        <v>0.94820936999999994</v>
      </c>
      <c r="L107" s="57"/>
    </row>
    <row r="108" spans="1:12" x14ac:dyDescent="0.2">
      <c r="A108" t="s">
        <v>312</v>
      </c>
      <c r="B108" t="s">
        <v>194</v>
      </c>
      <c r="C108">
        <v>22443414.829999998</v>
      </c>
      <c r="D108" s="37">
        <v>131918354.47</v>
      </c>
      <c r="E108" s="40"/>
      <c r="F108" s="56" t="str">
        <f t="shared" si="4"/>
        <v>2019–20 LITH</v>
      </c>
      <c r="G108" s="56" t="str">
        <f t="array" ref="G108">A108&amp;" "&amp;SUM(IF(A108=FinyearIm,IF(C108&lt;=QldIm,1,0),0))</f>
        <v>2019–20 60</v>
      </c>
      <c r="H108" s="56" t="str">
        <f t="array" ref="H108">A108&amp;" "&amp;SUM(IF(A108=FinyearIm,IF(D108&lt;=AustraliaIm,1,0),0))</f>
        <v>2019–20 65</v>
      </c>
      <c r="I108" s="56" t="str">
        <f t="shared" si="5"/>
        <v>LITH</v>
      </c>
      <c r="J108" s="57">
        <f t="shared" si="6"/>
        <v>22.443414829999998</v>
      </c>
      <c r="K108" s="57">
        <f t="shared" si="7"/>
        <v>131.91835447</v>
      </c>
      <c r="L108" s="57"/>
    </row>
    <row r="109" spans="1:12" x14ac:dyDescent="0.2">
      <c r="A109" t="s">
        <v>312</v>
      </c>
      <c r="B109" t="s">
        <v>195</v>
      </c>
      <c r="C109" s="37">
        <v>3978808.2</v>
      </c>
      <c r="D109" s="37">
        <v>32555157.359999999</v>
      </c>
      <c r="E109" s="40"/>
      <c r="F109" s="56" t="str">
        <f t="shared" si="4"/>
        <v>2019–20 LUX</v>
      </c>
      <c r="G109" s="56" t="str">
        <f t="array" ref="G109">A109&amp;" "&amp;SUM(IF(A109=FinyearIm,IF(C109&lt;=QldIm,1,0),0))</f>
        <v>2019–20 78</v>
      </c>
      <c r="H109" s="56" t="str">
        <f t="array" ref="H109">A109&amp;" "&amp;SUM(IF(A109=FinyearIm,IF(D109&lt;=AustraliaIm,1,0),0))</f>
        <v>2019–20 92</v>
      </c>
      <c r="I109" s="56" t="str">
        <f t="shared" si="5"/>
        <v>LUX</v>
      </c>
      <c r="J109" s="57">
        <f t="shared" si="6"/>
        <v>3.9788082</v>
      </c>
      <c r="K109" s="57">
        <f t="shared" si="7"/>
        <v>32.555157360000003</v>
      </c>
      <c r="L109" s="57"/>
    </row>
    <row r="110" spans="1:12" x14ac:dyDescent="0.2">
      <c r="A110" t="s">
        <v>312</v>
      </c>
      <c r="B110" t="s">
        <v>196</v>
      </c>
      <c r="C110" s="37">
        <v>2408545.41</v>
      </c>
      <c r="D110" s="37">
        <v>57463035.359999999</v>
      </c>
      <c r="E110" s="40"/>
      <c r="F110" s="56" t="str">
        <f t="shared" si="4"/>
        <v>2019–20 MACA</v>
      </c>
      <c r="G110" s="56" t="str">
        <f t="array" ref="G110">A110&amp;" "&amp;SUM(IF(A110=FinyearIm,IF(C110&lt;=QldIm,1,0),0))</f>
        <v>2019–20 87</v>
      </c>
      <c r="H110" s="56" t="str">
        <f t="array" ref="H110">A110&amp;" "&amp;SUM(IF(A110=FinyearIm,IF(D110&lt;=AustraliaIm,1,0),0))</f>
        <v>2019–20 82</v>
      </c>
      <c r="I110" s="56" t="str">
        <f t="shared" si="5"/>
        <v>MACA</v>
      </c>
      <c r="J110" s="57">
        <f t="shared" si="6"/>
        <v>2.4085454100000003</v>
      </c>
      <c r="K110" s="57">
        <f t="shared" si="7"/>
        <v>57.463035359999999</v>
      </c>
      <c r="L110" s="57"/>
    </row>
    <row r="111" spans="1:12" x14ac:dyDescent="0.2">
      <c r="A111" t="s">
        <v>312</v>
      </c>
      <c r="B111" t="s">
        <v>197</v>
      </c>
      <c r="C111">
        <v>442041.43</v>
      </c>
      <c r="D111" s="37">
        <v>231724230.19999999</v>
      </c>
      <c r="E111" s="40"/>
      <c r="F111" s="56" t="str">
        <f t="shared" si="4"/>
        <v>2019–20 MALI</v>
      </c>
      <c r="G111" s="56" t="str">
        <f t="array" ref="G111">A111&amp;" "&amp;SUM(IF(A111=FinyearIm,IF(C111&lt;=QldIm,1,0),0))</f>
        <v>2019–20 112</v>
      </c>
      <c r="H111" s="56" t="str">
        <f t="array" ref="H111">A111&amp;" "&amp;SUM(IF(A111=FinyearIm,IF(D111&lt;=AustraliaIm,1,0),0))</f>
        <v>2019–20 59</v>
      </c>
      <c r="I111" s="56" t="str">
        <f t="shared" si="5"/>
        <v>MALI</v>
      </c>
      <c r="J111" s="57">
        <f t="shared" si="6"/>
        <v>0.44204143000000001</v>
      </c>
      <c r="K111" s="57">
        <f t="shared" si="7"/>
        <v>231.72423019999999</v>
      </c>
      <c r="L111" s="57"/>
    </row>
    <row r="112" spans="1:12" x14ac:dyDescent="0.2">
      <c r="A112" t="s">
        <v>312</v>
      </c>
      <c r="B112" t="s">
        <v>198</v>
      </c>
      <c r="C112" s="37">
        <v>89852.92</v>
      </c>
      <c r="D112" s="37">
        <v>220595.87</v>
      </c>
      <c r="E112" s="40"/>
      <c r="F112" s="56" t="str">
        <f t="shared" si="4"/>
        <v>2019–20 MARS</v>
      </c>
      <c r="G112" s="56" t="str">
        <f t="array" ref="G112">A112&amp;" "&amp;SUM(IF(A112=FinyearIm,IF(C112&lt;=QldIm,1,0),0))</f>
        <v>2019–20 137</v>
      </c>
      <c r="H112" s="56" t="str">
        <f t="array" ref="H112">A112&amp;" "&amp;SUM(IF(A112=FinyearIm,IF(D112&lt;=AustraliaIm,1,0),0))</f>
        <v>2019–20 180</v>
      </c>
      <c r="I112" s="56" t="str">
        <f t="shared" si="5"/>
        <v>MARS</v>
      </c>
      <c r="J112" s="57">
        <f t="shared" si="6"/>
        <v>8.9852920000000003E-2</v>
      </c>
      <c r="K112" s="57">
        <f t="shared" si="7"/>
        <v>0.22059587</v>
      </c>
      <c r="L112" s="57"/>
    </row>
    <row r="113" spans="1:12" x14ac:dyDescent="0.2">
      <c r="A113" t="s">
        <v>312</v>
      </c>
      <c r="B113" t="s">
        <v>199</v>
      </c>
      <c r="C113">
        <v>8165999.3399999999</v>
      </c>
      <c r="D113" s="37">
        <v>20901170.16</v>
      </c>
      <c r="E113" s="40"/>
      <c r="F113" s="56" t="str">
        <f t="shared" si="4"/>
        <v>2019–20 MASY</v>
      </c>
      <c r="G113" s="56" t="str">
        <f t="array" ref="G113">A113&amp;" "&amp;SUM(IF(A113=FinyearIm,IF(C113&lt;=QldIm,1,0),0))</f>
        <v>2019–20 68</v>
      </c>
      <c r="H113" s="56" t="str">
        <f t="array" ref="H113">A113&amp;" "&amp;SUM(IF(A113=FinyearIm,IF(D113&lt;=AustraliaIm,1,0),0))</f>
        <v>2019–20 103</v>
      </c>
      <c r="I113" s="56" t="str">
        <f t="shared" si="5"/>
        <v>MASY</v>
      </c>
      <c r="J113" s="57">
        <f t="shared" si="6"/>
        <v>8.1659993399999991</v>
      </c>
      <c r="K113" s="57">
        <f t="shared" si="7"/>
        <v>20.901170159999999</v>
      </c>
      <c r="L113" s="57"/>
    </row>
    <row r="114" spans="1:12" x14ac:dyDescent="0.2">
      <c r="A114" t="s">
        <v>312</v>
      </c>
      <c r="B114" t="s">
        <v>200</v>
      </c>
      <c r="C114" s="37">
        <v>250094.44</v>
      </c>
      <c r="D114" s="37">
        <v>12077699.029999999</v>
      </c>
      <c r="E114" s="40"/>
      <c r="F114" s="56" t="str">
        <f t="shared" si="4"/>
        <v>2019–20 MAUS</v>
      </c>
      <c r="G114" s="56" t="str">
        <f t="array" ref="G114">A114&amp;" "&amp;SUM(IF(A114=FinyearIm,IF(C114&lt;=QldIm,1,0),0))</f>
        <v>2019–20 124</v>
      </c>
      <c r="H114" s="56" t="str">
        <f t="array" ref="H114">A114&amp;" "&amp;SUM(IF(A114=FinyearIm,IF(D114&lt;=AustraliaIm,1,0),0))</f>
        <v>2019–20 114</v>
      </c>
      <c r="I114" s="56" t="str">
        <f t="shared" si="5"/>
        <v>MAUS</v>
      </c>
      <c r="J114" s="57">
        <f t="shared" si="6"/>
        <v>0.25009444000000003</v>
      </c>
      <c r="K114" s="57">
        <f t="shared" si="7"/>
        <v>12.07769903</v>
      </c>
      <c r="L114" s="57"/>
    </row>
    <row r="115" spans="1:12" x14ac:dyDescent="0.2">
      <c r="A115" t="s">
        <v>312</v>
      </c>
      <c r="B115" t="s">
        <v>201</v>
      </c>
      <c r="C115" s="37">
        <v>80478.97</v>
      </c>
      <c r="D115" s="37">
        <v>4832343.37</v>
      </c>
      <c r="E115" s="40"/>
      <c r="F115" s="56" t="str">
        <f t="shared" si="4"/>
        <v>2019–20 MDOV</v>
      </c>
      <c r="G115" s="56" t="str">
        <f t="array" ref="G115">A115&amp;" "&amp;SUM(IF(A115=FinyearIm,IF(C115&lt;=QldIm,1,0),0))</f>
        <v>2019–20 139</v>
      </c>
      <c r="H115" s="56" t="str">
        <f t="array" ref="H115">A115&amp;" "&amp;SUM(IF(A115=FinyearIm,IF(D115&lt;=AustraliaIm,1,0),0))</f>
        <v>2019–20 126</v>
      </c>
      <c r="I115" s="56" t="str">
        <f t="shared" si="5"/>
        <v>MDOV</v>
      </c>
      <c r="J115" s="57">
        <f t="shared" si="6"/>
        <v>8.0478969999999997E-2</v>
      </c>
      <c r="K115" s="57">
        <f t="shared" si="7"/>
        <v>4.8323433700000002</v>
      </c>
      <c r="L115" s="57"/>
    </row>
    <row r="116" spans="1:12" x14ac:dyDescent="0.2">
      <c r="A116" t="s">
        <v>312</v>
      </c>
      <c r="B116" t="s">
        <v>202</v>
      </c>
      <c r="C116" s="37">
        <v>340510077.30000001</v>
      </c>
      <c r="D116" s="37">
        <v>3011525989.5</v>
      </c>
      <c r="E116" s="40"/>
      <c r="F116" s="56" t="str">
        <f t="shared" si="4"/>
        <v>2019–20 MEXI</v>
      </c>
      <c r="G116" s="56" t="str">
        <f t="array" ref="G116">A116&amp;" "&amp;SUM(IF(A116=FinyearIm,IF(C116&lt;=QldIm,1,0),0))</f>
        <v>2019–20 23</v>
      </c>
      <c r="H116" s="56" t="str">
        <f t="array" ref="H116">A116&amp;" "&amp;SUM(IF(A116=FinyearIm,IF(D116&lt;=AustraliaIm,1,0),0))</f>
        <v>2019–20 20</v>
      </c>
      <c r="I116" s="56" t="str">
        <f t="shared" si="5"/>
        <v>MEXI</v>
      </c>
      <c r="J116" s="57">
        <f t="shared" si="6"/>
        <v>340.51007730000003</v>
      </c>
      <c r="K116" s="57">
        <f t="shared" si="7"/>
        <v>3011.5259894999999</v>
      </c>
      <c r="L116" s="57"/>
    </row>
    <row r="117" spans="1:12" x14ac:dyDescent="0.2">
      <c r="A117" t="s">
        <v>312</v>
      </c>
      <c r="B117" t="s">
        <v>203</v>
      </c>
      <c r="C117" s="37">
        <v>0</v>
      </c>
      <c r="D117" s="37">
        <v>61215.88</v>
      </c>
      <c r="E117" s="40"/>
      <c r="F117" s="56" t="str">
        <f t="shared" si="4"/>
        <v>2019–20 MICR</v>
      </c>
      <c r="G117" s="56" t="str">
        <f t="array" ref="G117">A117&amp;" "&amp;SUM(IF(A117=FinyearIm,IF(C117&lt;=QldIm,1,0),0))</f>
        <v>2019–20 221</v>
      </c>
      <c r="H117" s="56" t="str">
        <f t="array" ref="H117">A117&amp;" "&amp;SUM(IF(A117=FinyearIm,IF(D117&lt;=AustraliaIm,1,0),0))</f>
        <v>2019–20 201</v>
      </c>
      <c r="I117" s="56" t="str">
        <f t="shared" si="5"/>
        <v>MICR</v>
      </c>
      <c r="J117" s="57">
        <f t="shared" si="6"/>
        <v>0</v>
      </c>
      <c r="K117" s="57">
        <f t="shared" si="7"/>
        <v>6.121588E-2</v>
      </c>
      <c r="L117" s="57"/>
    </row>
    <row r="118" spans="1:12" x14ac:dyDescent="0.2">
      <c r="A118" t="s">
        <v>312</v>
      </c>
      <c r="B118" t="s">
        <v>204</v>
      </c>
      <c r="C118" s="37">
        <v>1968748703.5</v>
      </c>
      <c r="D118" s="37">
        <v>10075806326.120001</v>
      </c>
      <c r="E118" s="40"/>
      <c r="F118" s="56" t="str">
        <f t="shared" si="4"/>
        <v>2019–20 MLAY</v>
      </c>
      <c r="G118" s="56" t="str">
        <f t="array" ref="G118">A118&amp;" "&amp;SUM(IF(A118=FinyearIm,IF(C118&lt;=QldIm,1,0),0))</f>
        <v>2019–20 7</v>
      </c>
      <c r="H118" s="56" t="str">
        <f t="array" ref="H118">A118&amp;" "&amp;SUM(IF(A118=FinyearIm,IF(D118&lt;=AustraliaIm,1,0),0))</f>
        <v>2019–20 7</v>
      </c>
      <c r="I118" s="56" t="str">
        <f t="shared" si="5"/>
        <v>MLAY</v>
      </c>
      <c r="J118" s="57">
        <f t="shared" si="6"/>
        <v>1968.7487034999999</v>
      </c>
      <c r="K118" s="57">
        <f t="shared" si="7"/>
        <v>10075.80632612</v>
      </c>
      <c r="L118" s="57"/>
    </row>
    <row r="119" spans="1:12" x14ac:dyDescent="0.2">
      <c r="A119" t="s">
        <v>312</v>
      </c>
      <c r="B119" t="s">
        <v>205</v>
      </c>
      <c r="C119" s="37">
        <v>2815792.28</v>
      </c>
      <c r="D119" s="37">
        <v>3777984.13</v>
      </c>
      <c r="E119" s="40"/>
      <c r="F119" s="56" t="str">
        <f t="shared" si="4"/>
        <v>2019–20 MLDV</v>
      </c>
      <c r="G119" s="56" t="str">
        <f t="array" ref="G119">A119&amp;" "&amp;SUM(IF(A119=FinyearIm,IF(C119&lt;=QldIm,1,0),0))</f>
        <v>2019–20 83</v>
      </c>
      <c r="H119" s="56" t="str">
        <f t="array" ref="H119">A119&amp;" "&amp;SUM(IF(A119=FinyearIm,IF(D119&lt;=AustraliaIm,1,0),0))</f>
        <v>2019–20 130</v>
      </c>
      <c r="I119" s="56" t="str">
        <f t="shared" si="5"/>
        <v>MLDV</v>
      </c>
      <c r="J119" s="57">
        <f t="shared" si="6"/>
        <v>2.8157922799999997</v>
      </c>
      <c r="K119" s="57">
        <f t="shared" si="7"/>
        <v>3.7779841300000001</v>
      </c>
      <c r="L119" s="57"/>
    </row>
    <row r="120" spans="1:12" x14ac:dyDescent="0.2">
      <c r="A120" t="s">
        <v>312</v>
      </c>
      <c r="B120" t="s">
        <v>206</v>
      </c>
      <c r="C120" s="37">
        <v>1547847.44</v>
      </c>
      <c r="D120" s="37">
        <v>19177161.969999999</v>
      </c>
      <c r="E120" s="40"/>
      <c r="F120" s="56" t="str">
        <f t="shared" si="4"/>
        <v>2019–20 MLTA</v>
      </c>
      <c r="G120" s="56" t="str">
        <f t="array" ref="G120">A120&amp;" "&amp;SUM(IF(A120=FinyearIm,IF(C120&lt;=QldIm,1,0),0))</f>
        <v>2019–20 95</v>
      </c>
      <c r="H120" s="56" t="str">
        <f t="array" ref="H120">A120&amp;" "&amp;SUM(IF(A120=FinyearIm,IF(D120&lt;=AustraliaIm,1,0),0))</f>
        <v>2019–20 107</v>
      </c>
      <c r="I120" s="56" t="str">
        <f t="shared" si="5"/>
        <v>MLTA</v>
      </c>
      <c r="J120" s="57">
        <f t="shared" si="6"/>
        <v>1.54784744</v>
      </c>
      <c r="K120" s="57">
        <f t="shared" si="7"/>
        <v>19.17716197</v>
      </c>
      <c r="L120" s="57"/>
    </row>
    <row r="121" spans="1:12" x14ac:dyDescent="0.2">
      <c r="A121" t="s">
        <v>312</v>
      </c>
      <c r="B121" t="s">
        <v>207</v>
      </c>
      <c r="C121" s="37">
        <v>0</v>
      </c>
      <c r="D121" s="37">
        <v>10784.82</v>
      </c>
      <c r="E121" s="40"/>
      <c r="F121" s="56" t="str">
        <f t="shared" si="4"/>
        <v>2019–20 MLWI</v>
      </c>
      <c r="G121" s="56" t="str">
        <f t="array" ref="G121">A121&amp;" "&amp;SUM(IF(A121=FinyearIm,IF(C121&lt;=QldIm,1,0),0))</f>
        <v>2019–20 221</v>
      </c>
      <c r="H121" s="56" t="str">
        <f t="array" ref="H121">A121&amp;" "&amp;SUM(IF(A121=FinyearIm,IF(D121&lt;=AustraliaIm,1,0),0))</f>
        <v>2019–20 210</v>
      </c>
      <c r="I121" s="56" t="str">
        <f t="shared" si="5"/>
        <v>MLWI</v>
      </c>
      <c r="J121" s="57">
        <f t="shared" si="6"/>
        <v>0</v>
      </c>
      <c r="K121" s="57">
        <f t="shared" si="7"/>
        <v>1.0784820000000001E-2</v>
      </c>
      <c r="L121" s="57"/>
    </row>
    <row r="122" spans="1:12" x14ac:dyDescent="0.2">
      <c r="A122" t="s">
        <v>312</v>
      </c>
      <c r="B122" t="s">
        <v>208</v>
      </c>
      <c r="C122" s="37">
        <v>1216982.44</v>
      </c>
      <c r="D122" s="37">
        <v>2031386.58</v>
      </c>
      <c r="E122" s="40"/>
      <c r="F122" s="56" t="str">
        <f t="shared" si="4"/>
        <v>2019–20 MNGL</v>
      </c>
      <c r="G122" s="56" t="str">
        <f t="array" ref="G122">A122&amp;" "&amp;SUM(IF(A122=FinyearIm,IF(C122&lt;=QldIm,1,0),0))</f>
        <v>2019–20 102</v>
      </c>
      <c r="H122" s="56" t="str">
        <f t="array" ref="H122">A122&amp;" "&amp;SUM(IF(A122=FinyearIm,IF(D122&lt;=AustraliaIm,1,0),0))</f>
        <v>2019–20 143</v>
      </c>
      <c r="I122" s="56" t="str">
        <f t="shared" si="5"/>
        <v>MNGL</v>
      </c>
      <c r="J122" s="57">
        <f t="shared" si="6"/>
        <v>1.21698244</v>
      </c>
      <c r="K122" s="57">
        <f t="shared" si="7"/>
        <v>2.0313865799999999</v>
      </c>
      <c r="L122" s="57"/>
    </row>
    <row r="123" spans="1:12" x14ac:dyDescent="0.2">
      <c r="A123" t="s">
        <v>312</v>
      </c>
      <c r="B123" t="s">
        <v>333</v>
      </c>
      <c r="C123" s="37">
        <v>0</v>
      </c>
      <c r="D123" s="37">
        <v>7662.94</v>
      </c>
      <c r="E123" s="40"/>
      <c r="F123" s="56" t="str">
        <f t="shared" si="4"/>
        <v>2019–20 MONT</v>
      </c>
      <c r="G123" s="56" t="str">
        <f t="array" ref="G123">A123&amp;" "&amp;SUM(IF(A123=FinyearIm,IF(C123&lt;=QldIm,1,0),0))</f>
        <v>2019–20 221</v>
      </c>
      <c r="H123" s="56" t="str">
        <f t="array" ref="H123">A123&amp;" "&amp;SUM(IF(A123=FinyearIm,IF(D123&lt;=AustraliaIm,1,0),0))</f>
        <v>2019–20 213</v>
      </c>
      <c r="I123" s="56" t="str">
        <f t="shared" si="5"/>
        <v>MONT</v>
      </c>
      <c r="J123" s="57">
        <f t="shared" si="6"/>
        <v>0</v>
      </c>
      <c r="K123" s="57">
        <f t="shared" si="7"/>
        <v>7.66294E-3</v>
      </c>
      <c r="L123" s="57"/>
    </row>
    <row r="124" spans="1:12" x14ac:dyDescent="0.2">
      <c r="A124" t="s">
        <v>312</v>
      </c>
      <c r="B124" t="s">
        <v>209</v>
      </c>
      <c r="C124" s="37">
        <v>7524604.8099999996</v>
      </c>
      <c r="D124" s="37">
        <v>58753541.240000002</v>
      </c>
      <c r="E124" s="40"/>
      <c r="F124" s="56" t="str">
        <f t="shared" si="4"/>
        <v>2019–20 MORO</v>
      </c>
      <c r="G124" s="56" t="str">
        <f t="array" ref="G124">A124&amp;" "&amp;SUM(IF(A124=FinyearIm,IF(C124&lt;=QldIm,1,0),0))</f>
        <v>2019–20 70</v>
      </c>
      <c r="H124" s="56" t="str">
        <f t="array" ref="H124">A124&amp;" "&amp;SUM(IF(A124=FinyearIm,IF(D124&lt;=AustraliaIm,1,0),0))</f>
        <v>2019–20 81</v>
      </c>
      <c r="I124" s="56" t="str">
        <f t="shared" si="5"/>
        <v>MORO</v>
      </c>
      <c r="J124" s="57">
        <f t="shared" si="6"/>
        <v>7.5246048099999996</v>
      </c>
      <c r="K124" s="57">
        <f t="shared" si="7"/>
        <v>58.753541240000004</v>
      </c>
      <c r="L124" s="57"/>
    </row>
    <row r="125" spans="1:12" x14ac:dyDescent="0.2">
      <c r="A125" t="s">
        <v>312</v>
      </c>
      <c r="B125" t="s">
        <v>210</v>
      </c>
      <c r="C125" s="37">
        <v>2354098.2599999998</v>
      </c>
      <c r="D125" s="37">
        <v>19916901.030000001</v>
      </c>
      <c r="E125" s="40"/>
      <c r="F125" s="56" t="str">
        <f t="shared" si="4"/>
        <v>2019–20 MOZA</v>
      </c>
      <c r="G125" s="56" t="str">
        <f t="array" ref="G125">A125&amp;" "&amp;SUM(IF(A125=FinyearIm,IF(C125&lt;=QldIm,1,0),0))</f>
        <v>2019–20 88</v>
      </c>
      <c r="H125" s="56" t="str">
        <f t="array" ref="H125">A125&amp;" "&amp;SUM(IF(A125=FinyearIm,IF(D125&lt;=AustraliaIm,1,0),0))</f>
        <v>2019–20 105</v>
      </c>
      <c r="I125" s="56" t="str">
        <f t="shared" si="5"/>
        <v>MOZA</v>
      </c>
      <c r="J125" s="57">
        <f t="shared" si="6"/>
        <v>2.3540982599999998</v>
      </c>
      <c r="K125" s="57">
        <f t="shared" si="7"/>
        <v>19.916901030000002</v>
      </c>
      <c r="L125" s="57"/>
    </row>
    <row r="126" spans="1:12" x14ac:dyDescent="0.2">
      <c r="A126" t="s">
        <v>312</v>
      </c>
      <c r="B126" t="s">
        <v>211</v>
      </c>
      <c r="C126" s="37">
        <v>1935.6</v>
      </c>
      <c r="D126" s="37">
        <v>7259.35</v>
      </c>
      <c r="E126" s="40"/>
      <c r="F126" s="56" t="str">
        <f t="shared" si="4"/>
        <v>2019–20 MRNS</v>
      </c>
      <c r="G126" s="56" t="str">
        <f t="array" ref="G126">A126&amp;" "&amp;SUM(IF(A126=FinyearIm,IF(C126&lt;=QldIm,1,0),0))</f>
        <v>2019–20 173</v>
      </c>
      <c r="H126" s="56" t="str">
        <f t="array" ref="H126">A126&amp;" "&amp;SUM(IF(A126=FinyearIm,IF(D126&lt;=AustraliaIm,1,0),0))</f>
        <v>2019–20 214</v>
      </c>
      <c r="I126" s="56" t="str">
        <f t="shared" si="5"/>
        <v>MRNS</v>
      </c>
      <c r="J126" s="57">
        <f t="shared" si="6"/>
        <v>1.9356E-3</v>
      </c>
      <c r="K126" s="57">
        <f t="shared" si="7"/>
        <v>7.2593500000000004E-3</v>
      </c>
      <c r="L126" s="57"/>
    </row>
    <row r="127" spans="1:12" x14ac:dyDescent="0.2">
      <c r="A127" t="s">
        <v>312</v>
      </c>
      <c r="B127" t="s">
        <v>212</v>
      </c>
      <c r="C127" s="37">
        <v>0</v>
      </c>
      <c r="D127" s="37">
        <v>99173133.890000001</v>
      </c>
      <c r="E127" s="40"/>
      <c r="F127" s="56" t="str">
        <f t="shared" si="4"/>
        <v>2019–20 MRTN</v>
      </c>
      <c r="G127" s="56" t="str">
        <f t="array" ref="G127">A127&amp;" "&amp;SUM(IF(A127=FinyearIm,IF(C127&lt;=QldIm,1,0),0))</f>
        <v>2019–20 221</v>
      </c>
      <c r="H127" s="56" t="str">
        <f t="array" ref="H127">A127&amp;" "&amp;SUM(IF(A127=FinyearIm,IF(D127&lt;=AustraliaIm,1,0),0))</f>
        <v>2019–20 72</v>
      </c>
      <c r="I127" s="56" t="str">
        <f t="shared" si="5"/>
        <v>MRTN</v>
      </c>
      <c r="J127" s="57">
        <f t="shared" si="6"/>
        <v>0</v>
      </c>
      <c r="K127" s="57">
        <f t="shared" si="7"/>
        <v>99.173133890000003</v>
      </c>
      <c r="L127" s="57"/>
    </row>
    <row r="128" spans="1:12" x14ac:dyDescent="0.2">
      <c r="A128" t="s">
        <v>312</v>
      </c>
      <c r="B128" t="s">
        <v>316</v>
      </c>
      <c r="C128" s="37">
        <v>64719.17</v>
      </c>
      <c r="D128" s="37">
        <v>934773.26</v>
      </c>
      <c r="E128" s="40"/>
      <c r="F128" s="56" t="str">
        <f t="shared" si="4"/>
        <v>2019–20 MTEN</v>
      </c>
      <c r="G128" s="56" t="str">
        <f t="array" ref="G128">A128&amp;" "&amp;SUM(IF(A128=FinyearIm,IF(C128&lt;=QldIm,1,0),0))</f>
        <v>2019–20 144</v>
      </c>
      <c r="H128" s="56" t="str">
        <f t="array" ref="H128">A128&amp;" "&amp;SUM(IF(A128=FinyearIm,IF(D128&lt;=AustraliaIm,1,0),0))</f>
        <v>2019–20 157</v>
      </c>
      <c r="I128" s="56" t="str">
        <f t="shared" si="5"/>
        <v>MTEN</v>
      </c>
      <c r="J128" s="57">
        <f t="shared" si="6"/>
        <v>6.4719169999999993E-2</v>
      </c>
      <c r="K128" s="57">
        <f t="shared" si="7"/>
        <v>0.93477326000000005</v>
      </c>
      <c r="L128" s="57"/>
    </row>
    <row r="129" spans="1:12" x14ac:dyDescent="0.2">
      <c r="A129" t="s">
        <v>312</v>
      </c>
      <c r="B129" t="s">
        <v>213</v>
      </c>
      <c r="C129" s="37">
        <v>2768749.21</v>
      </c>
      <c r="D129" s="37">
        <v>14055208.869999999</v>
      </c>
      <c r="E129" s="40"/>
      <c r="F129" s="56" t="str">
        <f t="shared" si="4"/>
        <v>2019–20 NAMI</v>
      </c>
      <c r="G129" s="56" t="str">
        <f t="array" ref="G129">A129&amp;" "&amp;SUM(IF(A129=FinyearIm,IF(C129&lt;=QldIm,1,0),0))</f>
        <v>2019–20 84</v>
      </c>
      <c r="H129" s="56" t="str">
        <f t="array" ref="H129">A129&amp;" "&amp;SUM(IF(A129=FinyearIm,IF(D129&lt;=AustraliaIm,1,0),0))</f>
        <v>2019–20 110</v>
      </c>
      <c r="I129" s="56" t="str">
        <f t="shared" si="5"/>
        <v>NAMI</v>
      </c>
      <c r="J129" s="57">
        <f t="shared" si="6"/>
        <v>2.7687492100000002</v>
      </c>
      <c r="K129" s="57">
        <f t="shared" si="7"/>
        <v>14.05520887</v>
      </c>
      <c r="L129" s="57"/>
    </row>
    <row r="130" spans="1:12" x14ac:dyDescent="0.2">
      <c r="A130" t="s">
        <v>312</v>
      </c>
      <c r="B130" t="s">
        <v>214</v>
      </c>
      <c r="C130">
        <v>23646.04</v>
      </c>
      <c r="D130" s="37">
        <v>3314026.94</v>
      </c>
      <c r="E130" s="40"/>
      <c r="F130" s="56" t="str">
        <f t="shared" ref="F130:F193" si="8">A130&amp;" "&amp;B130</f>
        <v>2019–20 NAUR</v>
      </c>
      <c r="G130" s="56" t="str">
        <f t="array" ref="G130">A130&amp;" "&amp;SUM(IF(A130=FinyearIm,IF(C130&lt;=QldIm,1,0),0))</f>
        <v>2019–20 157</v>
      </c>
      <c r="H130" s="56" t="str">
        <f t="array" ref="H130">A130&amp;" "&amp;SUM(IF(A130=FinyearIm,IF(D130&lt;=AustraliaIm,1,0),0))</f>
        <v>2019–20 134</v>
      </c>
      <c r="I130" s="56" t="str">
        <f t="shared" ref="I130:I193" si="9">B130</f>
        <v>NAUR</v>
      </c>
      <c r="J130" s="57">
        <f t="shared" ref="J130:J193" si="10">C130/1000000</f>
        <v>2.364604E-2</v>
      </c>
      <c r="K130" s="57">
        <f t="shared" ref="K130:K193" si="11">D130/1000000</f>
        <v>3.3140269399999998</v>
      </c>
      <c r="L130" s="57"/>
    </row>
    <row r="131" spans="1:12" x14ac:dyDescent="0.2">
      <c r="A131" t="s">
        <v>312</v>
      </c>
      <c r="B131" t="s">
        <v>215</v>
      </c>
      <c r="C131" s="37">
        <v>4071724.62</v>
      </c>
      <c r="D131" s="37">
        <v>10549327.4</v>
      </c>
      <c r="E131" s="40"/>
      <c r="F131" s="56" t="str">
        <f t="shared" si="8"/>
        <v>2019–20 NCAL</v>
      </c>
      <c r="G131" s="56" t="str">
        <f t="array" ref="G131">A131&amp;" "&amp;SUM(IF(A131=FinyearIm,IF(C131&lt;=QldIm,1,0),0))</f>
        <v>2019–20 77</v>
      </c>
      <c r="H131" s="56" t="str">
        <f t="array" ref="H131">A131&amp;" "&amp;SUM(IF(A131=FinyearIm,IF(D131&lt;=AustraliaIm,1,0),0))</f>
        <v>2019–20 116</v>
      </c>
      <c r="I131" s="56" t="str">
        <f t="shared" si="9"/>
        <v>NCAL</v>
      </c>
      <c r="J131" s="57">
        <f t="shared" si="10"/>
        <v>4.0717246200000003</v>
      </c>
      <c r="K131" s="57">
        <f t="shared" si="11"/>
        <v>10.549327400000001</v>
      </c>
      <c r="L131" s="57"/>
    </row>
    <row r="132" spans="1:12" x14ac:dyDescent="0.2">
      <c r="A132" t="s">
        <v>312</v>
      </c>
      <c r="B132" t="s">
        <v>216</v>
      </c>
      <c r="C132" s="37">
        <v>280560.86</v>
      </c>
      <c r="D132" s="37">
        <v>7413477.3399999999</v>
      </c>
      <c r="E132" s="40"/>
      <c r="F132" s="56" t="str">
        <f t="shared" si="8"/>
        <v>2019–20 NEPA</v>
      </c>
      <c r="G132" s="56" t="str">
        <f t="array" ref="G132">A132&amp;" "&amp;SUM(IF(A132=FinyearIm,IF(C132&lt;=QldIm,1,0),0))</f>
        <v>2019–20 122</v>
      </c>
      <c r="H132" s="56" t="str">
        <f t="array" ref="H132">A132&amp;" "&amp;SUM(IF(A132=FinyearIm,IF(D132&lt;=AustraliaIm,1,0),0))</f>
        <v>2019–20 122</v>
      </c>
      <c r="I132" s="56" t="str">
        <f t="shared" si="9"/>
        <v>NEPA</v>
      </c>
      <c r="J132" s="57">
        <f t="shared" si="10"/>
        <v>0.28056085999999997</v>
      </c>
      <c r="K132" s="57">
        <f t="shared" si="11"/>
        <v>7.41347734</v>
      </c>
      <c r="L132" s="57"/>
    </row>
    <row r="133" spans="1:12" x14ac:dyDescent="0.2">
      <c r="A133" t="s">
        <v>312</v>
      </c>
      <c r="B133" t="s">
        <v>217</v>
      </c>
      <c r="C133">
        <v>304470374.739999</v>
      </c>
      <c r="D133">
        <v>2795387297.6700001</v>
      </c>
      <c r="E133" s="40"/>
      <c r="F133" s="56" t="str">
        <f t="shared" si="8"/>
        <v>2019–20 NETH</v>
      </c>
      <c r="G133" s="56" t="str">
        <f t="array" ref="G133">A133&amp;" "&amp;SUM(IF(A133=FinyearIm,IF(C133&lt;=QldIm,1,0),0))</f>
        <v>2019–20 25</v>
      </c>
      <c r="H133" s="56" t="str">
        <f t="array" ref="H133">A133&amp;" "&amp;SUM(IF(A133=FinyearIm,IF(D133&lt;=AustraliaIm,1,0),0))</f>
        <v>2019–20 21</v>
      </c>
      <c r="I133" s="56" t="str">
        <f t="shared" si="9"/>
        <v>NETH</v>
      </c>
      <c r="J133" s="57">
        <f t="shared" si="10"/>
        <v>304.47037473999899</v>
      </c>
      <c r="K133" s="57">
        <f t="shared" si="11"/>
        <v>2795.38729767</v>
      </c>
      <c r="L133" s="57"/>
    </row>
    <row r="134" spans="1:12" x14ac:dyDescent="0.2">
      <c r="A134" t="s">
        <v>312</v>
      </c>
      <c r="B134" t="s">
        <v>218</v>
      </c>
      <c r="C134" s="37">
        <v>220413420.97999999</v>
      </c>
      <c r="D134" s="37">
        <v>394439303.60000002</v>
      </c>
      <c r="E134" s="40"/>
      <c r="F134" s="56" t="str">
        <f t="shared" si="8"/>
        <v>2019–20 NGRA</v>
      </c>
      <c r="G134" s="56" t="str">
        <f t="array" ref="G134">A134&amp;" "&amp;SUM(IF(A134=FinyearIm,IF(C134&lt;=QldIm,1,0),0))</f>
        <v>2019–20 28</v>
      </c>
      <c r="H134" s="56" t="str">
        <f t="array" ref="H134">A134&amp;" "&amp;SUM(IF(A134=FinyearIm,IF(D134&lt;=AustraliaIm,1,0),0))</f>
        <v>2019–20 49</v>
      </c>
      <c r="I134" s="56" t="str">
        <f t="shared" si="9"/>
        <v>NGRA</v>
      </c>
      <c r="J134" s="57">
        <f t="shared" si="10"/>
        <v>220.41342097999998</v>
      </c>
      <c r="K134" s="57">
        <f t="shared" si="11"/>
        <v>394.43930360000002</v>
      </c>
      <c r="L134" s="57"/>
    </row>
    <row r="135" spans="1:12" x14ac:dyDescent="0.2">
      <c r="A135" t="s">
        <v>312</v>
      </c>
      <c r="B135" t="s">
        <v>219</v>
      </c>
      <c r="C135">
        <v>1145342.47</v>
      </c>
      <c r="D135" s="37">
        <v>18474525.940000001</v>
      </c>
      <c r="E135" s="40"/>
      <c r="F135" s="56" t="str">
        <f t="shared" si="8"/>
        <v>2019–20 NICA</v>
      </c>
      <c r="G135" s="56" t="str">
        <f t="array" ref="G135">A135&amp;" "&amp;SUM(IF(A135=FinyearIm,IF(C135&lt;=QldIm,1,0),0))</f>
        <v>2019–20 103</v>
      </c>
      <c r="H135" s="56" t="str">
        <f t="array" ref="H135">A135&amp;" "&amp;SUM(IF(A135=FinyearIm,IF(D135&lt;=AustraliaIm,1,0),0))</f>
        <v>2019–20 108</v>
      </c>
      <c r="I135" s="56" t="str">
        <f t="shared" si="9"/>
        <v>NICA</v>
      </c>
      <c r="J135" s="57">
        <f t="shared" si="10"/>
        <v>1.1453424699999999</v>
      </c>
      <c r="K135" s="57">
        <f t="shared" si="11"/>
        <v>18.474525940000003</v>
      </c>
      <c r="L135" s="57"/>
    </row>
    <row r="136" spans="1:12" x14ac:dyDescent="0.2">
      <c r="A136" t="s">
        <v>312</v>
      </c>
      <c r="B136" t="s">
        <v>220</v>
      </c>
      <c r="C136" s="37">
        <v>78664.14</v>
      </c>
      <c r="D136" s="37">
        <v>1512629.28</v>
      </c>
      <c r="E136" s="40"/>
      <c r="F136" s="56" t="str">
        <f t="shared" si="8"/>
        <v>2019–20 NIGE</v>
      </c>
      <c r="G136" s="56" t="str">
        <f t="array" ref="G136">A136&amp;" "&amp;SUM(IF(A136=FinyearIm,IF(C136&lt;=QldIm,1,0),0))</f>
        <v>2019–20 140</v>
      </c>
      <c r="H136" s="56" t="str">
        <f t="array" ref="H136">A136&amp;" "&amp;SUM(IF(A136=FinyearIm,IF(D136&lt;=AustraliaIm,1,0),0))</f>
        <v>2019–20 149</v>
      </c>
      <c r="I136" s="56" t="str">
        <f t="shared" si="9"/>
        <v>NIGE</v>
      </c>
      <c r="J136" s="57">
        <f t="shared" si="10"/>
        <v>7.8664139999999994E-2</v>
      </c>
      <c r="K136" s="57">
        <f t="shared" si="11"/>
        <v>1.5126292800000001</v>
      </c>
      <c r="L136" s="57"/>
    </row>
    <row r="137" spans="1:12" x14ac:dyDescent="0.2">
      <c r="A137" t="s">
        <v>312</v>
      </c>
      <c r="B137" t="s">
        <v>221</v>
      </c>
      <c r="C137" s="37">
        <v>0</v>
      </c>
      <c r="D137" s="37">
        <v>324319.40000000002</v>
      </c>
      <c r="E137" s="40"/>
      <c r="F137" s="56" t="str">
        <f t="shared" si="8"/>
        <v>2019–20 NIUE</v>
      </c>
      <c r="G137" s="56" t="str">
        <f t="array" ref="G137">A137&amp;" "&amp;SUM(IF(A137=FinyearIm,IF(C137&lt;=QldIm,1,0),0))</f>
        <v>2019–20 221</v>
      </c>
      <c r="H137" s="56" t="str">
        <f t="array" ref="H137">A137&amp;" "&amp;SUM(IF(A137=FinyearIm,IF(D137&lt;=AustraliaIm,1,0),0))</f>
        <v>2019–20 176</v>
      </c>
      <c r="I137" s="56" t="str">
        <f t="shared" si="9"/>
        <v>NIUE</v>
      </c>
      <c r="J137" s="57">
        <f t="shared" si="10"/>
        <v>0</v>
      </c>
      <c r="K137" s="57">
        <f t="shared" si="11"/>
        <v>0.32431940000000004</v>
      </c>
      <c r="L137" s="57"/>
    </row>
    <row r="138" spans="1:12" x14ac:dyDescent="0.2">
      <c r="A138" t="s">
        <v>312</v>
      </c>
      <c r="B138" t="s">
        <v>222</v>
      </c>
      <c r="C138" s="37">
        <v>63442.55</v>
      </c>
      <c r="D138" s="37">
        <v>126519.82</v>
      </c>
      <c r="E138" s="40"/>
      <c r="F138" s="56" t="str">
        <f t="shared" si="8"/>
        <v>2019–20 NORF</v>
      </c>
      <c r="G138" s="56" t="str">
        <f t="array" ref="G138">A138&amp;" "&amp;SUM(IF(A138=FinyearIm,IF(C138&lt;=QldIm,1,0),0))</f>
        <v>2019–20 145</v>
      </c>
      <c r="H138" s="56" t="str">
        <f t="array" ref="H138">A138&amp;" "&amp;SUM(IF(A138=FinyearIm,IF(D138&lt;=AustraliaIm,1,0),0))</f>
        <v>2019–20 192</v>
      </c>
      <c r="I138" s="56" t="str">
        <f t="shared" si="9"/>
        <v>NORF</v>
      </c>
      <c r="J138" s="57">
        <f t="shared" si="10"/>
        <v>6.344255E-2</v>
      </c>
      <c r="K138" s="57">
        <f t="shared" si="11"/>
        <v>0.12651982000000001</v>
      </c>
      <c r="L138" s="57"/>
    </row>
    <row r="139" spans="1:12" x14ac:dyDescent="0.2">
      <c r="A139" t="s">
        <v>312</v>
      </c>
      <c r="B139" t="s">
        <v>223</v>
      </c>
      <c r="C139">
        <v>66404575.760000102</v>
      </c>
      <c r="D139" s="37">
        <v>356658612.88</v>
      </c>
      <c r="E139" s="40"/>
      <c r="F139" s="56" t="str">
        <f t="shared" si="8"/>
        <v>2019–20 NWAY</v>
      </c>
      <c r="G139" s="56" t="str">
        <f t="array" ref="G139">A139&amp;" "&amp;SUM(IF(A139=FinyearIm,IF(C139&lt;=QldIm,1,0),0))</f>
        <v>2019–20 45</v>
      </c>
      <c r="H139" s="56" t="str">
        <f t="array" ref="H139">A139&amp;" "&amp;SUM(IF(A139=FinyearIm,IF(D139&lt;=AustraliaIm,1,0),0))</f>
        <v>2019–20 51</v>
      </c>
      <c r="I139" s="56" t="str">
        <f t="shared" si="9"/>
        <v>NWAY</v>
      </c>
      <c r="J139" s="57">
        <f t="shared" si="10"/>
        <v>66.4045757600001</v>
      </c>
      <c r="K139" s="57">
        <f t="shared" si="11"/>
        <v>356.65861288000002</v>
      </c>
      <c r="L139" s="57"/>
    </row>
    <row r="140" spans="1:12" x14ac:dyDescent="0.2">
      <c r="A140" t="s">
        <v>312</v>
      </c>
      <c r="B140" t="s">
        <v>224</v>
      </c>
      <c r="C140" s="37">
        <v>841107294.51999402</v>
      </c>
      <c r="D140" s="37">
        <v>7468571326.3699903</v>
      </c>
      <c r="E140" s="40"/>
      <c r="F140" s="56" t="str">
        <f t="shared" si="8"/>
        <v>2019–20 NZ</v>
      </c>
      <c r="G140" s="56" t="str">
        <f t="array" ref="G140">A140&amp;" "&amp;SUM(IF(A140=FinyearIm,IF(C140&lt;=QldIm,1,0),0))</f>
        <v>2019–20 10</v>
      </c>
      <c r="H140" s="56" t="str">
        <f t="array" ref="H140">A140&amp;" "&amp;SUM(IF(A140=FinyearIm,IF(D140&lt;=AustraliaIm,1,0),0))</f>
        <v>2019–20 9</v>
      </c>
      <c r="I140" s="56" t="str">
        <f t="shared" si="9"/>
        <v>NZ</v>
      </c>
      <c r="J140" s="57">
        <f t="shared" si="10"/>
        <v>841.10729451999407</v>
      </c>
      <c r="K140" s="57">
        <f t="shared" si="11"/>
        <v>7468.5713263699899</v>
      </c>
      <c r="L140" s="57"/>
    </row>
    <row r="141" spans="1:12" x14ac:dyDescent="0.2">
      <c r="A141" t="s">
        <v>312</v>
      </c>
      <c r="B141" t="s">
        <v>225</v>
      </c>
      <c r="C141" s="37">
        <v>417895.06</v>
      </c>
      <c r="D141" s="37">
        <v>24161914.870000001</v>
      </c>
      <c r="E141" s="40"/>
      <c r="F141" s="56" t="str">
        <f t="shared" si="8"/>
        <v>2019–20 OMAN</v>
      </c>
      <c r="G141" s="56" t="str">
        <f t="array" ref="G141">A141&amp;" "&amp;SUM(IF(A141=FinyearIm,IF(C141&lt;=QldIm,1,0),0))</f>
        <v>2019–20 113</v>
      </c>
      <c r="H141" s="56" t="str">
        <f t="array" ref="H141">A141&amp;" "&amp;SUM(IF(A141=FinyearIm,IF(D141&lt;=AustraliaIm,1,0),0))</f>
        <v>2019–20 99</v>
      </c>
      <c r="I141" s="56" t="str">
        <f t="shared" si="9"/>
        <v>OMAN</v>
      </c>
      <c r="J141" s="57">
        <f t="shared" si="10"/>
        <v>0.41789505999999998</v>
      </c>
      <c r="K141" s="57">
        <f t="shared" si="11"/>
        <v>24.16191487</v>
      </c>
      <c r="L141" s="57"/>
    </row>
    <row r="142" spans="1:12" x14ac:dyDescent="0.2">
      <c r="A142" t="s">
        <v>312</v>
      </c>
      <c r="B142" t="s">
        <v>226</v>
      </c>
      <c r="C142" s="37">
        <v>44047904.160000101</v>
      </c>
      <c r="D142" s="37">
        <v>359692459.74000001</v>
      </c>
      <c r="E142" s="40"/>
      <c r="F142" s="56" t="str">
        <f t="shared" si="8"/>
        <v>2019–20 PAKI</v>
      </c>
      <c r="G142" s="56" t="str">
        <f t="array" ref="G142">A142&amp;" "&amp;SUM(IF(A142=FinyearIm,IF(C142&lt;=QldIm,1,0),0))</f>
        <v>2019–20 49</v>
      </c>
      <c r="H142" s="56" t="str">
        <f t="array" ref="H142">A142&amp;" "&amp;SUM(IF(A142=FinyearIm,IF(D142&lt;=AustraliaIm,1,0),0))</f>
        <v>2019–20 50</v>
      </c>
      <c r="I142" s="56" t="str">
        <f t="shared" si="9"/>
        <v>PAKI</v>
      </c>
      <c r="J142" s="57">
        <f t="shared" si="10"/>
        <v>44.047904160000101</v>
      </c>
      <c r="K142" s="57">
        <f t="shared" si="11"/>
        <v>359.69245974</v>
      </c>
      <c r="L142" s="57"/>
    </row>
    <row r="143" spans="1:12" x14ac:dyDescent="0.2">
      <c r="A143" t="s">
        <v>312</v>
      </c>
      <c r="B143" t="s">
        <v>227</v>
      </c>
      <c r="C143" s="37">
        <v>13960.72</v>
      </c>
      <c r="D143" s="37">
        <v>199841.34</v>
      </c>
      <c r="E143" s="40"/>
      <c r="F143" s="56" t="str">
        <f t="shared" si="8"/>
        <v>2019–20 PALU</v>
      </c>
      <c r="G143" s="56" t="str">
        <f t="array" ref="G143">A143&amp;" "&amp;SUM(IF(A143=FinyearIm,IF(C143&lt;=QldIm,1,0),0))</f>
        <v>2019–20 163</v>
      </c>
      <c r="H143" s="56" t="str">
        <f t="array" ref="H143">A143&amp;" "&amp;SUM(IF(A143=FinyearIm,IF(D143&lt;=AustraliaIm,1,0),0))</f>
        <v>2019–20 182</v>
      </c>
      <c r="I143" s="56" t="str">
        <f t="shared" si="9"/>
        <v>PALU</v>
      </c>
      <c r="J143" s="57">
        <f t="shared" si="10"/>
        <v>1.3960719999999999E-2</v>
      </c>
      <c r="K143" s="57">
        <f t="shared" si="11"/>
        <v>0.19984134000000001</v>
      </c>
      <c r="L143" s="57"/>
    </row>
    <row r="144" spans="1:12" x14ac:dyDescent="0.2">
      <c r="A144" t="s">
        <v>312</v>
      </c>
      <c r="B144" t="s">
        <v>228</v>
      </c>
      <c r="C144" s="37">
        <v>27191984.850000001</v>
      </c>
      <c r="D144" s="37">
        <v>192947468.94999999</v>
      </c>
      <c r="E144" s="40"/>
      <c r="F144" s="56" t="str">
        <f t="shared" si="8"/>
        <v>2019–20 PERU</v>
      </c>
      <c r="G144" s="56" t="str">
        <f t="array" ref="G144">A144&amp;" "&amp;SUM(IF(A144=FinyearIm,IF(C144&lt;=QldIm,1,0),0))</f>
        <v>2019–20 55</v>
      </c>
      <c r="H144" s="56" t="str">
        <f t="array" ref="H144">A144&amp;" "&amp;SUM(IF(A144=FinyearIm,IF(D144&lt;=AustraliaIm,1,0),0))</f>
        <v>2019–20 62</v>
      </c>
      <c r="I144" s="56" t="str">
        <f t="shared" si="9"/>
        <v>PERU</v>
      </c>
      <c r="J144" s="57">
        <f t="shared" si="10"/>
        <v>27.191984850000001</v>
      </c>
      <c r="K144" s="57">
        <f t="shared" si="11"/>
        <v>192.94746895</v>
      </c>
      <c r="L144" s="57"/>
    </row>
    <row r="145" spans="1:12" x14ac:dyDescent="0.2">
      <c r="A145" t="s">
        <v>312</v>
      </c>
      <c r="B145" t="s">
        <v>229</v>
      </c>
      <c r="C145" s="37">
        <v>71612967.420000002</v>
      </c>
      <c r="D145" s="37">
        <v>622507909.73000002</v>
      </c>
      <c r="E145" s="40"/>
      <c r="F145" s="56" t="str">
        <f t="shared" si="8"/>
        <v>2019–20 PHIL</v>
      </c>
      <c r="G145" s="56" t="str">
        <f t="array" ref="G145">A145&amp;" "&amp;SUM(IF(A145=FinyearIm,IF(C145&lt;=QldIm,1,0),0))</f>
        <v>2019–20 44</v>
      </c>
      <c r="H145" s="56" t="str">
        <f t="array" ref="H145">A145&amp;" "&amp;SUM(IF(A145=FinyearIm,IF(D145&lt;=AustraliaIm,1,0),0))</f>
        <v>2019–20 46</v>
      </c>
      <c r="I145" s="56" t="str">
        <f t="shared" si="9"/>
        <v>PHIL</v>
      </c>
      <c r="J145" s="57">
        <f t="shared" si="10"/>
        <v>71.612967420000004</v>
      </c>
      <c r="K145" s="57">
        <f t="shared" si="11"/>
        <v>622.50790973000005</v>
      </c>
      <c r="L145" s="57"/>
    </row>
    <row r="146" spans="1:12" x14ac:dyDescent="0.2">
      <c r="A146" t="s">
        <v>312</v>
      </c>
      <c r="B146" t="s">
        <v>231</v>
      </c>
      <c r="C146" s="37">
        <v>2073209.17</v>
      </c>
      <c r="D146" s="37">
        <v>3432274.81</v>
      </c>
      <c r="E146" s="40"/>
      <c r="F146" s="56" t="str">
        <f t="shared" si="8"/>
        <v>2019–20 PLYN</v>
      </c>
      <c r="G146" s="56" t="str">
        <f t="array" ref="G146">A146&amp;" "&amp;SUM(IF(A146=FinyearIm,IF(C146&lt;=QldIm,1,0),0))</f>
        <v>2019–20 90</v>
      </c>
      <c r="H146" s="56" t="str">
        <f t="array" ref="H146">A146&amp;" "&amp;SUM(IF(A146=FinyearIm,IF(D146&lt;=AustraliaIm,1,0),0))</f>
        <v>2019–20 132</v>
      </c>
      <c r="I146" s="56" t="str">
        <f t="shared" si="9"/>
        <v>PLYN</v>
      </c>
      <c r="J146" s="57">
        <f t="shared" si="10"/>
        <v>2.0732091699999997</v>
      </c>
      <c r="K146" s="57">
        <f t="shared" si="11"/>
        <v>3.43227481</v>
      </c>
      <c r="L146" s="57"/>
    </row>
    <row r="147" spans="1:12" x14ac:dyDescent="0.2">
      <c r="A147" t="s">
        <v>312</v>
      </c>
      <c r="B147" t="s">
        <v>232</v>
      </c>
      <c r="C147" s="37">
        <v>2362659174.5</v>
      </c>
      <c r="D147" s="37">
        <v>3957138460.0900002</v>
      </c>
      <c r="E147" s="40"/>
      <c r="F147" s="56" t="str">
        <f t="shared" si="8"/>
        <v>2019–20 PNG</v>
      </c>
      <c r="G147" s="56" t="str">
        <f t="array" ref="G147">A147&amp;" "&amp;SUM(IF(A147=FinyearIm,IF(C147&lt;=QldIm,1,0),0))</f>
        <v>2019–20 6</v>
      </c>
      <c r="H147" s="56" t="str">
        <f t="array" ref="H147">A147&amp;" "&amp;SUM(IF(A147=FinyearIm,IF(D147&lt;=AustraliaIm,1,0),0))</f>
        <v>2019–20 17</v>
      </c>
      <c r="I147" s="56" t="str">
        <f t="shared" si="9"/>
        <v>PNG</v>
      </c>
      <c r="J147" s="57">
        <f t="shared" si="10"/>
        <v>2362.6591745000001</v>
      </c>
      <c r="K147" s="57">
        <f t="shared" si="11"/>
        <v>3957.1384600900001</v>
      </c>
      <c r="L147" s="57"/>
    </row>
    <row r="148" spans="1:12" x14ac:dyDescent="0.2">
      <c r="A148" t="s">
        <v>312</v>
      </c>
      <c r="B148" t="s">
        <v>233</v>
      </c>
      <c r="C148" s="37">
        <v>327865.88</v>
      </c>
      <c r="D148" s="37">
        <v>5287905.01</v>
      </c>
      <c r="E148" s="40"/>
      <c r="F148" s="56" t="str">
        <f t="shared" si="8"/>
        <v>2019–20 PNMA</v>
      </c>
      <c r="G148" s="56" t="str">
        <f t="array" ref="G148">A148&amp;" "&amp;SUM(IF(A148=FinyearIm,IF(C148&lt;=QldIm,1,0),0))</f>
        <v>2019–20 118</v>
      </c>
      <c r="H148" s="56" t="str">
        <f t="array" ref="H148">A148&amp;" "&amp;SUM(IF(A148=FinyearIm,IF(D148&lt;=AustraliaIm,1,0),0))</f>
        <v>2019–20 124</v>
      </c>
      <c r="I148" s="56" t="str">
        <f t="shared" si="9"/>
        <v>PNMA</v>
      </c>
      <c r="J148" s="57">
        <f t="shared" si="10"/>
        <v>0.32786588</v>
      </c>
      <c r="K148" s="57">
        <f t="shared" si="11"/>
        <v>5.2879050099999994</v>
      </c>
      <c r="L148" s="57"/>
    </row>
    <row r="149" spans="1:12" x14ac:dyDescent="0.2">
      <c r="A149" t="s">
        <v>312</v>
      </c>
      <c r="B149" t="s">
        <v>234</v>
      </c>
      <c r="C149" s="37">
        <v>148984270.72</v>
      </c>
      <c r="D149" s="37">
        <v>1340968296.78</v>
      </c>
      <c r="E149" s="40"/>
      <c r="F149" s="56" t="str">
        <f t="shared" si="8"/>
        <v>2019–20 POLA</v>
      </c>
      <c r="G149" s="56" t="str">
        <f t="array" ref="G149">A149&amp;" "&amp;SUM(IF(A149=FinyearIm,IF(C149&lt;=QldIm,1,0),0))</f>
        <v>2019–20 37</v>
      </c>
      <c r="H149" s="56" t="str">
        <f t="array" ref="H149">A149&amp;" "&amp;SUM(IF(A149=FinyearIm,IF(D149&lt;=AustraliaIm,1,0),0))</f>
        <v>2019–20 31</v>
      </c>
      <c r="I149" s="56" t="str">
        <f t="shared" si="9"/>
        <v>POLA</v>
      </c>
      <c r="J149" s="57">
        <f t="shared" si="10"/>
        <v>148.98427072000001</v>
      </c>
      <c r="K149" s="57">
        <f t="shared" si="11"/>
        <v>1340.9682967799999</v>
      </c>
      <c r="L149" s="57"/>
    </row>
    <row r="150" spans="1:12" x14ac:dyDescent="0.2">
      <c r="A150" t="s">
        <v>312</v>
      </c>
      <c r="B150" t="s">
        <v>235</v>
      </c>
      <c r="C150" s="37">
        <v>22756884.780000001</v>
      </c>
      <c r="D150" s="37">
        <v>270490197.63999999</v>
      </c>
      <c r="E150" s="40"/>
      <c r="F150" s="56" t="str">
        <f t="shared" si="8"/>
        <v>2019–20 PORT</v>
      </c>
      <c r="G150" s="56" t="str">
        <f t="array" ref="G150">A150&amp;" "&amp;SUM(IF(A150=FinyearIm,IF(C150&lt;=QldIm,1,0),0))</f>
        <v>2019–20 59</v>
      </c>
      <c r="H150" s="56" t="str">
        <f t="array" ref="H150">A150&amp;" "&amp;SUM(IF(A150=FinyearIm,IF(D150&lt;=AustraliaIm,1,0),0))</f>
        <v>2019–20 56</v>
      </c>
      <c r="I150" s="56" t="str">
        <f t="shared" si="9"/>
        <v>PORT</v>
      </c>
      <c r="J150" s="57">
        <f t="shared" si="10"/>
        <v>22.75688478</v>
      </c>
      <c r="K150" s="57">
        <f t="shared" si="11"/>
        <v>270.49019763999996</v>
      </c>
      <c r="L150" s="57"/>
    </row>
    <row r="151" spans="1:12" x14ac:dyDescent="0.2">
      <c r="A151" t="s">
        <v>312</v>
      </c>
      <c r="B151" t="s">
        <v>236</v>
      </c>
      <c r="C151" s="37">
        <v>171791.43</v>
      </c>
      <c r="D151" s="37">
        <v>1818990.64</v>
      </c>
      <c r="E151" s="40"/>
      <c r="F151" s="56" t="str">
        <f t="shared" si="8"/>
        <v>2019–20 PRGY</v>
      </c>
      <c r="G151" s="56" t="str">
        <f t="array" ref="G151">A151&amp;" "&amp;SUM(IF(A151=FinyearIm,IF(C151&lt;=QldIm,1,0),0))</f>
        <v>2019–20 130</v>
      </c>
      <c r="H151" s="56" t="str">
        <f t="array" ref="H151">A151&amp;" "&amp;SUM(IF(A151=FinyearIm,IF(D151&lt;=AustraliaIm,1,0),0))</f>
        <v>2019–20 145</v>
      </c>
      <c r="I151" s="56" t="str">
        <f t="shared" si="9"/>
        <v>PRGY</v>
      </c>
      <c r="J151" s="57">
        <f t="shared" si="10"/>
        <v>0.17179142999999999</v>
      </c>
      <c r="K151" s="57">
        <f t="shared" si="11"/>
        <v>1.81899064</v>
      </c>
      <c r="L151" s="57"/>
    </row>
    <row r="152" spans="1:12" x14ac:dyDescent="0.2">
      <c r="A152" t="s">
        <v>312</v>
      </c>
      <c r="B152" t="s">
        <v>237</v>
      </c>
      <c r="C152" s="37">
        <v>1595594.8</v>
      </c>
      <c r="D152" s="37">
        <v>25583130.399999999</v>
      </c>
      <c r="E152" s="40"/>
      <c r="F152" s="56" t="str">
        <f t="shared" si="8"/>
        <v>2019–20 PSIA</v>
      </c>
      <c r="G152" s="56" t="str">
        <f t="array" ref="G152">A152&amp;" "&amp;SUM(IF(A152=FinyearIm,IF(C152&lt;=QldIm,1,0),0))</f>
        <v>2019–20 94</v>
      </c>
      <c r="H152" s="56" t="str">
        <f t="array" ref="H152">A152&amp;" "&amp;SUM(IF(A152=FinyearIm,IF(D152&lt;=AustraliaIm,1,0),0))</f>
        <v>2019–20 97</v>
      </c>
      <c r="I152" s="56" t="str">
        <f t="shared" si="9"/>
        <v>PSIA</v>
      </c>
      <c r="J152" s="57">
        <f t="shared" si="10"/>
        <v>1.5955948</v>
      </c>
      <c r="K152" s="57">
        <f t="shared" si="11"/>
        <v>25.583130399999998</v>
      </c>
      <c r="L152" s="57"/>
    </row>
    <row r="153" spans="1:12" x14ac:dyDescent="0.2">
      <c r="A153" t="s">
        <v>312</v>
      </c>
      <c r="B153" t="s">
        <v>238</v>
      </c>
      <c r="C153" s="37">
        <v>31038219.23</v>
      </c>
      <c r="D153" s="37">
        <v>294809514.63</v>
      </c>
      <c r="E153" s="40"/>
      <c r="F153" s="56" t="str">
        <f t="shared" si="8"/>
        <v>2019–20 QATA</v>
      </c>
      <c r="G153" s="56" t="str">
        <f t="array" ref="G153">A153&amp;" "&amp;SUM(IF(A153=FinyearIm,IF(C153&lt;=QldIm,1,0),0))</f>
        <v>2019–20 52</v>
      </c>
      <c r="H153" s="56" t="str">
        <f t="array" ref="H153">A153&amp;" "&amp;SUM(IF(A153=FinyearIm,IF(D153&lt;=AustraliaIm,1,0),0))</f>
        <v>2019–20 53</v>
      </c>
      <c r="I153" s="56" t="str">
        <f t="shared" si="9"/>
        <v>QATA</v>
      </c>
      <c r="J153" s="57">
        <f t="shared" si="10"/>
        <v>31.038219229999999</v>
      </c>
      <c r="K153" s="57">
        <f t="shared" si="11"/>
        <v>294.80951462999997</v>
      </c>
      <c r="L153" s="57"/>
    </row>
    <row r="154" spans="1:12" x14ac:dyDescent="0.2">
      <c r="A154" t="s">
        <v>312</v>
      </c>
      <c r="B154" t="s">
        <v>239</v>
      </c>
      <c r="C154">
        <v>15214.54</v>
      </c>
      <c r="D154" s="37">
        <v>354505.47</v>
      </c>
      <c r="E154" s="40"/>
      <c r="F154" s="56" t="str">
        <f t="shared" si="8"/>
        <v>2019–20 REUN</v>
      </c>
      <c r="G154" s="56" t="str">
        <f t="array" ref="G154">A154&amp;" "&amp;SUM(IF(A154=FinyearIm,IF(C154&lt;=QldIm,1,0),0))</f>
        <v>2019–20 161</v>
      </c>
      <c r="H154" s="56" t="str">
        <f t="array" ref="H154">A154&amp;" "&amp;SUM(IF(A154=FinyearIm,IF(D154&lt;=AustraliaIm,1,0),0))</f>
        <v>2019–20 174</v>
      </c>
      <c r="I154" s="56" t="str">
        <f t="shared" si="9"/>
        <v>REUN</v>
      </c>
      <c r="J154" s="57">
        <f t="shared" si="10"/>
        <v>1.521454E-2</v>
      </c>
      <c r="K154" s="57">
        <f t="shared" si="11"/>
        <v>0.35450546999999999</v>
      </c>
      <c r="L154" s="57"/>
    </row>
    <row r="155" spans="1:12" x14ac:dyDescent="0.2">
      <c r="A155" t="s">
        <v>312</v>
      </c>
      <c r="B155" t="s">
        <v>240</v>
      </c>
      <c r="C155" s="37">
        <v>1800784.38</v>
      </c>
      <c r="D155" s="37">
        <v>281019698.92000002</v>
      </c>
      <c r="E155" s="40"/>
      <c r="F155" s="56" t="str">
        <f t="shared" si="8"/>
        <v>2019–20 RICO</v>
      </c>
      <c r="G155" s="56" t="str">
        <f t="array" ref="G155">A155&amp;" "&amp;SUM(IF(A155=FinyearIm,IF(C155&lt;=QldIm,1,0),0))</f>
        <v>2019–20 92</v>
      </c>
      <c r="H155" s="56" t="str">
        <f t="array" ref="H155">A155&amp;" "&amp;SUM(IF(A155=FinyearIm,IF(D155&lt;=AustraliaIm,1,0),0))</f>
        <v>2019–20 54</v>
      </c>
      <c r="I155" s="56" t="str">
        <f t="shared" si="9"/>
        <v>RICO</v>
      </c>
      <c r="J155" s="57">
        <f t="shared" si="10"/>
        <v>1.8007843799999999</v>
      </c>
      <c r="K155" s="57">
        <f t="shared" si="11"/>
        <v>281.01969892</v>
      </c>
      <c r="L155" s="57"/>
    </row>
    <row r="156" spans="1:12" x14ac:dyDescent="0.2">
      <c r="A156" t="s">
        <v>312</v>
      </c>
      <c r="B156" t="s">
        <v>241</v>
      </c>
      <c r="C156" s="37">
        <v>2467691697.2399998</v>
      </c>
      <c r="D156" s="37">
        <v>10456058792.43</v>
      </c>
      <c r="E156" s="40"/>
      <c r="F156" s="56" t="str">
        <f t="shared" si="8"/>
        <v>2019–20 RKOR</v>
      </c>
      <c r="G156" s="56" t="str">
        <f t="array" ref="G156">A156&amp;" "&amp;SUM(IF(A156=FinyearIm,IF(C156&lt;=QldIm,1,0),0))</f>
        <v>2019–20 5</v>
      </c>
      <c r="H156" s="56" t="str">
        <f t="array" ref="H156">A156&amp;" "&amp;SUM(IF(A156=FinyearIm,IF(D156&lt;=AustraliaIm,1,0),0))</f>
        <v>2019–20 6</v>
      </c>
      <c r="I156" s="56" t="str">
        <f t="shared" si="9"/>
        <v>RKOR</v>
      </c>
      <c r="J156" s="57">
        <f t="shared" si="10"/>
        <v>2467.6916972399999</v>
      </c>
      <c r="K156" s="57">
        <f t="shared" si="11"/>
        <v>10456.05879243</v>
      </c>
      <c r="L156" s="57"/>
    </row>
    <row r="157" spans="1:12" x14ac:dyDescent="0.2">
      <c r="A157" t="s">
        <v>312</v>
      </c>
      <c r="B157" t="s">
        <v>242</v>
      </c>
      <c r="C157" s="37">
        <v>23437017.77</v>
      </c>
      <c r="D157" s="37">
        <v>206065920.34</v>
      </c>
      <c r="E157" s="40"/>
      <c r="F157" s="56" t="str">
        <f t="shared" si="8"/>
        <v>2019–20 ROUM</v>
      </c>
      <c r="G157" s="56" t="str">
        <f t="array" ref="G157">A157&amp;" "&amp;SUM(IF(A157=FinyearIm,IF(C157&lt;=QldIm,1,0),0))</f>
        <v>2019–20 58</v>
      </c>
      <c r="H157" s="56" t="str">
        <f t="array" ref="H157">A157&amp;" "&amp;SUM(IF(A157=FinyearIm,IF(D157&lt;=AustraliaIm,1,0),0))</f>
        <v>2019–20 61</v>
      </c>
      <c r="I157" s="56" t="str">
        <f t="shared" si="9"/>
        <v>ROUM</v>
      </c>
      <c r="J157" s="57">
        <f t="shared" si="10"/>
        <v>23.437017770000001</v>
      </c>
      <c r="K157" s="57">
        <f t="shared" si="11"/>
        <v>206.06592033999999</v>
      </c>
      <c r="L157" s="57"/>
    </row>
    <row r="158" spans="1:12" x14ac:dyDescent="0.2">
      <c r="A158" t="s">
        <v>312</v>
      </c>
      <c r="B158" t="s">
        <v>243</v>
      </c>
      <c r="C158" s="37">
        <v>25225368.399999999</v>
      </c>
      <c r="D158" s="37">
        <v>249837278.81</v>
      </c>
      <c r="E158" s="40"/>
      <c r="F158" s="56" t="str">
        <f t="shared" si="8"/>
        <v>2019–20 RUSS</v>
      </c>
      <c r="G158" s="56" t="str">
        <f t="array" ref="G158">A158&amp;" "&amp;SUM(IF(A158=FinyearIm,IF(C158&lt;=QldIm,1,0),0))</f>
        <v>2019–20 56</v>
      </c>
      <c r="H158" s="56" t="str">
        <f t="array" ref="H158">A158&amp;" "&amp;SUM(IF(A158=FinyearIm,IF(D158&lt;=AustraliaIm,1,0),0))</f>
        <v>2019–20 58</v>
      </c>
      <c r="I158" s="56" t="str">
        <f t="shared" si="9"/>
        <v>RUSS</v>
      </c>
      <c r="J158" s="57">
        <f t="shared" si="10"/>
        <v>25.225368399999997</v>
      </c>
      <c r="K158" s="57">
        <f t="shared" si="11"/>
        <v>249.83727881000002</v>
      </c>
      <c r="L158" s="57"/>
    </row>
    <row r="159" spans="1:12" x14ac:dyDescent="0.2">
      <c r="A159" t="s">
        <v>312</v>
      </c>
      <c r="B159" t="s">
        <v>305</v>
      </c>
      <c r="C159" s="37">
        <v>208486.43</v>
      </c>
      <c r="D159" s="37">
        <v>998621.99</v>
      </c>
      <c r="E159" s="40"/>
      <c r="F159" s="56" t="str">
        <f t="shared" si="8"/>
        <v>2019–20 RWAN</v>
      </c>
      <c r="G159" s="56" t="str">
        <f t="array" ref="G159">A159&amp;" "&amp;SUM(IF(A159=FinyearIm,IF(C159&lt;=QldIm,1,0),0))</f>
        <v>2019–20 126</v>
      </c>
      <c r="H159" s="56" t="str">
        <f t="array" ref="H159">A159&amp;" "&amp;SUM(IF(A159=FinyearIm,IF(D159&lt;=AustraliaIm,1,0),0))</f>
        <v>2019–20 154</v>
      </c>
      <c r="I159" s="56" t="str">
        <f t="shared" si="9"/>
        <v>RWAN</v>
      </c>
      <c r="J159" s="57">
        <f t="shared" si="10"/>
        <v>0.20848643</v>
      </c>
      <c r="K159" s="57">
        <f t="shared" si="11"/>
        <v>0.99862198999999996</v>
      </c>
      <c r="L159" s="57"/>
    </row>
    <row r="160" spans="1:12" x14ac:dyDescent="0.2">
      <c r="A160" t="s">
        <v>312</v>
      </c>
      <c r="B160" t="s">
        <v>244</v>
      </c>
      <c r="C160" s="37">
        <v>193806534.22999999</v>
      </c>
      <c r="D160" s="37">
        <v>978587842.49000001</v>
      </c>
      <c r="E160" s="40"/>
      <c r="F160" s="56" t="str">
        <f t="shared" si="8"/>
        <v>2019–20 SAFR</v>
      </c>
      <c r="G160" s="56" t="str">
        <f t="array" ref="G160">A160&amp;" "&amp;SUM(IF(A160=FinyearIm,IF(C160&lt;=QldIm,1,0),0))</f>
        <v>2019–20 30</v>
      </c>
      <c r="H160" s="56" t="str">
        <f t="array" ref="H160">A160&amp;" "&amp;SUM(IF(A160=FinyearIm,IF(D160&lt;=AustraliaIm,1,0),0))</f>
        <v>2019–20 36</v>
      </c>
      <c r="I160" s="56" t="str">
        <f t="shared" si="9"/>
        <v>SAFR</v>
      </c>
      <c r="J160" s="57">
        <f t="shared" si="10"/>
        <v>193.80653422999998</v>
      </c>
      <c r="K160" s="57">
        <f t="shared" si="11"/>
        <v>978.58784248999996</v>
      </c>
      <c r="L160" s="57"/>
    </row>
    <row r="161" spans="1:12" x14ac:dyDescent="0.2">
      <c r="A161" t="s">
        <v>312</v>
      </c>
      <c r="B161" t="s">
        <v>245</v>
      </c>
      <c r="C161" s="37">
        <v>768917.13</v>
      </c>
      <c r="D161" s="37">
        <v>9469568.8399999999</v>
      </c>
      <c r="E161" s="40"/>
      <c r="F161" s="56" t="str">
        <f t="shared" si="8"/>
        <v>2019–20 SALV</v>
      </c>
      <c r="G161" s="56" t="str">
        <f t="array" ref="G161">A161&amp;" "&amp;SUM(IF(A161=FinyearIm,IF(C161&lt;=QldIm,1,0),0))</f>
        <v>2019–20 105</v>
      </c>
      <c r="H161" s="56" t="str">
        <f t="array" ref="H161">A161&amp;" "&amp;SUM(IF(A161=FinyearIm,IF(D161&lt;=AustraliaIm,1,0),0))</f>
        <v>2019–20 119</v>
      </c>
      <c r="I161" s="56" t="str">
        <f t="shared" si="9"/>
        <v>SALV</v>
      </c>
      <c r="J161" s="57">
        <f t="shared" si="10"/>
        <v>0.76891713000000006</v>
      </c>
      <c r="K161" s="57">
        <f t="shared" si="11"/>
        <v>9.4695688399999991</v>
      </c>
      <c r="L161" s="57"/>
    </row>
    <row r="162" spans="1:12" x14ac:dyDescent="0.2">
      <c r="A162" t="s">
        <v>312</v>
      </c>
      <c r="B162" t="s">
        <v>246</v>
      </c>
      <c r="C162" s="37">
        <v>5059136.01</v>
      </c>
      <c r="D162" s="37">
        <v>13804308.66</v>
      </c>
      <c r="E162" s="40"/>
      <c r="F162" s="56" t="str">
        <f t="shared" si="8"/>
        <v>2019–20 SAMO</v>
      </c>
      <c r="G162" s="56" t="str">
        <f t="array" ref="G162">A162&amp;" "&amp;SUM(IF(A162=FinyearIm,IF(C162&lt;=QldIm,1,0),0))</f>
        <v>2019–20 75</v>
      </c>
      <c r="H162" s="56" t="str">
        <f t="array" ref="H162">A162&amp;" "&amp;SUM(IF(A162=FinyearIm,IF(D162&lt;=AustraliaIm,1,0),0))</f>
        <v>2019–20 111</v>
      </c>
      <c r="I162" s="56" t="str">
        <f t="shared" si="9"/>
        <v>SAMO</v>
      </c>
      <c r="J162" s="57">
        <f t="shared" si="10"/>
        <v>5.0591360099999996</v>
      </c>
      <c r="K162" s="57">
        <f t="shared" si="11"/>
        <v>13.80430866</v>
      </c>
      <c r="L162" s="57"/>
    </row>
    <row r="163" spans="1:12" x14ac:dyDescent="0.2">
      <c r="A163" t="s">
        <v>312</v>
      </c>
      <c r="B163" t="s">
        <v>335</v>
      </c>
      <c r="C163" s="37">
        <v>24871.95</v>
      </c>
      <c r="D163" s="37">
        <v>46295.839999999997</v>
      </c>
      <c r="E163" s="40"/>
      <c r="F163" s="56" t="str">
        <f t="shared" si="8"/>
        <v>2019–20 SAOT</v>
      </c>
      <c r="G163" s="56" t="str">
        <f t="array" ref="G163">A163&amp;" "&amp;SUM(IF(A163=FinyearIm,IF(C163&lt;=QldIm,1,0),0))</f>
        <v>2019–20 156</v>
      </c>
      <c r="H163" s="56" t="str">
        <f t="array" ref="H163">A163&amp;" "&amp;SUM(IF(A163=FinyearIm,IF(D163&lt;=AustraliaIm,1,0),0))</f>
        <v>2019–20 204</v>
      </c>
      <c r="I163" s="56" t="str">
        <f t="shared" si="9"/>
        <v>SAOT</v>
      </c>
      <c r="J163" s="57">
        <f t="shared" si="10"/>
        <v>2.487195E-2</v>
      </c>
      <c r="K163" s="57">
        <f t="shared" si="11"/>
        <v>4.6295839999999998E-2</v>
      </c>
      <c r="L163" s="57"/>
    </row>
    <row r="164" spans="1:12" x14ac:dyDescent="0.2">
      <c r="A164" t="s">
        <v>312</v>
      </c>
      <c r="B164" t="s">
        <v>247</v>
      </c>
      <c r="C164" s="37">
        <v>39908009.979999997</v>
      </c>
      <c r="D164" s="37">
        <v>634192036.38</v>
      </c>
      <c r="E164" s="40"/>
      <c r="F164" s="56" t="str">
        <f t="shared" si="8"/>
        <v>2019–20 SAUD</v>
      </c>
      <c r="G164" s="56" t="str">
        <f t="array" ref="G164">A164&amp;" "&amp;SUM(IF(A164=FinyearIm,IF(C164&lt;=QldIm,1,0),0))</f>
        <v>2019–20 51</v>
      </c>
      <c r="H164" s="56" t="str">
        <f t="array" ref="H164">A164&amp;" "&amp;SUM(IF(A164=FinyearIm,IF(D164&lt;=AustraliaIm,1,0),0))</f>
        <v>2019–20 45</v>
      </c>
      <c r="I164" s="56" t="str">
        <f t="shared" si="9"/>
        <v>SAUD</v>
      </c>
      <c r="J164" s="57">
        <f t="shared" si="10"/>
        <v>39.908009979999996</v>
      </c>
      <c r="K164" s="57">
        <f t="shared" si="11"/>
        <v>634.19203637999999</v>
      </c>
      <c r="L164" s="57"/>
    </row>
    <row r="165" spans="1:12" x14ac:dyDescent="0.2">
      <c r="A165" t="s">
        <v>312</v>
      </c>
      <c r="B165" t="s">
        <v>248</v>
      </c>
      <c r="C165" s="37">
        <v>17853.22</v>
      </c>
      <c r="D165" s="37">
        <v>80994339.609999999</v>
      </c>
      <c r="E165" s="40"/>
      <c r="F165" s="56" t="str">
        <f t="shared" si="8"/>
        <v>2019–20 SENE</v>
      </c>
      <c r="G165" s="56" t="str">
        <f t="array" ref="G165">A165&amp;" "&amp;SUM(IF(A165=FinyearIm,IF(C165&lt;=QldIm,1,0),0))</f>
        <v>2019–20 160</v>
      </c>
      <c r="H165" s="56" t="str">
        <f t="array" ref="H165">A165&amp;" "&amp;SUM(IF(A165=FinyearIm,IF(D165&lt;=AustraliaIm,1,0),0))</f>
        <v>2019–20 76</v>
      </c>
      <c r="I165" s="56" t="str">
        <f t="shared" si="9"/>
        <v>SENE</v>
      </c>
      <c r="J165" s="57">
        <f t="shared" si="10"/>
        <v>1.785322E-2</v>
      </c>
      <c r="K165" s="57">
        <f t="shared" si="11"/>
        <v>80.994339609999997</v>
      </c>
      <c r="L165" s="57"/>
    </row>
    <row r="166" spans="1:12" x14ac:dyDescent="0.2">
      <c r="A166" t="s">
        <v>312</v>
      </c>
      <c r="B166" t="s">
        <v>249</v>
      </c>
      <c r="C166" s="37">
        <v>1647822.06</v>
      </c>
      <c r="D166" s="37">
        <v>40339771</v>
      </c>
      <c r="E166" s="40"/>
      <c r="F166" s="56" t="str">
        <f t="shared" si="8"/>
        <v>2019–20 SERB</v>
      </c>
      <c r="G166" s="56" t="str">
        <f t="array" ref="G166">A166&amp;" "&amp;SUM(IF(A166=FinyearIm,IF(C166&lt;=QldIm,1,0),0))</f>
        <v>2019–20 93</v>
      </c>
      <c r="H166" s="56" t="str">
        <f t="array" ref="H166">A166&amp;" "&amp;SUM(IF(A166=FinyearIm,IF(D166&lt;=AustraliaIm,1,0),0))</f>
        <v>2019–20 87</v>
      </c>
      <c r="I166" s="56" t="str">
        <f t="shared" si="9"/>
        <v>SERB</v>
      </c>
      <c r="J166" s="57">
        <f t="shared" si="10"/>
        <v>1.64782206</v>
      </c>
      <c r="K166" s="57">
        <f t="shared" si="11"/>
        <v>40.339770999999999</v>
      </c>
      <c r="L166" s="57"/>
    </row>
    <row r="167" spans="1:12" x14ac:dyDescent="0.2">
      <c r="A167" t="s">
        <v>312</v>
      </c>
      <c r="B167" t="s">
        <v>250</v>
      </c>
      <c r="C167" s="37">
        <v>10183.450000000001</v>
      </c>
      <c r="D167" s="37">
        <v>3631846.4</v>
      </c>
      <c r="E167" s="40"/>
      <c r="F167" s="56" t="str">
        <f t="shared" si="8"/>
        <v>2019–20 SEYC</v>
      </c>
      <c r="G167" s="56" t="str">
        <f t="array" ref="G167">A167&amp;" "&amp;SUM(IF(A167=FinyearIm,IF(C167&lt;=QldIm,1,0),0))</f>
        <v>2019–20 165</v>
      </c>
      <c r="H167" s="56" t="str">
        <f t="array" ref="H167">A167&amp;" "&amp;SUM(IF(A167=FinyearIm,IF(D167&lt;=AustraliaIm,1,0),0))</f>
        <v>2019–20 131</v>
      </c>
      <c r="I167" s="56" t="str">
        <f t="shared" si="9"/>
        <v>SEYC</v>
      </c>
      <c r="J167" s="57">
        <f t="shared" si="10"/>
        <v>1.018345E-2</v>
      </c>
      <c r="K167" s="57">
        <f t="shared" si="11"/>
        <v>3.6318463999999997</v>
      </c>
      <c r="L167" s="57"/>
    </row>
    <row r="168" spans="1:12" x14ac:dyDescent="0.2">
      <c r="A168" t="s">
        <v>312</v>
      </c>
      <c r="B168" t="s">
        <v>252</v>
      </c>
      <c r="C168" s="37">
        <v>1067650678.8099999</v>
      </c>
      <c r="D168" s="37">
        <v>9160272699.6800003</v>
      </c>
      <c r="E168" s="40"/>
      <c r="F168" s="56" t="str">
        <f t="shared" si="8"/>
        <v>2019–20 SING</v>
      </c>
      <c r="G168" s="56" t="str">
        <f t="array" ref="G168">A168&amp;" "&amp;SUM(IF(A168=FinyearIm,IF(C168&lt;=QldIm,1,0),0))</f>
        <v>2019–20 9</v>
      </c>
      <c r="H168" s="56" t="str">
        <f t="array" ref="H168">A168&amp;" "&amp;SUM(IF(A168=FinyearIm,IF(D168&lt;=AustraliaIm,1,0),0))</f>
        <v>2019–20 8</v>
      </c>
      <c r="I168" s="56" t="str">
        <f t="shared" si="9"/>
        <v>SING</v>
      </c>
      <c r="J168" s="57">
        <f t="shared" si="10"/>
        <v>1067.65067881</v>
      </c>
      <c r="K168" s="57">
        <f t="shared" si="11"/>
        <v>9160.2726996800011</v>
      </c>
      <c r="L168" s="57"/>
    </row>
    <row r="169" spans="1:12" x14ac:dyDescent="0.2">
      <c r="A169" t="s">
        <v>312</v>
      </c>
      <c r="B169" t="s">
        <v>253</v>
      </c>
      <c r="C169">
        <v>582160.14</v>
      </c>
      <c r="D169" s="37">
        <v>2432934.59</v>
      </c>
      <c r="E169" s="40"/>
      <c r="F169" s="56" t="str">
        <f t="shared" si="8"/>
        <v>2019–20 SLEO</v>
      </c>
      <c r="G169" s="56" t="str">
        <f t="array" ref="G169">A169&amp;" "&amp;SUM(IF(A169=FinyearIm,IF(C169&lt;=QldIm,1,0),0))</f>
        <v>2019–20 111</v>
      </c>
      <c r="H169" s="56" t="str">
        <f t="array" ref="H169">A169&amp;" "&amp;SUM(IF(A169=FinyearIm,IF(D169&lt;=AustraliaIm,1,0),0))</f>
        <v>2019–20 137</v>
      </c>
      <c r="I169" s="56" t="str">
        <f t="shared" si="9"/>
        <v>SLEO</v>
      </c>
      <c r="J169" s="57">
        <f t="shared" si="10"/>
        <v>0.58216014000000005</v>
      </c>
      <c r="K169" s="57">
        <f t="shared" si="11"/>
        <v>2.4329345899999999</v>
      </c>
      <c r="L169" s="57"/>
    </row>
    <row r="170" spans="1:12" x14ac:dyDescent="0.2">
      <c r="A170" t="s">
        <v>312</v>
      </c>
      <c r="B170" t="s">
        <v>254</v>
      </c>
      <c r="C170" s="37">
        <v>18951565.120000001</v>
      </c>
      <c r="D170" s="37">
        <v>181932698.05000001</v>
      </c>
      <c r="E170" s="40"/>
      <c r="F170" s="56" t="str">
        <f t="shared" si="8"/>
        <v>2019–20 SLOV</v>
      </c>
      <c r="G170" s="56" t="str">
        <f t="array" ref="G170">A170&amp;" "&amp;SUM(IF(A170=FinyearIm,IF(C170&lt;=QldIm,1,0),0))</f>
        <v>2019–20 62</v>
      </c>
      <c r="H170" s="56" t="str">
        <f t="array" ref="H170">A170&amp;" "&amp;SUM(IF(A170=FinyearIm,IF(D170&lt;=AustraliaIm,1,0),0))</f>
        <v>2019–20 63</v>
      </c>
      <c r="I170" s="56" t="str">
        <f t="shared" si="9"/>
        <v>SLOV</v>
      </c>
      <c r="J170" s="57">
        <f t="shared" si="10"/>
        <v>18.951565120000001</v>
      </c>
      <c r="K170" s="57">
        <f t="shared" si="11"/>
        <v>181.93269805</v>
      </c>
      <c r="L170" s="57"/>
    </row>
    <row r="171" spans="1:12" x14ac:dyDescent="0.2">
      <c r="A171" t="s">
        <v>312</v>
      </c>
      <c r="B171" t="s">
        <v>255</v>
      </c>
      <c r="C171" s="37">
        <v>6928277.0099999998</v>
      </c>
      <c r="D171" s="37">
        <v>8568098.8300000001</v>
      </c>
      <c r="E171" s="40"/>
      <c r="F171" s="56" t="str">
        <f t="shared" si="8"/>
        <v>2019–20 SOLO</v>
      </c>
      <c r="G171" s="56" t="str">
        <f t="array" ref="G171">A171&amp;" "&amp;SUM(IF(A171=FinyearIm,IF(C171&lt;=QldIm,1,0),0))</f>
        <v>2019–20 71</v>
      </c>
      <c r="H171" s="56" t="str">
        <f t="array" ref="H171">A171&amp;" "&amp;SUM(IF(A171=FinyearIm,IF(D171&lt;=AustraliaIm,1,0),0))</f>
        <v>2019–20 120</v>
      </c>
      <c r="I171" s="56" t="str">
        <f t="shared" si="9"/>
        <v>SOLO</v>
      </c>
      <c r="J171" s="57">
        <f t="shared" si="10"/>
        <v>6.9282770099999995</v>
      </c>
      <c r="K171" s="57">
        <f t="shared" si="11"/>
        <v>8.5680988300000003</v>
      </c>
      <c r="L171" s="57"/>
    </row>
    <row r="172" spans="1:12" x14ac:dyDescent="0.2">
      <c r="A172" t="s">
        <v>312</v>
      </c>
      <c r="B172" t="s">
        <v>256</v>
      </c>
      <c r="C172" s="37">
        <v>72741.52</v>
      </c>
      <c r="D172" s="37">
        <v>168106.82</v>
      </c>
      <c r="E172" s="40"/>
      <c r="F172" s="56" t="str">
        <f t="shared" si="8"/>
        <v>2019–20 SOML</v>
      </c>
      <c r="G172" s="56" t="str">
        <f t="array" ref="G172">A172&amp;" "&amp;SUM(IF(A172=FinyearIm,IF(C172&lt;=QldIm,1,0),0))</f>
        <v>2019–20 142</v>
      </c>
      <c r="H172" s="56" t="str">
        <f t="array" ref="H172">A172&amp;" "&amp;SUM(IF(A172=FinyearIm,IF(D172&lt;=AustraliaIm,1,0),0))</f>
        <v>2019–20 185</v>
      </c>
      <c r="I172" s="56" t="str">
        <f t="shared" si="9"/>
        <v>SOML</v>
      </c>
      <c r="J172" s="57">
        <f t="shared" si="10"/>
        <v>7.2741520000000004E-2</v>
      </c>
      <c r="K172" s="57">
        <f t="shared" si="11"/>
        <v>0.16810682000000002</v>
      </c>
      <c r="L172" s="57"/>
    </row>
    <row r="173" spans="1:12" x14ac:dyDescent="0.2">
      <c r="A173" t="s">
        <v>312</v>
      </c>
      <c r="B173" t="s">
        <v>257</v>
      </c>
      <c r="C173" s="37">
        <v>275724975.66000003</v>
      </c>
      <c r="D173" s="37">
        <v>2099215140.4200001</v>
      </c>
      <c r="E173" s="40"/>
      <c r="F173" s="56" t="str">
        <f t="shared" si="8"/>
        <v>2019–20 SPAI</v>
      </c>
      <c r="G173" s="56" t="str">
        <f t="array" ref="G173">A173&amp;" "&amp;SUM(IF(A173=FinyearIm,IF(C173&lt;=QldIm,1,0),0))</f>
        <v>2019–20 26</v>
      </c>
      <c r="H173" s="56" t="str">
        <f t="array" ref="H173">A173&amp;" "&amp;SUM(IF(A173=FinyearIm,IF(D173&lt;=AustraliaIm,1,0),0))</f>
        <v>2019–20 23</v>
      </c>
      <c r="I173" s="56" t="str">
        <f t="shared" si="9"/>
        <v>SPAI</v>
      </c>
      <c r="J173" s="57">
        <f t="shared" si="10"/>
        <v>275.72497566000004</v>
      </c>
      <c r="K173" s="57">
        <f t="shared" si="11"/>
        <v>2099.2151404199999</v>
      </c>
      <c r="L173" s="57"/>
    </row>
    <row r="174" spans="1:12" x14ac:dyDescent="0.2">
      <c r="A174" t="s">
        <v>312</v>
      </c>
      <c r="B174" t="s">
        <v>258</v>
      </c>
      <c r="C174">
        <v>28771303.550000001</v>
      </c>
      <c r="D174" s="37">
        <v>267420610.38</v>
      </c>
      <c r="E174" s="40"/>
      <c r="F174" s="56" t="str">
        <f t="shared" si="8"/>
        <v>2019–20 SRIL</v>
      </c>
      <c r="G174" s="56" t="str">
        <f t="array" ref="G174">A174&amp;" "&amp;SUM(IF(A174=FinyearIm,IF(C174&lt;=QldIm,1,0),0))</f>
        <v>2019–20 54</v>
      </c>
      <c r="H174" s="56" t="str">
        <f t="array" ref="H174">A174&amp;" "&amp;SUM(IF(A174=FinyearIm,IF(D174&lt;=AustraliaIm,1,0),0))</f>
        <v>2019–20 57</v>
      </c>
      <c r="I174" s="56" t="str">
        <f t="shared" si="9"/>
        <v>SRIL</v>
      </c>
      <c r="J174" s="57">
        <f t="shared" si="10"/>
        <v>28.771303550000003</v>
      </c>
      <c r="K174" s="57">
        <f t="shared" si="11"/>
        <v>267.42061037999997</v>
      </c>
      <c r="L174" s="57"/>
    </row>
    <row r="175" spans="1:12" x14ac:dyDescent="0.2">
      <c r="A175" t="s">
        <v>312</v>
      </c>
      <c r="B175" t="s">
        <v>259</v>
      </c>
      <c r="C175" s="37">
        <v>20993.39</v>
      </c>
      <c r="D175" s="37">
        <v>407479.39</v>
      </c>
      <c r="E175" s="40"/>
      <c r="F175" s="56" t="str">
        <f t="shared" si="8"/>
        <v>2019–20 SRNM</v>
      </c>
      <c r="G175" s="56" t="str">
        <f t="array" ref="G175">A175&amp;" "&amp;SUM(IF(A175=FinyearIm,IF(C175&lt;=QldIm,1,0),0))</f>
        <v>2019–20 158</v>
      </c>
      <c r="H175" s="56" t="str">
        <f t="array" ref="H175">A175&amp;" "&amp;SUM(IF(A175=FinyearIm,IF(D175&lt;=AustraliaIm,1,0),0))</f>
        <v>2019–20 173</v>
      </c>
      <c r="I175" s="56" t="str">
        <f t="shared" si="9"/>
        <v>SRNM</v>
      </c>
      <c r="J175" s="57">
        <f t="shared" si="10"/>
        <v>2.0993390000000001E-2</v>
      </c>
      <c r="K175" s="57">
        <f t="shared" si="11"/>
        <v>0.40747939</v>
      </c>
      <c r="L175" s="57"/>
    </row>
    <row r="176" spans="1:12" x14ac:dyDescent="0.2">
      <c r="A176" t="s">
        <v>312</v>
      </c>
      <c r="B176" t="s">
        <v>306</v>
      </c>
      <c r="C176" s="37">
        <v>43503.95</v>
      </c>
      <c r="D176" s="37">
        <v>106569.2</v>
      </c>
      <c r="E176" s="40"/>
      <c r="F176" s="56" t="str">
        <f t="shared" si="8"/>
        <v>2019–20 SSUD</v>
      </c>
      <c r="G176" s="56" t="str">
        <f t="array" ref="G176">A176&amp;" "&amp;SUM(IF(A176=FinyearIm,IF(C176&lt;=QldIm,1,0),0))</f>
        <v>2019–20 151</v>
      </c>
      <c r="H176" s="56" t="str">
        <f t="array" ref="H176">A176&amp;" "&amp;SUM(IF(A176=FinyearIm,IF(D176&lt;=AustraliaIm,1,0),0))</f>
        <v>2019–20 194</v>
      </c>
      <c r="I176" s="56" t="str">
        <f t="shared" si="9"/>
        <v>SSUD</v>
      </c>
      <c r="J176" s="57">
        <f t="shared" si="10"/>
        <v>4.350395E-2</v>
      </c>
      <c r="K176" s="57">
        <f t="shared" si="11"/>
        <v>0.1065692</v>
      </c>
      <c r="L176" s="57"/>
    </row>
    <row r="177" spans="1:12" x14ac:dyDescent="0.2">
      <c r="A177" t="s">
        <v>312</v>
      </c>
      <c r="B177" t="s">
        <v>260</v>
      </c>
      <c r="C177" s="37">
        <v>0</v>
      </c>
      <c r="D177" s="37">
        <v>247970.62</v>
      </c>
      <c r="E177" s="40"/>
      <c r="F177" s="56" t="str">
        <f t="shared" si="8"/>
        <v>2019–20 STCN</v>
      </c>
      <c r="G177" s="56" t="str">
        <f t="array" ref="G177">A177&amp;" "&amp;SUM(IF(A177=FinyearIm,IF(C177&lt;=QldIm,1,0),0))</f>
        <v>2019–20 221</v>
      </c>
      <c r="H177" s="56" t="str">
        <f t="array" ref="H177">A177&amp;" "&amp;SUM(IF(A177=FinyearIm,IF(D177&lt;=AustraliaIm,1,0),0))</f>
        <v>2019–20 178</v>
      </c>
      <c r="I177" s="56" t="str">
        <f t="shared" si="9"/>
        <v>STCN</v>
      </c>
      <c r="J177" s="57">
        <f t="shared" si="10"/>
        <v>0</v>
      </c>
      <c r="K177" s="57">
        <f t="shared" si="11"/>
        <v>0.24797062</v>
      </c>
      <c r="L177" s="57"/>
    </row>
    <row r="178" spans="1:12" x14ac:dyDescent="0.2">
      <c r="A178" t="s">
        <v>312</v>
      </c>
      <c r="B178" t="s">
        <v>261</v>
      </c>
      <c r="C178" s="37">
        <v>381930.07</v>
      </c>
      <c r="D178" s="37">
        <v>1487175.54</v>
      </c>
      <c r="E178" s="40"/>
      <c r="F178" s="56" t="str">
        <f t="shared" si="8"/>
        <v>2019–20 STHE</v>
      </c>
      <c r="G178" s="56" t="str">
        <f t="array" ref="G178">A178&amp;" "&amp;SUM(IF(A178=FinyearIm,IF(C178&lt;=QldIm,1,0),0))</f>
        <v>2019–20 117</v>
      </c>
      <c r="H178" s="56" t="str">
        <f t="array" ref="H178">A178&amp;" "&amp;SUM(IF(A178=FinyearIm,IF(D178&lt;=AustraliaIm,1,0),0))</f>
        <v>2019–20 150</v>
      </c>
      <c r="I178" s="56" t="str">
        <f t="shared" si="9"/>
        <v>STHE</v>
      </c>
      <c r="J178" s="57">
        <f t="shared" si="10"/>
        <v>0.38193007000000001</v>
      </c>
      <c r="K178" s="57">
        <f t="shared" si="11"/>
        <v>1.48717554</v>
      </c>
      <c r="L178" s="57"/>
    </row>
    <row r="179" spans="1:12" x14ac:dyDescent="0.2">
      <c r="A179" t="s">
        <v>312</v>
      </c>
      <c r="B179" t="s">
        <v>262</v>
      </c>
      <c r="C179" s="37">
        <v>0</v>
      </c>
      <c r="D179" s="37">
        <v>83392.789999999994</v>
      </c>
      <c r="E179" s="40"/>
      <c r="F179" s="56" t="str">
        <f t="shared" si="8"/>
        <v>2019–20 STLU</v>
      </c>
      <c r="G179" s="56" t="str">
        <f t="array" ref="G179">A179&amp;" "&amp;SUM(IF(A179=FinyearIm,IF(C179&lt;=QldIm,1,0),0))</f>
        <v>2019–20 221</v>
      </c>
      <c r="H179" s="56" t="str">
        <f t="array" ref="H179">A179&amp;" "&amp;SUM(IF(A179=FinyearIm,IF(D179&lt;=AustraliaIm,1,0),0))</f>
        <v>2019–20 198</v>
      </c>
      <c r="I179" s="56" t="str">
        <f t="shared" si="9"/>
        <v>STLU</v>
      </c>
      <c r="J179" s="57">
        <f t="shared" si="10"/>
        <v>0</v>
      </c>
      <c r="K179" s="57">
        <f t="shared" si="11"/>
        <v>8.3392789999999994E-2</v>
      </c>
      <c r="L179" s="57"/>
    </row>
    <row r="180" spans="1:12" x14ac:dyDescent="0.2">
      <c r="A180" t="s">
        <v>312</v>
      </c>
      <c r="B180" t="s">
        <v>317</v>
      </c>
      <c r="C180" s="37">
        <v>0</v>
      </c>
      <c r="D180" s="37">
        <v>6478.83</v>
      </c>
      <c r="E180" s="40"/>
      <c r="F180" s="56" t="str">
        <f t="shared" si="8"/>
        <v>2019–20 STVI</v>
      </c>
      <c r="G180" s="56" t="str">
        <f t="array" ref="G180">A180&amp;" "&amp;SUM(IF(A180=FinyearIm,IF(C180&lt;=QldIm,1,0),0))</f>
        <v>2019–20 221</v>
      </c>
      <c r="H180" s="56" t="str">
        <f t="array" ref="H180">A180&amp;" "&amp;SUM(IF(A180=FinyearIm,IF(D180&lt;=AustraliaIm,1,0),0))</f>
        <v>2019–20 215</v>
      </c>
      <c r="I180" s="56" t="str">
        <f t="shared" si="9"/>
        <v>STVI</v>
      </c>
      <c r="J180" s="57">
        <f t="shared" si="10"/>
        <v>0</v>
      </c>
      <c r="K180" s="57">
        <f t="shared" si="11"/>
        <v>6.4788299999999997E-3</v>
      </c>
      <c r="L180" s="57"/>
    </row>
    <row r="181" spans="1:12" x14ac:dyDescent="0.2">
      <c r="A181" t="s">
        <v>312</v>
      </c>
      <c r="B181" t="s">
        <v>263</v>
      </c>
      <c r="C181" s="37">
        <v>0</v>
      </c>
      <c r="D181" s="37">
        <v>118797.77</v>
      </c>
      <c r="E181" s="40"/>
      <c r="F181" s="56" t="str">
        <f t="shared" si="8"/>
        <v>2019–20 SUDN</v>
      </c>
      <c r="G181" s="56" t="str">
        <f t="array" ref="G181">A181&amp;" "&amp;SUM(IF(A181=FinyearIm,IF(C181&lt;=QldIm,1,0),0))</f>
        <v>2019–20 221</v>
      </c>
      <c r="H181" s="56" t="str">
        <f t="array" ref="H181">A181&amp;" "&amp;SUM(IF(A181=FinyearIm,IF(D181&lt;=AustraliaIm,1,0),0))</f>
        <v>2019–20 193</v>
      </c>
      <c r="I181" s="56" t="str">
        <f t="shared" si="9"/>
        <v>SUDN</v>
      </c>
      <c r="J181" s="57">
        <f t="shared" si="10"/>
        <v>0</v>
      </c>
      <c r="K181" s="57">
        <f t="shared" si="11"/>
        <v>0.11879777000000001</v>
      </c>
      <c r="L181" s="57"/>
    </row>
    <row r="182" spans="1:12" x14ac:dyDescent="0.2">
      <c r="A182" t="s">
        <v>312</v>
      </c>
      <c r="B182" t="s">
        <v>264</v>
      </c>
      <c r="C182" s="37">
        <v>62175279.020000003</v>
      </c>
      <c r="D182" s="37">
        <v>455136470.74999899</v>
      </c>
      <c r="E182" s="40"/>
      <c r="F182" s="56" t="str">
        <f t="shared" si="8"/>
        <v>2019–20 SVAK</v>
      </c>
      <c r="G182" s="56" t="str">
        <f t="array" ref="G182">A182&amp;" "&amp;SUM(IF(A182=FinyearIm,IF(C182&lt;=QldIm,1,0),0))</f>
        <v>2019–20 46</v>
      </c>
      <c r="H182" s="56" t="str">
        <f t="array" ref="H182">A182&amp;" "&amp;SUM(IF(A182=FinyearIm,IF(D182&lt;=AustraliaIm,1,0),0))</f>
        <v>2019–20 48</v>
      </c>
      <c r="I182" s="56" t="str">
        <f t="shared" si="9"/>
        <v>SVAK</v>
      </c>
      <c r="J182" s="57">
        <f t="shared" si="10"/>
        <v>62.175279020000005</v>
      </c>
      <c r="K182" s="57">
        <f t="shared" si="11"/>
        <v>455.13647074999898</v>
      </c>
      <c r="L182" s="57"/>
    </row>
    <row r="183" spans="1:12" x14ac:dyDescent="0.2">
      <c r="A183" t="s">
        <v>312</v>
      </c>
      <c r="B183" t="s">
        <v>265</v>
      </c>
      <c r="C183" s="37">
        <v>345128865.38999999</v>
      </c>
      <c r="D183" s="37">
        <v>1891493926.1099999</v>
      </c>
      <c r="E183" s="40"/>
      <c r="F183" s="56" t="str">
        <f t="shared" si="8"/>
        <v>2019–20 SWED</v>
      </c>
      <c r="G183" s="56" t="str">
        <f t="array" ref="G183">A183&amp;" "&amp;SUM(IF(A183=FinyearIm,IF(C183&lt;=QldIm,1,0),0))</f>
        <v>2019–20 22</v>
      </c>
      <c r="H183" s="56" t="str">
        <f t="array" ref="H183">A183&amp;" "&amp;SUM(IF(A183=FinyearIm,IF(D183&lt;=AustraliaIm,1,0),0))</f>
        <v>2019–20 27</v>
      </c>
      <c r="I183" s="56" t="str">
        <f t="shared" si="9"/>
        <v>SWED</v>
      </c>
      <c r="J183" s="57">
        <f t="shared" si="10"/>
        <v>345.12886538999999</v>
      </c>
      <c r="K183" s="57">
        <f t="shared" si="11"/>
        <v>1891.4939261099998</v>
      </c>
      <c r="L183" s="57"/>
    </row>
    <row r="184" spans="1:12" x14ac:dyDescent="0.2">
      <c r="A184" t="s">
        <v>312</v>
      </c>
      <c r="B184" t="s">
        <v>266</v>
      </c>
      <c r="C184" s="37">
        <v>162255736.53999999</v>
      </c>
      <c r="D184" s="37">
        <v>3459381965.4200001</v>
      </c>
      <c r="E184" s="40"/>
      <c r="F184" s="56" t="str">
        <f t="shared" si="8"/>
        <v>2019–20 SWIT</v>
      </c>
      <c r="G184" s="56" t="str">
        <f t="array" ref="G184">A184&amp;" "&amp;SUM(IF(A184=FinyearIm,IF(C184&lt;=QldIm,1,0),0))</f>
        <v>2019–20 35</v>
      </c>
      <c r="H184" s="56" t="str">
        <f t="array" ref="H184">A184&amp;" "&amp;SUM(IF(A184=FinyearIm,IF(D184&lt;=AustraliaIm,1,0),0))</f>
        <v>2019–20 19</v>
      </c>
      <c r="I184" s="56" t="str">
        <f t="shared" si="9"/>
        <v>SWIT</v>
      </c>
      <c r="J184" s="57">
        <f t="shared" si="10"/>
        <v>162.25573653999999</v>
      </c>
      <c r="K184" s="57">
        <f t="shared" si="11"/>
        <v>3459.3819654200001</v>
      </c>
      <c r="L184" s="57"/>
    </row>
    <row r="185" spans="1:12" x14ac:dyDescent="0.2">
      <c r="A185" t="s">
        <v>312</v>
      </c>
      <c r="B185" t="s">
        <v>267</v>
      </c>
      <c r="C185" s="37">
        <v>29123.09</v>
      </c>
      <c r="D185" s="37">
        <v>426724.51</v>
      </c>
      <c r="E185" s="40"/>
      <c r="F185" s="56" t="str">
        <f t="shared" si="8"/>
        <v>2019–20 SWZI</v>
      </c>
      <c r="G185" s="56" t="str">
        <f t="array" ref="G185">A185&amp;" "&amp;SUM(IF(A185=FinyearIm,IF(C185&lt;=QldIm,1,0),0))</f>
        <v>2019–20 155</v>
      </c>
      <c r="H185" s="56" t="str">
        <f t="array" ref="H185">A185&amp;" "&amp;SUM(IF(A185=FinyearIm,IF(D185&lt;=AustraliaIm,1,0),0))</f>
        <v>2019–20 171</v>
      </c>
      <c r="I185" s="56" t="str">
        <f t="shared" si="9"/>
        <v>SWZI</v>
      </c>
      <c r="J185" s="57">
        <f t="shared" si="10"/>
        <v>2.9123090000000001E-2</v>
      </c>
      <c r="K185" s="57">
        <f t="shared" si="11"/>
        <v>0.42672451</v>
      </c>
      <c r="L185" s="57"/>
    </row>
    <row r="186" spans="1:12" x14ac:dyDescent="0.2">
      <c r="A186" t="s">
        <v>312</v>
      </c>
      <c r="B186" t="s">
        <v>268</v>
      </c>
      <c r="C186" s="37">
        <v>0</v>
      </c>
      <c r="D186" s="37">
        <v>2042857.34</v>
      </c>
      <c r="E186" s="40"/>
      <c r="F186" s="56" t="str">
        <f t="shared" si="8"/>
        <v>2019–20 SYRI</v>
      </c>
      <c r="G186" s="56" t="str">
        <f t="array" ref="G186">A186&amp;" "&amp;SUM(IF(A186=FinyearIm,IF(C186&lt;=QldIm,1,0),0))</f>
        <v>2019–20 221</v>
      </c>
      <c r="H186" s="56" t="str">
        <f t="array" ref="H186">A186&amp;" "&amp;SUM(IF(A186=FinyearIm,IF(D186&lt;=AustraliaIm,1,0),0))</f>
        <v>2019–20 142</v>
      </c>
      <c r="I186" s="56" t="str">
        <f t="shared" si="9"/>
        <v>SYRI</v>
      </c>
      <c r="J186" s="57">
        <f t="shared" si="10"/>
        <v>0</v>
      </c>
      <c r="K186" s="57">
        <f t="shared" si="11"/>
        <v>2.0428573400000003</v>
      </c>
      <c r="L186" s="57"/>
    </row>
    <row r="187" spans="1:12" x14ac:dyDescent="0.2">
      <c r="A187" t="s">
        <v>312</v>
      </c>
      <c r="B187" t="s">
        <v>269</v>
      </c>
      <c r="C187" s="37">
        <v>775691219.14999998</v>
      </c>
      <c r="D187" s="37">
        <v>5192779007.2899799</v>
      </c>
      <c r="E187" s="40"/>
      <c r="F187" s="56" t="str">
        <f t="shared" si="8"/>
        <v>2019–20 TAIW</v>
      </c>
      <c r="G187" s="56" t="str">
        <f t="array" ref="G187">A187&amp;" "&amp;SUM(IF(A187=FinyearIm,IF(C187&lt;=QldIm,1,0),0))</f>
        <v>2019–20 12</v>
      </c>
      <c r="H187" s="56" t="str">
        <f t="array" ref="H187">A187&amp;" "&amp;SUM(IF(A187=FinyearIm,IF(D187&lt;=AustraliaIm,1,0),0))</f>
        <v>2019–20 14</v>
      </c>
      <c r="I187" s="56" t="str">
        <f t="shared" si="9"/>
        <v>TAIW</v>
      </c>
      <c r="J187" s="57">
        <f t="shared" si="10"/>
        <v>775.69121914999994</v>
      </c>
      <c r="K187" s="57">
        <f t="shared" si="11"/>
        <v>5192.7790072899797</v>
      </c>
      <c r="L187" s="57"/>
    </row>
    <row r="188" spans="1:12" x14ac:dyDescent="0.2">
      <c r="A188" t="s">
        <v>312</v>
      </c>
      <c r="B188" t="s">
        <v>270</v>
      </c>
      <c r="C188" s="37">
        <v>726688.47</v>
      </c>
      <c r="D188" s="37">
        <v>7800897.6699999999</v>
      </c>
      <c r="E188" s="40"/>
      <c r="F188" s="56" t="str">
        <f t="shared" si="8"/>
        <v>2019–20 TANZ</v>
      </c>
      <c r="G188" s="56" t="str">
        <f t="array" ref="G188">A188&amp;" "&amp;SUM(IF(A188=FinyearIm,IF(C188&lt;=QldIm,1,0),0))</f>
        <v>2019–20 106</v>
      </c>
      <c r="H188" s="56" t="str">
        <f t="array" ref="H188">A188&amp;" "&amp;SUM(IF(A188=FinyearIm,IF(D188&lt;=AustraliaIm,1,0),0))</f>
        <v>2019–20 121</v>
      </c>
      <c r="I188" s="56" t="str">
        <f t="shared" si="9"/>
        <v>TANZ</v>
      </c>
      <c r="J188" s="57">
        <f t="shared" si="10"/>
        <v>0.72668846999999992</v>
      </c>
      <c r="K188" s="57">
        <f t="shared" si="11"/>
        <v>7.8008976700000003</v>
      </c>
      <c r="L188" s="57"/>
    </row>
    <row r="189" spans="1:12" x14ac:dyDescent="0.2">
      <c r="A189" t="s">
        <v>312</v>
      </c>
      <c r="B189" t="s">
        <v>271</v>
      </c>
      <c r="C189" s="37">
        <v>2578750852.1199999</v>
      </c>
      <c r="D189" s="37">
        <v>14544696993</v>
      </c>
      <c r="E189" s="40"/>
      <c r="F189" s="56" t="str">
        <f t="shared" si="8"/>
        <v>2019–20 THAI</v>
      </c>
      <c r="G189" s="56" t="str">
        <f t="array" ref="G189">A189&amp;" "&amp;SUM(IF(A189=FinyearIm,IF(C189&lt;=QldIm,1,0),0))</f>
        <v>2019–20 4</v>
      </c>
      <c r="H189" s="56" t="str">
        <f t="array" ref="H189">A189&amp;" "&amp;SUM(IF(A189=FinyearIm,IF(D189&lt;=AustraliaIm,1,0),0))</f>
        <v>2019–20 4</v>
      </c>
      <c r="I189" s="56" t="str">
        <f t="shared" si="9"/>
        <v>THAI</v>
      </c>
      <c r="J189" s="57">
        <f t="shared" si="10"/>
        <v>2578.7508521199998</v>
      </c>
      <c r="K189" s="57">
        <f t="shared" si="11"/>
        <v>14544.696993</v>
      </c>
      <c r="L189" s="57"/>
    </row>
    <row r="190" spans="1:12" x14ac:dyDescent="0.2">
      <c r="A190" t="s">
        <v>312</v>
      </c>
      <c r="B190" t="s">
        <v>272</v>
      </c>
      <c r="C190">
        <v>618339.13</v>
      </c>
      <c r="D190" s="37">
        <v>2410364.54</v>
      </c>
      <c r="E190" s="40"/>
      <c r="F190" s="56" t="str">
        <f t="shared" si="8"/>
        <v>2019–20 TNGA</v>
      </c>
      <c r="G190" s="56" t="str">
        <f t="array" ref="G190">A190&amp;" "&amp;SUM(IF(A190=FinyearIm,IF(C190&lt;=QldIm,1,0),0))</f>
        <v>2019–20 108</v>
      </c>
      <c r="H190" s="56" t="str">
        <f t="array" ref="H190">A190&amp;" "&amp;SUM(IF(A190=FinyearIm,IF(D190&lt;=AustraliaIm,1,0),0))</f>
        <v>2019–20 139</v>
      </c>
      <c r="I190" s="56" t="str">
        <f t="shared" si="9"/>
        <v>TNGA</v>
      </c>
      <c r="J190" s="57">
        <f t="shared" si="10"/>
        <v>0.61833912999999996</v>
      </c>
      <c r="K190" s="57">
        <f t="shared" si="11"/>
        <v>2.4103645400000002</v>
      </c>
      <c r="L190" s="57"/>
    </row>
    <row r="191" spans="1:12" x14ac:dyDescent="0.2">
      <c r="A191" t="s">
        <v>312</v>
      </c>
      <c r="B191" t="s">
        <v>273</v>
      </c>
      <c r="C191">
        <v>0</v>
      </c>
      <c r="D191" s="37">
        <v>12789887.630000001</v>
      </c>
      <c r="E191" s="40"/>
      <c r="F191" s="56" t="str">
        <f t="shared" si="8"/>
        <v>2019–20 TOGO</v>
      </c>
      <c r="G191" s="56" t="str">
        <f t="array" ref="G191">A191&amp;" "&amp;SUM(IF(A191=FinyearIm,IF(C191&lt;=QldIm,1,0),0))</f>
        <v>2019–20 221</v>
      </c>
      <c r="H191" s="56" t="str">
        <f t="array" ref="H191">A191&amp;" "&amp;SUM(IF(A191=FinyearIm,IF(D191&lt;=AustraliaIm,1,0),0))</f>
        <v>2019–20 113</v>
      </c>
      <c r="I191" s="56" t="str">
        <f t="shared" si="9"/>
        <v>TOGO</v>
      </c>
      <c r="J191" s="57">
        <f t="shared" si="10"/>
        <v>0</v>
      </c>
      <c r="K191" s="57">
        <f t="shared" si="11"/>
        <v>12.789887630000001</v>
      </c>
      <c r="L191" s="57"/>
    </row>
    <row r="192" spans="1:12" x14ac:dyDescent="0.2">
      <c r="A192" t="s">
        <v>312</v>
      </c>
      <c r="B192" t="s">
        <v>308</v>
      </c>
      <c r="C192" s="37">
        <v>0</v>
      </c>
      <c r="D192" s="37">
        <v>11726.32</v>
      </c>
      <c r="E192" s="40"/>
      <c r="F192" s="56" t="str">
        <f t="shared" si="8"/>
        <v>2019–20 TRCA</v>
      </c>
      <c r="G192" s="56" t="str">
        <f t="array" ref="G192">A192&amp;" "&amp;SUM(IF(A192=FinyearIm,IF(C192&lt;=QldIm,1,0),0))</f>
        <v>2019–20 221</v>
      </c>
      <c r="H192" s="56" t="str">
        <f t="array" ref="H192">A192&amp;" "&amp;SUM(IF(A192=FinyearIm,IF(D192&lt;=AustraliaIm,1,0),0))</f>
        <v>2019–20 209</v>
      </c>
      <c r="I192" s="56" t="str">
        <f t="shared" si="9"/>
        <v>TRCA</v>
      </c>
      <c r="J192" s="57">
        <f t="shared" si="10"/>
        <v>0</v>
      </c>
      <c r="K192" s="57">
        <f t="shared" si="11"/>
        <v>1.172632E-2</v>
      </c>
      <c r="L192" s="57"/>
    </row>
    <row r="193" spans="1:12" x14ac:dyDescent="0.2">
      <c r="A193" t="s">
        <v>312</v>
      </c>
      <c r="B193" t="s">
        <v>274</v>
      </c>
      <c r="C193" s="37">
        <v>0</v>
      </c>
      <c r="D193" s="37">
        <v>5727872.2599999998</v>
      </c>
      <c r="E193" s="40"/>
      <c r="F193" s="56" t="str">
        <f t="shared" si="8"/>
        <v>2019–20 TRIN</v>
      </c>
      <c r="G193" s="56" t="str">
        <f t="array" ref="G193">A193&amp;" "&amp;SUM(IF(A193=FinyearIm,IF(C193&lt;=QldIm,1,0),0))</f>
        <v>2019–20 221</v>
      </c>
      <c r="H193" s="56" t="str">
        <f t="array" ref="H193">A193&amp;" "&amp;SUM(IF(A193=FinyearIm,IF(D193&lt;=AustraliaIm,1,0),0))</f>
        <v>2019–20 123</v>
      </c>
      <c r="I193" s="56" t="str">
        <f t="shared" si="9"/>
        <v>TRIN</v>
      </c>
      <c r="J193" s="57">
        <f t="shared" si="10"/>
        <v>0</v>
      </c>
      <c r="K193" s="57">
        <f t="shared" si="11"/>
        <v>5.7278722599999998</v>
      </c>
      <c r="L193" s="57"/>
    </row>
    <row r="194" spans="1:12" x14ac:dyDescent="0.2">
      <c r="A194" t="s">
        <v>312</v>
      </c>
      <c r="B194" t="s">
        <v>275</v>
      </c>
      <c r="C194" s="37">
        <v>2141497.2400000002</v>
      </c>
      <c r="D194" s="37">
        <v>38513366.740000002</v>
      </c>
      <c r="E194" s="40"/>
      <c r="F194" s="56" t="str">
        <f t="shared" ref="F194:F257" si="12">A194&amp;" "&amp;B194</f>
        <v>2019–20 TUNI</v>
      </c>
      <c r="G194" s="56" t="str">
        <f t="array" ref="G194">A194&amp;" "&amp;SUM(IF(A194=FinyearIm,IF(C194&lt;=QldIm,1,0),0))</f>
        <v>2019–20 89</v>
      </c>
      <c r="H194" s="56" t="str">
        <f t="array" ref="H194">A194&amp;" "&amp;SUM(IF(A194=FinyearIm,IF(D194&lt;=AustraliaIm,1,0),0))</f>
        <v>2019–20 88</v>
      </c>
      <c r="I194" s="56" t="str">
        <f t="shared" ref="I194:I257" si="13">B194</f>
        <v>TUNI</v>
      </c>
      <c r="J194" s="57">
        <f t="shared" ref="J194:J257" si="14">C194/1000000</f>
        <v>2.1414972400000001</v>
      </c>
      <c r="K194" s="57">
        <f t="shared" ref="K194:K257" si="15">D194/1000000</f>
        <v>38.513366740000002</v>
      </c>
      <c r="L194" s="57"/>
    </row>
    <row r="195" spans="1:12" x14ac:dyDescent="0.2">
      <c r="A195" t="s">
        <v>312</v>
      </c>
      <c r="B195" t="s">
        <v>276</v>
      </c>
      <c r="C195" s="37">
        <v>163070289.09</v>
      </c>
      <c r="D195" s="37">
        <v>1081245440.3199999</v>
      </c>
      <c r="E195" s="40"/>
      <c r="F195" s="56" t="str">
        <f t="shared" si="12"/>
        <v>2019–20 TURK</v>
      </c>
      <c r="G195" s="56" t="str">
        <f t="array" ref="G195">A195&amp;" "&amp;SUM(IF(A195=FinyearIm,IF(C195&lt;=QldIm,1,0),0))</f>
        <v>2019–20 34</v>
      </c>
      <c r="H195" s="56" t="str">
        <f t="array" ref="H195">A195&amp;" "&amp;SUM(IF(A195=FinyearIm,IF(D195&lt;=AustraliaIm,1,0),0))</f>
        <v>2019–20 34</v>
      </c>
      <c r="I195" s="56" t="str">
        <f t="shared" si="13"/>
        <v>TURK</v>
      </c>
      <c r="J195" s="57">
        <f t="shared" si="14"/>
        <v>163.07028909000002</v>
      </c>
      <c r="K195" s="57">
        <f t="shared" si="15"/>
        <v>1081.2454403199999</v>
      </c>
      <c r="L195" s="57"/>
    </row>
    <row r="196" spans="1:12" x14ac:dyDescent="0.2">
      <c r="A196" t="s">
        <v>312</v>
      </c>
      <c r="B196" t="s">
        <v>277</v>
      </c>
      <c r="C196" s="37">
        <v>0</v>
      </c>
      <c r="D196" s="37">
        <v>7975.32</v>
      </c>
      <c r="E196" s="40"/>
      <c r="F196" s="56" t="str">
        <f t="shared" si="12"/>
        <v>2019–20 TURS</v>
      </c>
      <c r="G196" s="56" t="str">
        <f t="array" ref="G196">A196&amp;" "&amp;SUM(IF(A196=FinyearIm,IF(C196&lt;=QldIm,1,0),0))</f>
        <v>2019–20 221</v>
      </c>
      <c r="H196" s="56" t="str">
        <f t="array" ref="H196">A196&amp;" "&amp;SUM(IF(A196=FinyearIm,IF(D196&lt;=AustraliaIm,1,0),0))</f>
        <v>2019–20 212</v>
      </c>
      <c r="I196" s="56" t="str">
        <f t="shared" si="13"/>
        <v>TURS</v>
      </c>
      <c r="J196" s="57">
        <f t="shared" si="14"/>
        <v>0</v>
      </c>
      <c r="K196" s="57">
        <f t="shared" si="15"/>
        <v>7.9753199999999993E-3</v>
      </c>
      <c r="L196" s="57"/>
    </row>
    <row r="197" spans="1:12" x14ac:dyDescent="0.2">
      <c r="A197" t="s">
        <v>312</v>
      </c>
      <c r="B197" t="s">
        <v>278</v>
      </c>
      <c r="C197">
        <v>1282.01</v>
      </c>
      <c r="D197" s="37">
        <v>165058.62</v>
      </c>
      <c r="E197" s="40"/>
      <c r="F197" s="56" t="str">
        <f t="shared" si="12"/>
        <v>2019–20 TUVA</v>
      </c>
      <c r="G197" s="56" t="str">
        <f t="array" ref="G197">A197&amp;" "&amp;SUM(IF(A197=FinyearIm,IF(C197&lt;=QldIm,1,0),0))</f>
        <v>2019–20 175</v>
      </c>
      <c r="H197" s="56" t="str">
        <f t="array" ref="H197">A197&amp;" "&amp;SUM(IF(A197=FinyearIm,IF(D197&lt;=AustraliaIm,1,0),0))</f>
        <v>2019–20 186</v>
      </c>
      <c r="I197" s="56" t="str">
        <f t="shared" si="13"/>
        <v>TUVA</v>
      </c>
      <c r="J197" s="57">
        <f t="shared" si="14"/>
        <v>1.2820100000000001E-3</v>
      </c>
      <c r="K197" s="57">
        <f t="shared" si="15"/>
        <v>0.16505861999999999</v>
      </c>
      <c r="L197" s="57"/>
    </row>
    <row r="198" spans="1:12" x14ac:dyDescent="0.2">
      <c r="A198" t="s">
        <v>312</v>
      </c>
      <c r="B198" t="s">
        <v>279</v>
      </c>
      <c r="C198" s="37">
        <v>103219276.97</v>
      </c>
      <c r="D198" s="37">
        <v>1950636362.8</v>
      </c>
      <c r="E198" s="40"/>
      <c r="F198" s="56" t="str">
        <f t="shared" si="12"/>
        <v>2019–20 UAEM</v>
      </c>
      <c r="G198" s="56" t="str">
        <f t="array" ref="G198">A198&amp;" "&amp;SUM(IF(A198=FinyearIm,IF(C198&lt;=QldIm,1,0),0))</f>
        <v>2019–20 40</v>
      </c>
      <c r="H198" s="56" t="str">
        <f t="array" ref="H198">A198&amp;" "&amp;SUM(IF(A198=FinyearIm,IF(D198&lt;=AustraliaIm,1,0),0))</f>
        <v>2019–20 26</v>
      </c>
      <c r="I198" s="56" t="str">
        <f t="shared" si="13"/>
        <v>UAEM</v>
      </c>
      <c r="J198" s="57">
        <f t="shared" si="14"/>
        <v>103.21927697</v>
      </c>
      <c r="K198" s="57">
        <f t="shared" si="15"/>
        <v>1950.6363627999999</v>
      </c>
      <c r="L198" s="57"/>
    </row>
    <row r="199" spans="1:12" x14ac:dyDescent="0.2">
      <c r="A199" t="s">
        <v>312</v>
      </c>
      <c r="B199" t="s">
        <v>280</v>
      </c>
      <c r="C199">
        <v>202942.2</v>
      </c>
      <c r="D199" s="37">
        <v>4055326.6</v>
      </c>
      <c r="E199" s="40"/>
      <c r="F199" s="56" t="str">
        <f t="shared" si="12"/>
        <v>2019–20 UGAN</v>
      </c>
      <c r="G199" s="56" t="str">
        <f t="array" ref="G199">A199&amp;" "&amp;SUM(IF(A199=FinyearIm,IF(C199&lt;=QldIm,1,0),0))</f>
        <v>2019–20 127</v>
      </c>
      <c r="H199" s="56" t="str">
        <f t="array" ref="H199">A199&amp;" "&amp;SUM(IF(A199=FinyearIm,IF(D199&lt;=AustraliaIm,1,0),0))</f>
        <v>2019–20 129</v>
      </c>
      <c r="I199" s="56" t="str">
        <f t="shared" si="13"/>
        <v>UGAN</v>
      </c>
      <c r="J199" s="57">
        <f t="shared" si="14"/>
        <v>0.20294220000000002</v>
      </c>
      <c r="K199" s="57">
        <f t="shared" si="15"/>
        <v>4.0553265999999999</v>
      </c>
      <c r="L199" s="57"/>
    </row>
    <row r="200" spans="1:12" x14ac:dyDescent="0.2">
      <c r="A200" t="s">
        <v>312</v>
      </c>
      <c r="B200" t="s">
        <v>281</v>
      </c>
      <c r="C200" s="37">
        <v>714476594.72999501</v>
      </c>
      <c r="D200" s="37">
        <v>6942252551.8799601</v>
      </c>
      <c r="E200" s="40"/>
      <c r="F200" s="56" t="str">
        <f t="shared" si="12"/>
        <v>2019–20 UK</v>
      </c>
      <c r="G200" s="56" t="str">
        <f t="array" ref="G200">A200&amp;" "&amp;SUM(IF(A200=FinyearIm,IF(C200&lt;=QldIm,1,0),0))</f>
        <v>2019–20 14</v>
      </c>
      <c r="H200" s="56" t="str">
        <f t="array" ref="H200">A200&amp;" "&amp;SUM(IF(A200=FinyearIm,IF(D200&lt;=AustraliaIm,1,0),0))</f>
        <v>2019–20 10</v>
      </c>
      <c r="I200" s="56" t="str">
        <f t="shared" si="13"/>
        <v>UK</v>
      </c>
      <c r="J200" s="57">
        <f t="shared" si="14"/>
        <v>714.47659472999499</v>
      </c>
      <c r="K200" s="57">
        <f t="shared" si="15"/>
        <v>6942.2525518799603</v>
      </c>
      <c r="L200" s="57"/>
    </row>
    <row r="201" spans="1:12" x14ac:dyDescent="0.2">
      <c r="A201" t="s">
        <v>312</v>
      </c>
      <c r="B201" t="s">
        <v>282</v>
      </c>
      <c r="C201" s="37">
        <v>4447369</v>
      </c>
      <c r="D201" s="37">
        <v>84740708.5</v>
      </c>
      <c r="E201" s="40"/>
      <c r="F201" s="56" t="str">
        <f t="shared" si="12"/>
        <v>2019–20 UKRA</v>
      </c>
      <c r="G201" s="56" t="str">
        <f t="array" ref="G201">A201&amp;" "&amp;SUM(IF(A201=FinyearIm,IF(C201&lt;=QldIm,1,0),0))</f>
        <v>2019–20 76</v>
      </c>
      <c r="H201" s="56" t="str">
        <f t="array" ref="H201">A201&amp;" "&amp;SUM(IF(A201=FinyearIm,IF(D201&lt;=AustraliaIm,1,0),0))</f>
        <v>2019–20 75</v>
      </c>
      <c r="I201" s="56" t="str">
        <f t="shared" si="13"/>
        <v>UKRA</v>
      </c>
      <c r="J201" s="57">
        <f t="shared" si="14"/>
        <v>4.4473690000000001</v>
      </c>
      <c r="K201" s="57">
        <f t="shared" si="15"/>
        <v>84.740708499999997</v>
      </c>
      <c r="L201" s="57"/>
    </row>
    <row r="202" spans="1:12" x14ac:dyDescent="0.2">
      <c r="A202" t="s">
        <v>312</v>
      </c>
      <c r="B202" t="s">
        <v>283</v>
      </c>
      <c r="C202" s="37">
        <v>389050.19</v>
      </c>
      <c r="D202" s="37">
        <v>10467206.82</v>
      </c>
      <c r="E202" s="40"/>
      <c r="F202" s="56" t="str">
        <f t="shared" si="12"/>
        <v>2019–20 URUG</v>
      </c>
      <c r="G202" s="56" t="str">
        <f t="array" ref="G202">A202&amp;" "&amp;SUM(IF(A202=FinyearIm,IF(C202&lt;=QldIm,1,0),0))</f>
        <v>2019–20 116</v>
      </c>
      <c r="H202" s="56" t="str">
        <f t="array" ref="H202">A202&amp;" "&amp;SUM(IF(A202=FinyearIm,IF(D202&lt;=AustraliaIm,1,0),0))</f>
        <v>2019–20 117</v>
      </c>
      <c r="I202" s="56" t="str">
        <f t="shared" si="13"/>
        <v>URUG</v>
      </c>
      <c r="J202" s="57">
        <f t="shared" si="14"/>
        <v>0.38905019000000002</v>
      </c>
      <c r="K202" s="57">
        <f t="shared" si="15"/>
        <v>10.467206819999999</v>
      </c>
      <c r="L202" s="57"/>
    </row>
    <row r="203" spans="1:12" x14ac:dyDescent="0.2">
      <c r="A203" t="s">
        <v>312</v>
      </c>
      <c r="B203" t="s">
        <v>284</v>
      </c>
      <c r="C203">
        <v>5356350919.8899698</v>
      </c>
      <c r="D203" s="37">
        <v>36331854633.659897</v>
      </c>
      <c r="E203" s="40"/>
      <c r="F203" s="56" t="str">
        <f t="shared" si="12"/>
        <v>2019–20 USA</v>
      </c>
      <c r="G203" s="56" t="str">
        <f t="array" ref="G203">A203&amp;" "&amp;SUM(IF(A203=FinyearIm,IF(C203&lt;=QldIm,1,0),0))</f>
        <v>2019–20 2</v>
      </c>
      <c r="H203" s="56" t="str">
        <f t="array" ref="H203">A203&amp;" "&amp;SUM(IF(A203=FinyearIm,IF(D203&lt;=AustraliaIm,1,0),0))</f>
        <v>2019–20 2</v>
      </c>
      <c r="I203" s="56" t="str">
        <f t="shared" si="13"/>
        <v>USA</v>
      </c>
      <c r="J203" s="57">
        <f t="shared" si="14"/>
        <v>5356.3509198899701</v>
      </c>
      <c r="K203" s="57">
        <f t="shared" si="15"/>
        <v>36331.854633659896</v>
      </c>
      <c r="L203" s="57"/>
    </row>
    <row r="204" spans="1:12" x14ac:dyDescent="0.2">
      <c r="A204" t="s">
        <v>312</v>
      </c>
      <c r="B204" t="s">
        <v>300</v>
      </c>
      <c r="C204">
        <v>18603.91</v>
      </c>
      <c r="D204" s="37">
        <v>85142.64</v>
      </c>
      <c r="E204" s="40"/>
      <c r="F204" s="56" t="str">
        <f t="shared" si="12"/>
        <v>2019–20 USOI</v>
      </c>
      <c r="G204" s="56" t="str">
        <f t="array" ref="G204">A204&amp;" "&amp;SUM(IF(A204=FinyearIm,IF(C204&lt;=QldIm,1,0),0))</f>
        <v>2019–20 159</v>
      </c>
      <c r="H204" s="56" t="str">
        <f t="array" ref="H204">A204&amp;" "&amp;SUM(IF(A204=FinyearIm,IF(D204&lt;=AustraliaIm,1,0),0))</f>
        <v>2019–20 197</v>
      </c>
      <c r="I204" s="56" t="str">
        <f t="shared" si="13"/>
        <v>USOI</v>
      </c>
      <c r="J204" s="57">
        <f t="shared" si="14"/>
        <v>1.8603910000000001E-2</v>
      </c>
      <c r="K204" s="57">
        <f t="shared" si="15"/>
        <v>8.5142640000000006E-2</v>
      </c>
      <c r="L204" s="57"/>
    </row>
    <row r="205" spans="1:12" x14ac:dyDescent="0.2">
      <c r="A205" t="s">
        <v>312</v>
      </c>
      <c r="B205" t="s">
        <v>310</v>
      </c>
      <c r="C205" s="37">
        <v>192710.18</v>
      </c>
      <c r="D205" s="37">
        <v>590851.61</v>
      </c>
      <c r="E205" s="40"/>
      <c r="F205" s="56" t="str">
        <f t="shared" si="12"/>
        <v>2019–20 UZBK</v>
      </c>
      <c r="G205" s="56" t="str">
        <f t="array" ref="G205">A205&amp;" "&amp;SUM(IF(A205=FinyearIm,IF(C205&lt;=QldIm,1,0),0))</f>
        <v>2019–20 128</v>
      </c>
      <c r="H205" s="56" t="str">
        <f t="array" ref="H205">A205&amp;" "&amp;SUM(IF(A205=FinyearIm,IF(D205&lt;=AustraliaIm,1,0),0))</f>
        <v>2019–20 165</v>
      </c>
      <c r="I205" s="56" t="str">
        <f t="shared" si="13"/>
        <v>UZBK</v>
      </c>
      <c r="J205" s="57">
        <f t="shared" si="14"/>
        <v>0.19271017999999998</v>
      </c>
      <c r="K205" s="57">
        <f t="shared" si="15"/>
        <v>0.59085160999999997</v>
      </c>
      <c r="L205" s="57"/>
    </row>
    <row r="206" spans="1:12" x14ac:dyDescent="0.2">
      <c r="A206" t="s">
        <v>312</v>
      </c>
      <c r="B206" t="s">
        <v>285</v>
      </c>
      <c r="C206" s="37">
        <v>1444497.54</v>
      </c>
      <c r="D206" s="37">
        <v>1651663.85</v>
      </c>
      <c r="E206" s="40"/>
      <c r="F206" s="56" t="str">
        <f t="shared" si="12"/>
        <v>2019–20 VANU</v>
      </c>
      <c r="G206" s="56" t="str">
        <f t="array" ref="G206">A206&amp;" "&amp;SUM(IF(A206=FinyearIm,IF(C206&lt;=QldIm,1,0),0))</f>
        <v>2019–20 97</v>
      </c>
      <c r="H206" s="56" t="str">
        <f t="array" ref="H206">A206&amp;" "&amp;SUM(IF(A206=FinyearIm,IF(D206&lt;=AustraliaIm,1,0),0))</f>
        <v>2019–20 148</v>
      </c>
      <c r="I206" s="56" t="str">
        <f t="shared" si="13"/>
        <v>VANU</v>
      </c>
      <c r="J206" s="57">
        <f t="shared" si="14"/>
        <v>1.44449754</v>
      </c>
      <c r="K206" s="57">
        <f t="shared" si="15"/>
        <v>1.65166385</v>
      </c>
      <c r="L206" s="57"/>
    </row>
    <row r="207" spans="1:12" x14ac:dyDescent="0.2">
      <c r="A207" t="s">
        <v>312</v>
      </c>
      <c r="B207" t="s">
        <v>286</v>
      </c>
      <c r="C207" s="37">
        <v>45463.86</v>
      </c>
      <c r="D207" s="37">
        <v>1097042.27</v>
      </c>
      <c r="E207" s="40"/>
      <c r="F207" s="56" t="str">
        <f t="shared" si="12"/>
        <v>2019–20 VENZ</v>
      </c>
      <c r="G207" s="56" t="str">
        <f t="array" ref="G207">A207&amp;" "&amp;SUM(IF(A207=FinyearIm,IF(C207&lt;=QldIm,1,0),0))</f>
        <v>2019–20 149</v>
      </c>
      <c r="H207" s="56" t="str">
        <f t="array" ref="H207">A207&amp;" "&amp;SUM(IF(A207=FinyearIm,IF(D207&lt;=AustraliaIm,1,0),0))</f>
        <v>2019–20 152</v>
      </c>
      <c r="I207" s="56" t="str">
        <f t="shared" si="13"/>
        <v>VENZ</v>
      </c>
      <c r="J207" s="57">
        <f t="shared" si="14"/>
        <v>4.5463860000000002E-2</v>
      </c>
      <c r="K207" s="57">
        <f t="shared" si="15"/>
        <v>1.09704227</v>
      </c>
      <c r="L207" s="57"/>
    </row>
    <row r="208" spans="1:12" x14ac:dyDescent="0.2">
      <c r="A208" t="s">
        <v>312</v>
      </c>
      <c r="B208" t="s">
        <v>287</v>
      </c>
      <c r="C208" s="37">
        <v>649194368.92999899</v>
      </c>
      <c r="D208" s="37">
        <v>6137696952.54</v>
      </c>
      <c r="E208" s="40"/>
      <c r="F208" s="56" t="str">
        <f t="shared" si="12"/>
        <v>2019–20 VIET</v>
      </c>
      <c r="G208" s="56" t="str">
        <f t="array" ref="G208">A208&amp;" "&amp;SUM(IF(A208=FinyearIm,IF(C208&lt;=QldIm,1,0),0))</f>
        <v>2019–20 17</v>
      </c>
      <c r="H208" s="56" t="str">
        <f t="array" ref="H208">A208&amp;" "&amp;SUM(IF(A208=FinyearIm,IF(D208&lt;=AustraliaIm,1,0),0))</f>
        <v>2019–20 13</v>
      </c>
      <c r="I208" s="56" t="str">
        <f t="shared" si="13"/>
        <v>VIET</v>
      </c>
      <c r="J208" s="57">
        <f t="shared" si="14"/>
        <v>649.19436892999897</v>
      </c>
      <c r="K208" s="57">
        <f t="shared" si="15"/>
        <v>6137.69695254</v>
      </c>
      <c r="L208" s="57"/>
    </row>
    <row r="209" spans="1:12" x14ac:dyDescent="0.2">
      <c r="A209" t="s">
        <v>312</v>
      </c>
      <c r="B209" t="s">
        <v>311</v>
      </c>
      <c r="C209" s="37">
        <v>0</v>
      </c>
      <c r="D209" s="37">
        <v>581990.43999999994</v>
      </c>
      <c r="E209" s="40"/>
      <c r="F209" s="56" t="str">
        <f t="shared" si="12"/>
        <v>2019–20 VIRG</v>
      </c>
      <c r="G209" s="56" t="str">
        <f t="array" ref="G209">A209&amp;" "&amp;SUM(IF(A209=FinyearIm,IF(C209&lt;=QldIm,1,0),0))</f>
        <v>2019–20 221</v>
      </c>
      <c r="H209" s="56" t="str">
        <f t="array" ref="H209">A209&amp;" "&amp;SUM(IF(A209=FinyearIm,IF(D209&lt;=AustraliaIm,1,0),0))</f>
        <v>2019–20 166</v>
      </c>
      <c r="I209" s="56" t="str">
        <f t="shared" si="13"/>
        <v>VIRG</v>
      </c>
      <c r="J209" s="57">
        <f t="shared" si="14"/>
        <v>0</v>
      </c>
      <c r="K209" s="57">
        <f t="shared" si="15"/>
        <v>0.58199044</v>
      </c>
      <c r="L209" s="57"/>
    </row>
    <row r="210" spans="1:12" x14ac:dyDescent="0.2">
      <c r="A210" t="s">
        <v>312</v>
      </c>
      <c r="B210" t="s">
        <v>289</v>
      </c>
      <c r="C210" s="37">
        <v>1347893.52</v>
      </c>
      <c r="D210" s="37">
        <v>5237333.54</v>
      </c>
      <c r="E210" s="40"/>
      <c r="F210" s="56" t="str">
        <f t="shared" si="12"/>
        <v>2019–20 WSAM</v>
      </c>
      <c r="G210" s="56" t="str">
        <f t="array" ref="G210">A210&amp;" "&amp;SUM(IF(A210=FinyearIm,IF(C210&lt;=QldIm,1,0),0))</f>
        <v>2019–20 100</v>
      </c>
      <c r="H210" s="56" t="str">
        <f t="array" ref="H210">A210&amp;" "&amp;SUM(IF(A210=FinyearIm,IF(D210&lt;=AustraliaIm,1,0),0))</f>
        <v>2019–20 125</v>
      </c>
      <c r="I210" s="56" t="str">
        <f t="shared" si="13"/>
        <v>WSAM</v>
      </c>
      <c r="J210" s="57">
        <f t="shared" si="14"/>
        <v>1.34789352</v>
      </c>
      <c r="K210" s="57">
        <f t="shared" si="15"/>
        <v>5.2373335399999998</v>
      </c>
      <c r="L210" s="57"/>
    </row>
    <row r="211" spans="1:12" x14ac:dyDescent="0.2">
      <c r="A211" t="s">
        <v>312</v>
      </c>
      <c r="B211" t="s">
        <v>290</v>
      </c>
      <c r="C211" s="37">
        <v>2421.2800000000002</v>
      </c>
      <c r="D211" s="37">
        <v>87541793.219999999</v>
      </c>
      <c r="E211" s="40"/>
      <c r="F211" s="56" t="str">
        <f t="shared" si="12"/>
        <v>2019–20 YEMN</v>
      </c>
      <c r="G211" s="56" t="str">
        <f t="array" ref="G211">A211&amp;" "&amp;SUM(IF(A211=FinyearIm,IF(C211&lt;=QldIm,1,0),0))</f>
        <v>2019–20 171</v>
      </c>
      <c r="H211" s="56" t="str">
        <f t="array" ref="H211">A211&amp;" "&amp;SUM(IF(A211=FinyearIm,IF(D211&lt;=AustraliaIm,1,0),0))</f>
        <v>2019–20 74</v>
      </c>
      <c r="I211" s="56" t="str">
        <f t="shared" si="13"/>
        <v>YEMN</v>
      </c>
      <c r="J211" s="57">
        <f t="shared" si="14"/>
        <v>2.42128E-3</v>
      </c>
      <c r="K211" s="57">
        <f t="shared" si="15"/>
        <v>87.541793220000002</v>
      </c>
      <c r="L211" s="57"/>
    </row>
    <row r="212" spans="1:12" x14ac:dyDescent="0.2">
      <c r="A212" t="s">
        <v>312</v>
      </c>
      <c r="B212" t="s">
        <v>291</v>
      </c>
      <c r="C212" s="37">
        <v>1005.81</v>
      </c>
      <c r="D212" s="37">
        <v>731284.95</v>
      </c>
      <c r="E212" s="56"/>
      <c r="F212" s="56" t="str">
        <f t="shared" si="12"/>
        <v>2019–20 ZAIR</v>
      </c>
      <c r="G212" s="56" t="str">
        <f t="array" ref="G212">A212&amp;" "&amp;SUM(IF(A212=FinyearIm,IF(C212&lt;=QldIm,1,0),0))</f>
        <v>2019–20 182</v>
      </c>
      <c r="H212" s="56" t="str">
        <f t="array" ref="H212">A212&amp;" "&amp;SUM(IF(A212=FinyearIm,IF(D212&lt;=AustraliaIm,1,0),0))</f>
        <v>2019–20 160</v>
      </c>
      <c r="I212" s="56" t="str">
        <f t="shared" si="13"/>
        <v>ZAIR</v>
      </c>
      <c r="J212" s="57">
        <f t="shared" si="14"/>
        <v>1.00581E-3</v>
      </c>
      <c r="K212" s="57">
        <f t="shared" si="15"/>
        <v>0.73128494999999993</v>
      </c>
      <c r="L212" s="57"/>
    </row>
    <row r="213" spans="1:12" x14ac:dyDescent="0.2">
      <c r="A213" t="s">
        <v>312</v>
      </c>
      <c r="B213" t="s">
        <v>292</v>
      </c>
      <c r="C213" s="37">
        <v>87118.14</v>
      </c>
      <c r="D213" s="37">
        <v>477547.22</v>
      </c>
      <c r="E213" s="56"/>
      <c r="F213" s="56" t="str">
        <f t="shared" si="12"/>
        <v>2019–20 ZIMB</v>
      </c>
      <c r="G213" s="56" t="str">
        <f t="array" ref="G213">A213&amp;" "&amp;SUM(IF(A213=FinyearIm,IF(C213&lt;=QldIm,1,0),0))</f>
        <v>2019–20 138</v>
      </c>
      <c r="H213" s="56" t="str">
        <f t="array" ref="H213">A213&amp;" "&amp;SUM(IF(A213=FinyearIm,IF(D213&lt;=AustraliaIm,1,0),0))</f>
        <v>2019–20 169</v>
      </c>
      <c r="I213" s="56" t="str">
        <f t="shared" si="13"/>
        <v>ZIMB</v>
      </c>
      <c r="J213" s="57">
        <f t="shared" si="14"/>
        <v>8.7118139999999997E-2</v>
      </c>
      <c r="K213" s="57">
        <f t="shared" si="15"/>
        <v>0.47754721999999999</v>
      </c>
      <c r="L213" s="57"/>
    </row>
    <row r="214" spans="1:12" x14ac:dyDescent="0.2">
      <c r="A214" t="s">
        <v>312</v>
      </c>
      <c r="B214" t="s">
        <v>293</v>
      </c>
      <c r="C214">
        <v>29391826.920000002</v>
      </c>
      <c r="D214">
        <v>31131806.219999999</v>
      </c>
      <c r="E214" s="56"/>
      <c r="F214" s="56" t="str">
        <f t="shared" si="12"/>
        <v>2019–20 ZMBA</v>
      </c>
      <c r="G214" s="56" t="str">
        <f t="array" ref="G214">A214&amp;" "&amp;SUM(IF(A214=FinyearIm,IF(C214&lt;=QldIm,1,0),0))</f>
        <v>2019–20 53</v>
      </c>
      <c r="H214" s="56" t="str">
        <f t="array" ref="H214">A214&amp;" "&amp;SUM(IF(A214=FinyearIm,IF(D214&lt;=AustraliaIm,1,0),0))</f>
        <v>2019–20 94</v>
      </c>
      <c r="I214" s="56" t="str">
        <f t="shared" si="13"/>
        <v>ZMBA</v>
      </c>
      <c r="J214" s="57">
        <f t="shared" si="14"/>
        <v>29.391826920000003</v>
      </c>
      <c r="K214" s="57">
        <f t="shared" si="15"/>
        <v>31.131806219999998</v>
      </c>
      <c r="L214" s="57"/>
    </row>
    <row r="215" spans="1:12" x14ac:dyDescent="0.2">
      <c r="A215" t="s">
        <v>312</v>
      </c>
      <c r="B215" t="s">
        <v>105</v>
      </c>
      <c r="C215" s="37">
        <v>0</v>
      </c>
      <c r="D215" s="37">
        <v>294878.2</v>
      </c>
      <c r="E215" s="56"/>
      <c r="F215" s="56" t="str">
        <f t="shared" si="12"/>
        <v>2019–20 ANTC</v>
      </c>
      <c r="G215" s="56" t="str">
        <f t="array" ref="G215">A215&amp;" "&amp;SUM(IF(A215=FinyearIm,IF(C215&lt;=QldIm,1,0),0))</f>
        <v>2019–20 221</v>
      </c>
      <c r="H215" s="56" t="str">
        <f t="array" ref="H215">A215&amp;" "&amp;SUM(IF(A215=FinyearIm,IF(D215&lt;=AustraliaIm,1,0),0))</f>
        <v>2019–20 177</v>
      </c>
      <c r="I215" s="56" t="str">
        <f t="shared" si="13"/>
        <v>ANTC</v>
      </c>
      <c r="J215" s="57">
        <f t="shared" si="14"/>
        <v>0</v>
      </c>
      <c r="K215" s="57">
        <f t="shared" si="15"/>
        <v>0.29487820000000003</v>
      </c>
      <c r="L215" s="57"/>
    </row>
    <row r="216" spans="1:12" x14ac:dyDescent="0.2">
      <c r="A216" t="s">
        <v>312</v>
      </c>
      <c r="B216" t="s">
        <v>185</v>
      </c>
      <c r="C216" s="37">
        <v>8072.81</v>
      </c>
      <c r="D216" s="37">
        <v>52228.06</v>
      </c>
      <c r="E216" s="56"/>
      <c r="F216" s="56" t="str">
        <f t="shared" si="12"/>
        <v>2019–20 KIRI</v>
      </c>
      <c r="G216" s="56" t="str">
        <f t="array" ref="G216">A216&amp;" "&amp;SUM(IF(A216=FinyearIm,IF(C216&lt;=QldIm,1,0),0))</f>
        <v>2019–20 166</v>
      </c>
      <c r="H216" s="56" t="str">
        <f t="array" ref="H216">A216&amp;" "&amp;SUM(IF(A216=FinyearIm,IF(D216&lt;=AustraliaIm,1,0),0))</f>
        <v>2019–20 202</v>
      </c>
      <c r="I216" s="56" t="str">
        <f t="shared" si="13"/>
        <v>KIRI</v>
      </c>
      <c r="J216" s="57">
        <f t="shared" si="14"/>
        <v>8.0728099999999997E-3</v>
      </c>
      <c r="K216" s="57">
        <f t="shared" si="15"/>
        <v>5.222806E-2</v>
      </c>
      <c r="L216" s="57"/>
    </row>
    <row r="217" spans="1:12" x14ac:dyDescent="0.2">
      <c r="A217" t="s">
        <v>312</v>
      </c>
      <c r="B217" t="s">
        <v>309</v>
      </c>
      <c r="C217">
        <v>181732.5</v>
      </c>
      <c r="D217" s="37">
        <v>329581.84999999998</v>
      </c>
      <c r="E217" s="56"/>
      <c r="F217" s="56" t="str">
        <f t="shared" si="12"/>
        <v>2019–20 UNKN</v>
      </c>
      <c r="G217" s="56" t="str">
        <f t="array" ref="G217">A217&amp;" "&amp;SUM(IF(A217=FinyearIm,IF(C217&lt;=QldIm,1,0),0))</f>
        <v>2019–20 129</v>
      </c>
      <c r="H217" s="56" t="str">
        <f t="array" ref="H217">A217&amp;" "&amp;SUM(IF(A217=FinyearIm,IF(D217&lt;=AustraliaIm,1,0),0))</f>
        <v>2019–20 175</v>
      </c>
      <c r="I217" s="56" t="str">
        <f t="shared" si="13"/>
        <v>UNKN</v>
      </c>
      <c r="J217" s="57">
        <f t="shared" si="14"/>
        <v>0.18173249999999999</v>
      </c>
      <c r="K217" s="57">
        <f t="shared" si="15"/>
        <v>0.32958184999999995</v>
      </c>
      <c r="L217" s="57"/>
    </row>
    <row r="218" spans="1:12" x14ac:dyDescent="0.2">
      <c r="A218" t="s">
        <v>312</v>
      </c>
      <c r="B218" t="s">
        <v>288</v>
      </c>
      <c r="C218" s="37">
        <v>3500</v>
      </c>
      <c r="D218" s="37">
        <v>3500</v>
      </c>
      <c r="E218" s="56"/>
      <c r="F218" s="56" t="str">
        <f t="shared" si="12"/>
        <v>2019–20 WALL</v>
      </c>
      <c r="G218" s="56" t="str">
        <f t="array" ref="G218">A218&amp;" "&amp;SUM(IF(A218=FinyearIm,IF(C218&lt;=QldIm,1,0),0))</f>
        <v>2019–20 170</v>
      </c>
      <c r="H218" s="56" t="str">
        <f t="array" ref="H218">A218&amp;" "&amp;SUM(IF(A218=FinyearIm,IF(D218&lt;=AustraliaIm,1,0),0))</f>
        <v>2019–20 216</v>
      </c>
      <c r="I218" s="56" t="str">
        <f t="shared" si="13"/>
        <v>WALL</v>
      </c>
      <c r="J218" s="57">
        <f t="shared" si="14"/>
        <v>3.5000000000000001E-3</v>
      </c>
      <c r="K218" s="57">
        <f t="shared" si="15"/>
        <v>3.5000000000000001E-3</v>
      </c>
      <c r="L218" s="57"/>
    </row>
    <row r="219" spans="1:12" x14ac:dyDescent="0.2">
      <c r="A219" t="s">
        <v>312</v>
      </c>
      <c r="B219" t="s">
        <v>331</v>
      </c>
      <c r="C219" s="37">
        <v>0</v>
      </c>
      <c r="D219" s="37">
        <v>169396.37</v>
      </c>
      <c r="E219" s="56"/>
      <c r="F219" s="56" t="str">
        <f t="shared" si="12"/>
        <v>2019–20 GNDA</v>
      </c>
      <c r="G219" s="56" t="str">
        <f t="array" ref="G219">A219&amp;" "&amp;SUM(IF(A219=FinyearIm,IF(C219&lt;=QldIm,1,0),0))</f>
        <v>2019–20 221</v>
      </c>
      <c r="H219" s="56" t="str">
        <f t="array" ref="H219">A219&amp;" "&amp;SUM(IF(A219=FinyearIm,IF(D219&lt;=AustraliaIm,1,0),0))</f>
        <v>2019–20 184</v>
      </c>
      <c r="I219" s="56" t="str">
        <f t="shared" si="13"/>
        <v>GNDA</v>
      </c>
      <c r="J219" s="57">
        <f t="shared" si="14"/>
        <v>0</v>
      </c>
      <c r="K219" s="57">
        <f t="shared" si="15"/>
        <v>0.16939636999999999</v>
      </c>
      <c r="L219" s="57"/>
    </row>
    <row r="220" spans="1:12" x14ac:dyDescent="0.2">
      <c r="A220" t="s">
        <v>312</v>
      </c>
      <c r="B220" t="s">
        <v>307</v>
      </c>
      <c r="C220" s="37">
        <v>0</v>
      </c>
      <c r="D220" s="37">
        <v>1207.78</v>
      </c>
      <c r="E220" s="56"/>
      <c r="F220" s="56" t="str">
        <f t="shared" si="12"/>
        <v>2019–20 TAJI</v>
      </c>
      <c r="G220" s="56" t="str">
        <f t="array" ref="G220">A220&amp;" "&amp;SUM(IF(A220=FinyearIm,IF(C220&lt;=QldIm,1,0),0))</f>
        <v>2019–20 221</v>
      </c>
      <c r="H220" s="56" t="str">
        <f t="array" ref="H220">A220&amp;" "&amp;SUM(IF(A220=FinyearIm,IF(D220&lt;=AustraliaIm,1,0),0))</f>
        <v>2019–20 220</v>
      </c>
      <c r="I220" s="56" t="str">
        <f t="shared" si="13"/>
        <v>TAJI</v>
      </c>
      <c r="J220" s="57">
        <f t="shared" si="14"/>
        <v>0</v>
      </c>
      <c r="K220" s="57">
        <f t="shared" si="15"/>
        <v>1.2077799999999999E-3</v>
      </c>
      <c r="L220" s="57"/>
    </row>
    <row r="221" spans="1:12" x14ac:dyDescent="0.2">
      <c r="A221" t="s">
        <v>312</v>
      </c>
      <c r="B221" t="s">
        <v>332</v>
      </c>
      <c r="C221" s="37">
        <v>0</v>
      </c>
      <c r="D221" s="37">
        <v>0</v>
      </c>
      <c r="E221" s="56"/>
      <c r="F221" s="56" t="str">
        <f t="shared" si="12"/>
        <v>2019–20 IWAS</v>
      </c>
      <c r="G221" s="56" t="str">
        <f t="array" ref="G221">A221&amp;" "&amp;SUM(IF(A221=FinyearIm,IF(C221&lt;=QldIm,1,0),0))</f>
        <v>2019–20 221</v>
      </c>
      <c r="H221" s="56" t="str">
        <f t="array" ref="H221">A221&amp;" "&amp;SUM(IF(A221=FinyearIm,IF(D221&lt;=AustraliaIm,1,0),0))</f>
        <v>2019–20 221</v>
      </c>
      <c r="I221" s="56" t="str">
        <f t="shared" si="13"/>
        <v>IWAS</v>
      </c>
      <c r="J221" s="57">
        <f t="shared" si="14"/>
        <v>0</v>
      </c>
      <c r="K221" s="57">
        <f t="shared" si="15"/>
        <v>0</v>
      </c>
      <c r="L221" s="57"/>
    </row>
    <row r="222" spans="1:12" x14ac:dyDescent="0.2">
      <c r="A222" t="s">
        <v>312</v>
      </c>
      <c r="B222" t="s">
        <v>304</v>
      </c>
      <c r="C222" s="37">
        <v>0</v>
      </c>
      <c r="D222" s="37">
        <v>3696309354.4699998</v>
      </c>
      <c r="E222" s="43"/>
      <c r="F222" s="56" t="str">
        <f t="shared" si="12"/>
        <v>2019–20 NCD</v>
      </c>
      <c r="G222" s="56" t="str">
        <f t="array" ref="G222">A222&amp;" "&amp;SUM(IF(A222=FinyearIm,IF(C222&lt;=QldIm,1,0),0))</f>
        <v>2019–20 221</v>
      </c>
      <c r="H222" s="56" t="str">
        <f t="array" ref="H222">A222&amp;" "&amp;SUM(IF(A222=FinyearIm,IF(D222&lt;=AustraliaIm,1,0),0))</f>
        <v>2019–20 18</v>
      </c>
      <c r="I222" s="56" t="str">
        <f t="shared" si="13"/>
        <v>NCD</v>
      </c>
      <c r="J222" s="57">
        <f t="shared" si="14"/>
        <v>0</v>
      </c>
      <c r="K222" s="57">
        <f t="shared" si="15"/>
        <v>3696.30935447</v>
      </c>
      <c r="L222" s="57"/>
    </row>
    <row r="223" spans="1:12" x14ac:dyDescent="0.2">
      <c r="A223" t="s">
        <v>314</v>
      </c>
      <c r="B223" t="s">
        <v>100</v>
      </c>
      <c r="C223" s="37">
        <v>112829.48</v>
      </c>
      <c r="D223" s="37">
        <v>1562306.89</v>
      </c>
      <c r="E223" s="56"/>
      <c r="F223" s="56" t="str">
        <f t="shared" si="12"/>
        <v>2020–21 AFGH</v>
      </c>
      <c r="G223" s="56" t="str">
        <f t="array" ref="G223">A223&amp;" "&amp;SUM(IF(A223=FinyearIm,IF(C223&lt;=QldIm,1,0),0))</f>
        <v>2020–21 131</v>
      </c>
      <c r="H223" s="56" t="str">
        <f t="array" ref="H223">A223&amp;" "&amp;SUM(IF(A223=FinyearIm,IF(D223&lt;=AustraliaIm,1,0),0))</f>
        <v>2020–21 142</v>
      </c>
      <c r="I223" s="56" t="str">
        <f t="shared" si="13"/>
        <v>AFGH</v>
      </c>
      <c r="J223" s="57">
        <f t="shared" si="14"/>
        <v>0.11282948</v>
      </c>
      <c r="K223" s="57">
        <f t="shared" si="15"/>
        <v>1.5623068899999999</v>
      </c>
      <c r="L223" s="57"/>
    </row>
    <row r="224" spans="1:12" x14ac:dyDescent="0.2">
      <c r="A224" t="s">
        <v>314</v>
      </c>
      <c r="B224" t="s">
        <v>101</v>
      </c>
      <c r="C224" s="37">
        <v>0</v>
      </c>
      <c r="D224" s="37">
        <v>47682.71</v>
      </c>
      <c r="E224" s="56"/>
      <c r="F224" s="56" t="str">
        <f t="shared" si="12"/>
        <v>2020–21 AGUA</v>
      </c>
      <c r="G224" s="56" t="str">
        <f t="array" ref="G224">A224&amp;" "&amp;SUM(IF(A224=FinyearIm,IF(C224&lt;=QldIm,1,0),0))</f>
        <v>2020–21 223</v>
      </c>
      <c r="H224" s="56" t="str">
        <f t="array" ref="H224">A224&amp;" "&amp;SUM(IF(A224=FinyearIm,IF(D224&lt;=AustraliaIm,1,0),0))</f>
        <v>2020–21 199</v>
      </c>
      <c r="I224" s="56" t="str">
        <f t="shared" si="13"/>
        <v>AGUA</v>
      </c>
      <c r="J224" s="57">
        <f t="shared" si="14"/>
        <v>0</v>
      </c>
      <c r="K224" s="57">
        <f t="shared" si="15"/>
        <v>4.7682709999999996E-2</v>
      </c>
      <c r="L224" s="57"/>
    </row>
    <row r="225" spans="1:12" x14ac:dyDescent="0.2">
      <c r="A225" t="s">
        <v>314</v>
      </c>
      <c r="B225" t="s">
        <v>102</v>
      </c>
      <c r="C225">
        <v>133150.70000000001</v>
      </c>
      <c r="D225" s="37">
        <v>4429138.1100000003</v>
      </c>
      <c r="E225" s="56"/>
      <c r="F225" s="56" t="str">
        <f t="shared" si="12"/>
        <v>2020–21 ALBA</v>
      </c>
      <c r="G225" s="56" t="str">
        <f t="array" ref="G225">A225&amp;" "&amp;SUM(IF(A225=FinyearIm,IF(C225&lt;=QldIm,1,0),0))</f>
        <v>2020–21 128</v>
      </c>
      <c r="H225" s="56" t="str">
        <f t="array" ref="H225">A225&amp;" "&amp;SUM(IF(A225=FinyearIm,IF(D225&lt;=AustraliaIm,1,0),0))</f>
        <v>2020–21 124</v>
      </c>
      <c r="I225" s="56" t="str">
        <f t="shared" si="13"/>
        <v>ALBA</v>
      </c>
      <c r="J225" s="57">
        <f t="shared" si="14"/>
        <v>0.13315070000000001</v>
      </c>
      <c r="K225" s="57">
        <f t="shared" si="15"/>
        <v>4.4291381100000002</v>
      </c>
      <c r="L225" s="57"/>
    </row>
    <row r="226" spans="1:12" x14ac:dyDescent="0.2">
      <c r="A226" t="s">
        <v>314</v>
      </c>
      <c r="B226" t="s">
        <v>103</v>
      </c>
      <c r="C226">
        <v>31892617.91</v>
      </c>
      <c r="D226" s="37">
        <v>32105779</v>
      </c>
      <c r="E226" s="56"/>
      <c r="F226" s="56" t="str">
        <f t="shared" si="12"/>
        <v>2020–21 ALGR</v>
      </c>
      <c r="G226" s="56" t="str">
        <f t="array" ref="G226">A226&amp;" "&amp;SUM(IF(A226=FinyearIm,IF(C226&lt;=QldIm,1,0),0))</f>
        <v>2020–21 55</v>
      </c>
      <c r="H226" s="56" t="str">
        <f t="array" ref="H226">A226&amp;" "&amp;SUM(IF(A226=FinyearIm,IF(D226&lt;=AustraliaIm,1,0),0))</f>
        <v>2020–21 92</v>
      </c>
      <c r="I226" s="56" t="str">
        <f t="shared" si="13"/>
        <v>ALGR</v>
      </c>
      <c r="J226" s="57">
        <f t="shared" si="14"/>
        <v>31.892617909999998</v>
      </c>
      <c r="K226" s="57">
        <f t="shared" si="15"/>
        <v>32.105778999999998</v>
      </c>
      <c r="L226" s="57"/>
    </row>
    <row r="227" spans="1:12" x14ac:dyDescent="0.2">
      <c r="A227" t="s">
        <v>314</v>
      </c>
      <c r="B227" t="s">
        <v>327</v>
      </c>
      <c r="C227" s="37">
        <v>80484.990000000005</v>
      </c>
      <c r="D227" s="37">
        <v>116362.92</v>
      </c>
      <c r="E227" s="56"/>
      <c r="F227" s="56" t="str">
        <f t="shared" si="12"/>
        <v>2020–21 ANGA</v>
      </c>
      <c r="G227" s="56" t="str">
        <f t="array" ref="G227">A227&amp;" "&amp;SUM(IF(A227=FinyearIm,IF(C227&lt;=QldIm,1,0),0))</f>
        <v>2020–21 136</v>
      </c>
      <c r="H227" s="56" t="str">
        <f t="array" ref="H227">A227&amp;" "&amp;SUM(IF(A227=FinyearIm,IF(D227&lt;=AustraliaIm,1,0),0))</f>
        <v>2020–21 190</v>
      </c>
      <c r="I227" s="56" t="str">
        <f t="shared" si="13"/>
        <v>ANGA</v>
      </c>
      <c r="J227" s="57">
        <f t="shared" si="14"/>
        <v>8.0484990000000006E-2</v>
      </c>
      <c r="K227" s="57">
        <f t="shared" si="15"/>
        <v>0.11636291999999999</v>
      </c>
      <c r="L227" s="57"/>
    </row>
    <row r="228" spans="1:12" x14ac:dyDescent="0.2">
      <c r="A228" t="s">
        <v>314</v>
      </c>
      <c r="B228" t="s">
        <v>104</v>
      </c>
      <c r="C228" s="37">
        <v>0</v>
      </c>
      <c r="D228" s="37">
        <v>73231.87</v>
      </c>
      <c r="E228" s="56"/>
      <c r="F228" s="56" t="str">
        <f t="shared" si="12"/>
        <v>2020–21 ANGO</v>
      </c>
      <c r="G228" s="56" t="str">
        <f t="array" ref="G228">A228&amp;" "&amp;SUM(IF(A228=FinyearIm,IF(C228&lt;=QldIm,1,0),0))</f>
        <v>2020–21 223</v>
      </c>
      <c r="H228" s="56" t="str">
        <f t="array" ref="H228">A228&amp;" "&amp;SUM(IF(A228=FinyearIm,IF(D228&lt;=AustraliaIm,1,0),0))</f>
        <v>2020–21 194</v>
      </c>
      <c r="I228" s="56" t="str">
        <f t="shared" si="13"/>
        <v>ANGO</v>
      </c>
      <c r="J228" s="57">
        <f t="shared" si="14"/>
        <v>0</v>
      </c>
      <c r="K228" s="57">
        <f t="shared" si="15"/>
        <v>7.3231869999999991E-2</v>
      </c>
      <c r="L228" s="57"/>
    </row>
    <row r="229" spans="1:12" x14ac:dyDescent="0.2">
      <c r="A229" t="s">
        <v>314</v>
      </c>
      <c r="B229" t="s">
        <v>105</v>
      </c>
      <c r="C229" s="37">
        <v>0</v>
      </c>
      <c r="D229" s="37">
        <v>2210.5300000000002</v>
      </c>
      <c r="E229" s="56"/>
      <c r="F229" s="56" t="str">
        <f t="shared" si="12"/>
        <v>2020–21 ANTC</v>
      </c>
      <c r="G229" s="56" t="str">
        <f t="array" ref="G229">A229&amp;" "&amp;SUM(IF(A229=FinyearIm,IF(C229&lt;=QldIm,1,0),0))</f>
        <v>2020–21 223</v>
      </c>
      <c r="H229" s="56" t="str">
        <f t="array" ref="H229">A229&amp;" "&amp;SUM(IF(A229=FinyearIm,IF(D229&lt;=AustraliaIm,1,0),0))</f>
        <v>2020–21 220</v>
      </c>
      <c r="I229" s="56" t="str">
        <f t="shared" si="13"/>
        <v>ANTC</v>
      </c>
      <c r="J229" s="57">
        <f t="shared" si="14"/>
        <v>0</v>
      </c>
      <c r="K229" s="57">
        <f t="shared" si="15"/>
        <v>2.21053E-3</v>
      </c>
      <c r="L229" s="57"/>
    </row>
    <row r="230" spans="1:12" x14ac:dyDescent="0.2">
      <c r="A230" t="s">
        <v>314</v>
      </c>
      <c r="B230" t="s">
        <v>106</v>
      </c>
      <c r="C230">
        <v>0</v>
      </c>
      <c r="D230" s="37">
        <v>194820.36</v>
      </c>
      <c r="E230" s="56"/>
      <c r="F230" s="56" t="str">
        <f t="shared" si="12"/>
        <v>2020–21 ANTI</v>
      </c>
      <c r="G230" s="56" t="str">
        <f t="array" ref="G230">A230&amp;" "&amp;SUM(IF(A230=FinyearIm,IF(C230&lt;=QldIm,1,0),0))</f>
        <v>2020–21 223</v>
      </c>
      <c r="H230" s="56" t="str">
        <f t="array" ref="H230">A230&amp;" "&amp;SUM(IF(A230=FinyearIm,IF(D230&lt;=AustraliaIm,1,0),0))</f>
        <v>2020–21 175</v>
      </c>
      <c r="I230" s="56" t="str">
        <f t="shared" si="13"/>
        <v>ANTI</v>
      </c>
      <c r="J230" s="57">
        <f t="shared" si="14"/>
        <v>0</v>
      </c>
      <c r="K230" s="57">
        <f t="shared" si="15"/>
        <v>0.19482036</v>
      </c>
      <c r="L230" s="57"/>
    </row>
    <row r="231" spans="1:12" x14ac:dyDescent="0.2">
      <c r="A231" t="s">
        <v>314</v>
      </c>
      <c r="B231" t="s">
        <v>107</v>
      </c>
      <c r="C231" s="37">
        <v>185040263.75999999</v>
      </c>
      <c r="D231" s="37">
        <v>791431894.88</v>
      </c>
      <c r="E231" s="56"/>
      <c r="F231" s="56" t="str">
        <f t="shared" si="12"/>
        <v>2020–21 ARGE</v>
      </c>
      <c r="G231" s="56" t="str">
        <f t="array" ref="G231">A231&amp;" "&amp;SUM(IF(A231=FinyearIm,IF(C231&lt;=QldIm,1,0),0))</f>
        <v>2020–21 28</v>
      </c>
      <c r="H231" s="56" t="str">
        <f t="array" ref="H231">A231&amp;" "&amp;SUM(IF(A231=FinyearIm,IF(D231&lt;=AustraliaIm,1,0),0))</f>
        <v>2020–21 41</v>
      </c>
      <c r="I231" s="56" t="str">
        <f t="shared" si="13"/>
        <v>ARGE</v>
      </c>
      <c r="J231" s="57">
        <f t="shared" si="14"/>
        <v>185.04026375999999</v>
      </c>
      <c r="K231" s="57">
        <f t="shared" si="15"/>
        <v>791.43189487999996</v>
      </c>
      <c r="L231" s="57"/>
    </row>
    <row r="232" spans="1:12" x14ac:dyDescent="0.2">
      <c r="A232" t="s">
        <v>314</v>
      </c>
      <c r="B232" t="s">
        <v>108</v>
      </c>
      <c r="C232" s="37">
        <v>154341.20000000001</v>
      </c>
      <c r="D232" s="37">
        <v>1594283.92</v>
      </c>
      <c r="E232" s="43"/>
      <c r="F232" s="56" t="str">
        <f t="shared" si="12"/>
        <v>2020–21 ARMN</v>
      </c>
      <c r="G232" s="56" t="str">
        <f t="array" ref="G232">A232&amp;" "&amp;SUM(IF(A232=FinyearIm,IF(C232&lt;=QldIm,1,0),0))</f>
        <v>2020–21 127</v>
      </c>
      <c r="H232" s="56" t="str">
        <f t="array" ref="H232">A232&amp;" "&amp;SUM(IF(A232=FinyearIm,IF(D232&lt;=AustraliaIm,1,0),0))</f>
        <v>2020–21 141</v>
      </c>
      <c r="I232" s="56" t="str">
        <f t="shared" si="13"/>
        <v>ARMN</v>
      </c>
      <c r="J232" s="57">
        <f t="shared" si="14"/>
        <v>0.15434120000000001</v>
      </c>
      <c r="K232" s="57">
        <f t="shared" si="15"/>
        <v>1.5942839199999999</v>
      </c>
      <c r="L232" s="57"/>
    </row>
    <row r="233" spans="1:12" x14ac:dyDescent="0.2">
      <c r="A233" t="s">
        <v>314</v>
      </c>
      <c r="B233" t="s">
        <v>109</v>
      </c>
      <c r="C233">
        <v>289552318.07999998</v>
      </c>
      <c r="D233" s="37">
        <v>1856919051.21</v>
      </c>
      <c r="E233" s="56"/>
      <c r="F233" s="56" t="str">
        <f t="shared" si="12"/>
        <v>2020–21 ASTA</v>
      </c>
      <c r="G233" s="56" t="str">
        <f t="array" ref="G233">A233&amp;" "&amp;SUM(IF(A233=FinyearIm,IF(C233&lt;=QldIm,1,0),0))</f>
        <v>2020–21 25</v>
      </c>
      <c r="H233" s="56" t="str">
        <f t="array" ref="H233">A233&amp;" "&amp;SUM(IF(A233=FinyearIm,IF(D233&lt;=AustraliaIm,1,0),0))</f>
        <v>2020–21 28</v>
      </c>
      <c r="I233" s="56" t="str">
        <f t="shared" si="13"/>
        <v>ASTA</v>
      </c>
      <c r="J233" s="57">
        <f t="shared" si="14"/>
        <v>289.55231807999996</v>
      </c>
      <c r="K233" s="57">
        <f t="shared" si="15"/>
        <v>1856.9190512100001</v>
      </c>
      <c r="L233" s="57"/>
    </row>
    <row r="234" spans="1:12" x14ac:dyDescent="0.2">
      <c r="A234" t="s">
        <v>314</v>
      </c>
      <c r="B234" t="s">
        <v>337</v>
      </c>
      <c r="C234">
        <v>112287448.48</v>
      </c>
      <c r="D234" s="37">
        <v>762818586.30999994</v>
      </c>
      <c r="E234" s="56"/>
      <c r="F234" s="56" t="str">
        <f t="shared" si="12"/>
        <v>2020–21 AUST</v>
      </c>
      <c r="G234" s="56" t="str">
        <f t="array" ref="G234">A234&amp;" "&amp;SUM(IF(A234=FinyearIm,IF(C234&lt;=QldIm,1,0),0))</f>
        <v>2020–21 37</v>
      </c>
      <c r="H234" s="56" t="str">
        <f t="array" ref="H234">A234&amp;" "&amp;SUM(IF(A234=FinyearIm,IF(D234&lt;=AustraliaIm,1,0),0))</f>
        <v>2020–21 43</v>
      </c>
      <c r="I234" s="56" t="str">
        <f t="shared" si="13"/>
        <v>AUST</v>
      </c>
      <c r="J234" s="57">
        <f t="shared" si="14"/>
        <v>112.28744848000001</v>
      </c>
      <c r="K234" s="57">
        <f t="shared" si="15"/>
        <v>762.81858630999989</v>
      </c>
      <c r="L234" s="57"/>
    </row>
    <row r="235" spans="1:12" x14ac:dyDescent="0.2">
      <c r="A235" t="s">
        <v>314</v>
      </c>
      <c r="B235" t="s">
        <v>110</v>
      </c>
      <c r="C235">
        <v>3324.56</v>
      </c>
      <c r="D235" s="37">
        <v>106764314.48999999</v>
      </c>
      <c r="E235" s="56"/>
      <c r="F235" s="56" t="str">
        <f t="shared" si="12"/>
        <v>2020–21 AZBJ</v>
      </c>
      <c r="G235" s="56" t="str">
        <f t="array" ref="G235">A235&amp;" "&amp;SUM(IF(A235=FinyearIm,IF(C235&lt;=QldIm,1,0),0))</f>
        <v>2020–21 172</v>
      </c>
      <c r="H235" s="56" t="str">
        <f t="array" ref="H235">A235&amp;" "&amp;SUM(IF(A235=FinyearIm,IF(D235&lt;=AustraliaIm,1,0),0))</f>
        <v>2020–21 74</v>
      </c>
      <c r="I235" s="56" t="str">
        <f t="shared" si="13"/>
        <v>AZBJ</v>
      </c>
      <c r="J235" s="57">
        <f t="shared" si="14"/>
        <v>3.3245599999999998E-3</v>
      </c>
      <c r="K235" s="57">
        <f t="shared" si="15"/>
        <v>106.76431448999999</v>
      </c>
      <c r="L235" s="57"/>
    </row>
    <row r="236" spans="1:12" x14ac:dyDescent="0.2">
      <c r="A236" t="s">
        <v>314</v>
      </c>
      <c r="B236" t="s">
        <v>111</v>
      </c>
      <c r="C236" s="37">
        <v>184352565.55000001</v>
      </c>
      <c r="D236" s="37">
        <v>1171902693.4300001</v>
      </c>
      <c r="E236" s="56"/>
      <c r="F236" s="56" t="str">
        <f t="shared" si="12"/>
        <v>2020–21 BADE</v>
      </c>
      <c r="G236" s="56" t="str">
        <f t="array" ref="G236">A236&amp;" "&amp;SUM(IF(A236=FinyearIm,IF(C236&lt;=QldIm,1,0),0))</f>
        <v>2020–21 29</v>
      </c>
      <c r="H236" s="56" t="str">
        <f t="array" ref="H236">A236&amp;" "&amp;SUM(IF(A236=FinyearIm,IF(D236&lt;=AustraliaIm,1,0),0))</f>
        <v>2020–21 35</v>
      </c>
      <c r="I236" s="56" t="str">
        <f t="shared" si="13"/>
        <v>BADE</v>
      </c>
      <c r="J236" s="57">
        <f t="shared" si="14"/>
        <v>184.35256555000001</v>
      </c>
      <c r="K236" s="57">
        <f t="shared" si="15"/>
        <v>1171.90269343</v>
      </c>
      <c r="L236" s="57"/>
    </row>
    <row r="237" spans="1:12" x14ac:dyDescent="0.2">
      <c r="A237" t="s">
        <v>314</v>
      </c>
      <c r="B237" t="s">
        <v>294</v>
      </c>
      <c r="C237" s="37">
        <v>0</v>
      </c>
      <c r="D237" s="37">
        <v>648553.82999999996</v>
      </c>
      <c r="E237" s="56"/>
      <c r="F237" s="56" t="str">
        <f t="shared" si="12"/>
        <v>2020–21 BAHA</v>
      </c>
      <c r="G237" s="56" t="str">
        <f t="array" ref="G237">A237&amp;" "&amp;SUM(IF(A237=FinyearIm,IF(C237&lt;=QldIm,1,0),0))</f>
        <v>2020–21 223</v>
      </c>
      <c r="H237" s="56" t="str">
        <f t="array" ref="H237">A237&amp;" "&amp;SUM(IF(A237=FinyearIm,IF(D237&lt;=AustraliaIm,1,0),0))</f>
        <v>2020–21 154</v>
      </c>
      <c r="I237" s="56" t="str">
        <f t="shared" si="13"/>
        <v>BAHA</v>
      </c>
      <c r="J237" s="57">
        <f t="shared" si="14"/>
        <v>0</v>
      </c>
      <c r="K237" s="57">
        <f t="shared" si="15"/>
        <v>0.64855383</v>
      </c>
      <c r="L237" s="57"/>
    </row>
    <row r="238" spans="1:12" x14ac:dyDescent="0.2">
      <c r="A238" t="s">
        <v>314</v>
      </c>
      <c r="B238" t="s">
        <v>112</v>
      </c>
      <c r="C238" s="37">
        <v>55501.11</v>
      </c>
      <c r="D238" s="37">
        <v>1648000.19</v>
      </c>
      <c r="E238" s="56"/>
      <c r="F238" s="56" t="str">
        <f t="shared" si="12"/>
        <v>2020–21 BARB</v>
      </c>
      <c r="G238" s="56" t="str">
        <f t="array" ref="G238">A238&amp;" "&amp;SUM(IF(A238=FinyearIm,IF(C238&lt;=QldIm,1,0),0))</f>
        <v>2020–21 142</v>
      </c>
      <c r="H238" s="56" t="str">
        <f t="array" ref="H238">A238&amp;" "&amp;SUM(IF(A238=FinyearIm,IF(D238&lt;=AustraliaIm,1,0),0))</f>
        <v>2020–21 139</v>
      </c>
      <c r="I238" s="56" t="str">
        <f t="shared" si="13"/>
        <v>BARB</v>
      </c>
      <c r="J238" s="57">
        <f t="shared" si="14"/>
        <v>5.5501109999999999E-2</v>
      </c>
      <c r="K238" s="57">
        <f t="shared" si="15"/>
        <v>1.6480001899999999</v>
      </c>
      <c r="L238" s="57"/>
    </row>
    <row r="239" spans="1:12" x14ac:dyDescent="0.2">
      <c r="A239" t="s">
        <v>314</v>
      </c>
      <c r="B239" t="s">
        <v>295</v>
      </c>
      <c r="C239" s="37">
        <v>1968668.9</v>
      </c>
      <c r="D239" s="37">
        <v>16160437.42</v>
      </c>
      <c r="E239" s="43"/>
      <c r="F239" s="56" t="str">
        <f t="shared" si="12"/>
        <v>2020–21 BELA</v>
      </c>
      <c r="G239" s="56" t="str">
        <f t="array" ref="G239">A239&amp;" "&amp;SUM(IF(A239=FinyearIm,IF(C239&lt;=QldIm,1,0),0))</f>
        <v>2020–21 88</v>
      </c>
      <c r="H239" s="56" t="str">
        <f t="array" ref="H239">A239&amp;" "&amp;SUM(IF(A239=FinyearIm,IF(D239&lt;=AustraliaIm,1,0),0))</f>
        <v>2020–21 104</v>
      </c>
      <c r="I239" s="56" t="str">
        <f t="shared" si="13"/>
        <v>BELA</v>
      </c>
      <c r="J239" s="57">
        <f t="shared" si="14"/>
        <v>1.9686688999999999</v>
      </c>
      <c r="K239" s="57">
        <f t="shared" si="15"/>
        <v>16.160437420000001</v>
      </c>
      <c r="L239" s="57"/>
    </row>
    <row r="240" spans="1:12" x14ac:dyDescent="0.2">
      <c r="A240" t="s">
        <v>314</v>
      </c>
      <c r="B240" t="s">
        <v>113</v>
      </c>
      <c r="C240" s="37">
        <v>252334.96</v>
      </c>
      <c r="D240" s="37">
        <v>6181837.0700000003</v>
      </c>
      <c r="E240" s="56"/>
      <c r="F240" s="56" t="str">
        <f t="shared" si="12"/>
        <v>2020–21 BELE</v>
      </c>
      <c r="G240" s="56" t="str">
        <f t="array" ref="G240">A240&amp;" "&amp;SUM(IF(A240=FinyearIm,IF(C240&lt;=QldIm,1,0),0))</f>
        <v>2020–21 121</v>
      </c>
      <c r="H240" s="56" t="str">
        <f t="array" ref="H240">A240&amp;" "&amp;SUM(IF(A240=FinyearIm,IF(D240&lt;=AustraliaIm,1,0),0))</f>
        <v>2020–21 123</v>
      </c>
      <c r="I240" s="56" t="str">
        <f t="shared" si="13"/>
        <v>BELE</v>
      </c>
      <c r="J240" s="57">
        <f t="shared" si="14"/>
        <v>0.25233496</v>
      </c>
      <c r="K240" s="57">
        <f t="shared" si="15"/>
        <v>6.1818370700000003</v>
      </c>
      <c r="L240" s="57"/>
    </row>
    <row r="241" spans="1:12" x14ac:dyDescent="0.2">
      <c r="A241" t="s">
        <v>314</v>
      </c>
      <c r="B241" t="s">
        <v>114</v>
      </c>
      <c r="C241" s="37">
        <v>165780722.28999999</v>
      </c>
      <c r="D241" s="37">
        <v>1968824087.97</v>
      </c>
      <c r="E241" s="56"/>
      <c r="F241" s="56" t="str">
        <f t="shared" si="12"/>
        <v>2020–21 BELG</v>
      </c>
      <c r="G241" s="56" t="str">
        <f t="array" ref="G241">A241&amp;" "&amp;SUM(IF(A241=FinyearIm,IF(C241&lt;=QldIm,1,0),0))</f>
        <v>2020–21 33</v>
      </c>
      <c r="H241" s="56" t="str">
        <f t="array" ref="H241">A241&amp;" "&amp;SUM(IF(A241=FinyearIm,IF(D241&lt;=AustraliaIm,1,0),0))</f>
        <v>2020–21 26</v>
      </c>
      <c r="I241" s="56" t="str">
        <f t="shared" si="13"/>
        <v>BELG</v>
      </c>
      <c r="J241" s="57">
        <f t="shared" si="14"/>
        <v>165.78072229</v>
      </c>
      <c r="K241" s="57">
        <f t="shared" si="15"/>
        <v>1968.8240879699999</v>
      </c>
      <c r="L241" s="57"/>
    </row>
    <row r="242" spans="1:12" x14ac:dyDescent="0.2">
      <c r="A242" t="s">
        <v>314</v>
      </c>
      <c r="B242" t="s">
        <v>313</v>
      </c>
      <c r="C242" s="37">
        <v>0</v>
      </c>
      <c r="D242" s="37">
        <v>9624.6</v>
      </c>
      <c r="E242" s="56"/>
      <c r="F242" s="56" t="str">
        <f t="shared" si="12"/>
        <v>2020–21 BGUI</v>
      </c>
      <c r="G242" s="56" t="str">
        <f t="array" ref="G242">A242&amp;" "&amp;SUM(IF(A242=FinyearIm,IF(C242&lt;=QldIm,1,0),0))</f>
        <v>2020–21 223</v>
      </c>
      <c r="H242" s="56" t="str">
        <f t="array" ref="H242">A242&amp;" "&amp;SUM(IF(A242=FinyearIm,IF(D242&lt;=AustraliaIm,1,0),0))</f>
        <v>2020–21 215</v>
      </c>
      <c r="I242" s="56" t="str">
        <f t="shared" si="13"/>
        <v>BGUI</v>
      </c>
      <c r="J242" s="57">
        <f t="shared" si="14"/>
        <v>0</v>
      </c>
      <c r="K242" s="57">
        <f t="shared" si="15"/>
        <v>9.6246000000000005E-3</v>
      </c>
      <c r="L242" s="57"/>
    </row>
    <row r="243" spans="1:12" x14ac:dyDescent="0.2">
      <c r="A243" t="s">
        <v>314</v>
      </c>
      <c r="B243" t="s">
        <v>116</v>
      </c>
      <c r="C243" s="37">
        <v>17280398.530000001</v>
      </c>
      <c r="D243" s="37">
        <v>83220209.120000005</v>
      </c>
      <c r="E243" s="56"/>
      <c r="F243" s="56" t="str">
        <f t="shared" si="12"/>
        <v>2020–21 BHRN</v>
      </c>
      <c r="G243" s="56" t="str">
        <f t="array" ref="G243">A243&amp;" "&amp;SUM(IF(A243=FinyearIm,IF(C243&lt;=QldIm,1,0),0))</f>
        <v>2020–21 59</v>
      </c>
      <c r="H243" s="56" t="str">
        <f t="array" ref="H243">A243&amp;" "&amp;SUM(IF(A243=FinyearIm,IF(D243&lt;=AustraliaIm,1,0),0))</f>
        <v>2020–21 78</v>
      </c>
      <c r="I243" s="56" t="str">
        <f t="shared" si="13"/>
        <v>BHRN</v>
      </c>
      <c r="J243" s="57">
        <f t="shared" si="14"/>
        <v>17.280398530000003</v>
      </c>
      <c r="K243" s="57">
        <f t="shared" si="15"/>
        <v>83.220209120000007</v>
      </c>
      <c r="L243" s="57"/>
    </row>
    <row r="244" spans="1:12" x14ac:dyDescent="0.2">
      <c r="A244" t="s">
        <v>314</v>
      </c>
      <c r="B244" t="s">
        <v>328</v>
      </c>
      <c r="C244" s="37">
        <v>1114.6500000000001</v>
      </c>
      <c r="D244" s="37">
        <v>172728.71</v>
      </c>
      <c r="E244" s="56"/>
      <c r="F244" s="56" t="str">
        <f t="shared" si="12"/>
        <v>2020–21 BIOT</v>
      </c>
      <c r="G244" s="56" t="str">
        <f t="array" ref="G244">A244&amp;" "&amp;SUM(IF(A244=FinyearIm,IF(C244&lt;=QldIm,1,0),0))</f>
        <v>2020–21 179</v>
      </c>
      <c r="H244" s="56" t="str">
        <f t="array" ref="H244">A244&amp;" "&amp;SUM(IF(A244=FinyearIm,IF(D244&lt;=AustraliaIm,1,0),0))</f>
        <v>2020–21 177</v>
      </c>
      <c r="I244" s="56" t="str">
        <f t="shared" si="13"/>
        <v>BIOT</v>
      </c>
      <c r="J244" s="57">
        <f t="shared" si="14"/>
        <v>1.11465E-3</v>
      </c>
      <c r="K244" s="57">
        <f t="shared" si="15"/>
        <v>0.17272870999999998</v>
      </c>
      <c r="L244" s="57"/>
    </row>
    <row r="245" spans="1:12" x14ac:dyDescent="0.2">
      <c r="A245" t="s">
        <v>314</v>
      </c>
      <c r="B245" t="s">
        <v>118</v>
      </c>
      <c r="C245" s="37">
        <v>0</v>
      </c>
      <c r="D245" s="37">
        <v>189888.41</v>
      </c>
      <c r="E245" s="56"/>
      <c r="F245" s="56" t="str">
        <f t="shared" si="12"/>
        <v>2020–21 BMDA</v>
      </c>
      <c r="G245" s="56" t="str">
        <f t="array" ref="G245">A245&amp;" "&amp;SUM(IF(A245=FinyearIm,IF(C245&lt;=QldIm,1,0),0))</f>
        <v>2020–21 223</v>
      </c>
      <c r="H245" s="56" t="str">
        <f t="array" ref="H245">A245&amp;" "&amp;SUM(IF(A245=FinyearIm,IF(D245&lt;=AustraliaIm,1,0),0))</f>
        <v>2020–21 176</v>
      </c>
      <c r="I245" s="56" t="str">
        <f t="shared" si="13"/>
        <v>BMDA</v>
      </c>
      <c r="J245" s="57">
        <f t="shared" si="14"/>
        <v>0</v>
      </c>
      <c r="K245" s="57">
        <f t="shared" si="15"/>
        <v>0.18988841000000001</v>
      </c>
      <c r="L245" s="57"/>
    </row>
    <row r="246" spans="1:12" x14ac:dyDescent="0.2">
      <c r="A246" t="s">
        <v>314</v>
      </c>
      <c r="B246" t="s">
        <v>119</v>
      </c>
      <c r="C246" s="37">
        <v>323006.33</v>
      </c>
      <c r="D246" s="37">
        <v>19559857.050000001</v>
      </c>
      <c r="E246" s="56"/>
      <c r="F246" s="56" t="str">
        <f t="shared" si="12"/>
        <v>2020–21 BOHR</v>
      </c>
      <c r="G246" s="56" t="str">
        <f t="array" ref="G246">A246&amp;" "&amp;SUM(IF(A246=FinyearIm,IF(C246&lt;=QldIm,1,0),0))</f>
        <v>2020–21 116</v>
      </c>
      <c r="H246" s="56" t="str">
        <f t="array" ref="H246">A246&amp;" "&amp;SUM(IF(A246=FinyearIm,IF(D246&lt;=AustraliaIm,1,0),0))</f>
        <v>2020–21 101</v>
      </c>
      <c r="I246" s="56" t="str">
        <f t="shared" si="13"/>
        <v>BOHR</v>
      </c>
      <c r="J246" s="57">
        <f t="shared" si="14"/>
        <v>0.32300633000000001</v>
      </c>
      <c r="K246" s="57">
        <f t="shared" si="15"/>
        <v>19.559857050000002</v>
      </c>
      <c r="L246" s="57"/>
    </row>
    <row r="247" spans="1:12" x14ac:dyDescent="0.2">
      <c r="A247" t="s">
        <v>314</v>
      </c>
      <c r="B247" t="s">
        <v>120</v>
      </c>
      <c r="C247" s="37">
        <v>4890801.25</v>
      </c>
      <c r="D247" s="37">
        <v>13312952.77</v>
      </c>
      <c r="E247" s="56"/>
      <c r="F247" s="56" t="str">
        <f t="shared" si="12"/>
        <v>2020–21 BOLI</v>
      </c>
      <c r="G247" s="56" t="str">
        <f t="array" ref="G247">A247&amp;" "&amp;SUM(IF(A247=FinyearIm,IF(C247&lt;=QldIm,1,0),0))</f>
        <v>2020–21 74</v>
      </c>
      <c r="H247" s="56" t="str">
        <f t="array" ref="H247">A247&amp;" "&amp;SUM(IF(A247=FinyearIm,IF(D247&lt;=AustraliaIm,1,0),0))</f>
        <v>2020–21 107</v>
      </c>
      <c r="I247" s="56" t="str">
        <f t="shared" si="13"/>
        <v>BOLI</v>
      </c>
      <c r="J247" s="57">
        <f t="shared" si="14"/>
        <v>4.89080125</v>
      </c>
      <c r="K247" s="57">
        <f t="shared" si="15"/>
        <v>13.312952769999999</v>
      </c>
      <c r="L247" s="57"/>
    </row>
    <row r="248" spans="1:12" x14ac:dyDescent="0.2">
      <c r="A248" t="s">
        <v>314</v>
      </c>
      <c r="B248" t="s">
        <v>121</v>
      </c>
      <c r="C248">
        <v>0</v>
      </c>
      <c r="D248" s="37">
        <v>9448811.4399999995</v>
      </c>
      <c r="E248" s="56"/>
      <c r="F248" s="56" t="str">
        <f t="shared" si="12"/>
        <v>2020–21 BOTS</v>
      </c>
      <c r="G248" s="56" t="str">
        <f t="array" ref="G248">A248&amp;" "&amp;SUM(IF(A248=FinyearIm,IF(C248&lt;=QldIm,1,0),0))</f>
        <v>2020–21 223</v>
      </c>
      <c r="H248" s="56" t="str">
        <f t="array" ref="H248">A248&amp;" "&amp;SUM(IF(A248=FinyearIm,IF(D248&lt;=AustraliaIm,1,0),0))</f>
        <v>2020–21 120</v>
      </c>
      <c r="I248" s="56" t="str">
        <f t="shared" si="13"/>
        <v>BOTS</v>
      </c>
      <c r="J248" s="57">
        <f t="shared" si="14"/>
        <v>0</v>
      </c>
      <c r="K248" s="57">
        <f t="shared" si="15"/>
        <v>9.4488114400000001</v>
      </c>
      <c r="L248" s="57"/>
    </row>
    <row r="249" spans="1:12" x14ac:dyDescent="0.2">
      <c r="A249" t="s">
        <v>314</v>
      </c>
      <c r="B249" t="s">
        <v>122</v>
      </c>
      <c r="C249">
        <v>166633383.84999999</v>
      </c>
      <c r="D249" s="37">
        <v>913554329.97000003</v>
      </c>
      <c r="E249" s="56"/>
      <c r="F249" s="56" t="str">
        <f t="shared" si="12"/>
        <v>2020–21 BRAZ</v>
      </c>
      <c r="G249" s="56" t="str">
        <f t="array" ref="G249">A249&amp;" "&amp;SUM(IF(A249=FinyearIm,IF(C249&lt;=QldIm,1,0),0))</f>
        <v>2020–21 32</v>
      </c>
      <c r="H249" s="56" t="str">
        <f t="array" ref="H249">A249&amp;" "&amp;SUM(IF(A249=FinyearIm,IF(D249&lt;=AustraliaIm,1,0),0))</f>
        <v>2020–21 38</v>
      </c>
      <c r="I249" s="56" t="str">
        <f t="shared" si="13"/>
        <v>BRAZ</v>
      </c>
      <c r="J249" s="57">
        <f t="shared" si="14"/>
        <v>166.63338385</v>
      </c>
      <c r="K249" s="57">
        <f t="shared" si="15"/>
        <v>913.55432997000003</v>
      </c>
      <c r="L249" s="57"/>
    </row>
    <row r="250" spans="1:12" x14ac:dyDescent="0.2">
      <c r="A250" t="s">
        <v>314</v>
      </c>
      <c r="B250" t="s">
        <v>315</v>
      </c>
      <c r="C250" s="37">
        <v>244865.52</v>
      </c>
      <c r="D250" s="37">
        <v>992317.76</v>
      </c>
      <c r="E250" s="56"/>
      <c r="F250" s="56" t="str">
        <f t="shared" si="12"/>
        <v>2020–21 BRND</v>
      </c>
      <c r="G250" s="56" t="str">
        <f t="array" ref="G250">A250&amp;" "&amp;SUM(IF(A250=FinyearIm,IF(C250&lt;=QldIm,1,0),0))</f>
        <v>2020–21 123</v>
      </c>
      <c r="H250" s="56" t="str">
        <f t="array" ref="H250">A250&amp;" "&amp;SUM(IF(A250=FinyearIm,IF(D250&lt;=AustraliaIm,1,0),0))</f>
        <v>2020–21 149</v>
      </c>
      <c r="I250" s="56" t="str">
        <f t="shared" si="13"/>
        <v>BRND</v>
      </c>
      <c r="J250" s="57">
        <f t="shared" si="14"/>
        <v>0.24486552</v>
      </c>
      <c r="K250" s="57">
        <f t="shared" si="15"/>
        <v>0.99231776000000005</v>
      </c>
      <c r="L250" s="57"/>
    </row>
    <row r="251" spans="1:12" x14ac:dyDescent="0.2">
      <c r="A251" t="s">
        <v>314</v>
      </c>
      <c r="B251" t="s">
        <v>123</v>
      </c>
      <c r="C251">
        <v>431010045.5</v>
      </c>
      <c r="D251" s="37">
        <v>1515407908.23</v>
      </c>
      <c r="E251" s="56"/>
      <c r="F251" s="56" t="str">
        <f t="shared" si="12"/>
        <v>2020–21 BRUN</v>
      </c>
      <c r="G251" s="56" t="str">
        <f t="array" ref="G251">A251&amp;" "&amp;SUM(IF(A251=FinyearIm,IF(C251&lt;=QldIm,1,0),0))</f>
        <v>2020–21 18</v>
      </c>
      <c r="H251" s="56" t="str">
        <f t="array" ref="H251">A251&amp;" "&amp;SUM(IF(A251=FinyearIm,IF(D251&lt;=AustraliaIm,1,0),0))</f>
        <v>2020–21 30</v>
      </c>
      <c r="I251" s="56" t="str">
        <f t="shared" si="13"/>
        <v>BRUN</v>
      </c>
      <c r="J251" s="57">
        <f t="shared" si="14"/>
        <v>431.01004549999999</v>
      </c>
      <c r="K251" s="57">
        <f t="shared" si="15"/>
        <v>1515.40790823</v>
      </c>
      <c r="L251" s="57"/>
    </row>
    <row r="252" spans="1:12" x14ac:dyDescent="0.2">
      <c r="A252" t="s">
        <v>314</v>
      </c>
      <c r="B252" t="s">
        <v>124</v>
      </c>
      <c r="C252">
        <v>6535635.2400000002</v>
      </c>
      <c r="D252" s="37">
        <v>100057232.53</v>
      </c>
      <c r="E252" s="56"/>
      <c r="F252" s="56" t="str">
        <f t="shared" si="12"/>
        <v>2020–21 BULG</v>
      </c>
      <c r="G252" s="56" t="str">
        <f t="array" ref="G252">A252&amp;" "&amp;SUM(IF(A252=FinyearIm,IF(C252&lt;=QldIm,1,0),0))</f>
        <v>2020–21 68</v>
      </c>
      <c r="H252" s="56" t="str">
        <f t="array" ref="H252">A252&amp;" "&amp;SUM(IF(A252=FinyearIm,IF(D252&lt;=AustraliaIm,1,0),0))</f>
        <v>2020–21 76</v>
      </c>
      <c r="I252" s="56" t="str">
        <f t="shared" si="13"/>
        <v>BULG</v>
      </c>
      <c r="J252" s="57">
        <f t="shared" si="14"/>
        <v>6.5356352400000004</v>
      </c>
      <c r="K252" s="57">
        <f t="shared" si="15"/>
        <v>100.05723253000001</v>
      </c>
      <c r="L252" s="57"/>
    </row>
    <row r="253" spans="1:12" x14ac:dyDescent="0.2">
      <c r="A253" t="s">
        <v>314</v>
      </c>
      <c r="B253" t="s">
        <v>125</v>
      </c>
      <c r="C253">
        <v>25272.85</v>
      </c>
      <c r="D253" s="37">
        <v>123183.02</v>
      </c>
      <c r="E253" s="56"/>
      <c r="F253" s="56" t="str">
        <f t="shared" si="12"/>
        <v>2020–21 BURK</v>
      </c>
      <c r="G253" s="56" t="str">
        <f t="array" ref="G253">A253&amp;" "&amp;SUM(IF(A253=FinyearIm,IF(C253&lt;=QldIm,1,0),0))</f>
        <v>2020–21 149</v>
      </c>
      <c r="H253" s="56" t="str">
        <f t="array" ref="H253">A253&amp;" "&amp;SUM(IF(A253=FinyearIm,IF(D253&lt;=AustraliaIm,1,0),0))</f>
        <v>2020–21 187</v>
      </c>
      <c r="I253" s="56" t="str">
        <f t="shared" si="13"/>
        <v>BURK</v>
      </c>
      <c r="J253" s="57">
        <f t="shared" si="14"/>
        <v>2.5272849999999999E-2</v>
      </c>
      <c r="K253" s="57">
        <f t="shared" si="15"/>
        <v>0.12318302</v>
      </c>
      <c r="L253" s="57"/>
    </row>
    <row r="254" spans="1:12" x14ac:dyDescent="0.2">
      <c r="A254" t="s">
        <v>314</v>
      </c>
      <c r="B254" t="s">
        <v>126</v>
      </c>
      <c r="C254" s="37">
        <v>5238655.58</v>
      </c>
      <c r="D254" s="37">
        <v>59986148.150000103</v>
      </c>
      <c r="E254" s="56"/>
      <c r="F254" s="56" t="str">
        <f t="shared" si="12"/>
        <v>2020–21 BURM</v>
      </c>
      <c r="G254" s="56" t="str">
        <f t="array" ref="G254">A254&amp;" "&amp;SUM(IF(A254=FinyearIm,IF(C254&lt;=QldIm,1,0),0))</f>
        <v>2020–21 72</v>
      </c>
      <c r="H254" s="56" t="str">
        <f t="array" ref="H254">A254&amp;" "&amp;SUM(IF(A254=FinyearIm,IF(D254&lt;=AustraliaIm,1,0),0))</f>
        <v>2020–21 82</v>
      </c>
      <c r="I254" s="56" t="str">
        <f t="shared" si="13"/>
        <v>BURM</v>
      </c>
      <c r="J254" s="57">
        <f t="shared" si="14"/>
        <v>5.2386555799999996</v>
      </c>
      <c r="K254" s="57">
        <f t="shared" si="15"/>
        <v>59.986148150000105</v>
      </c>
      <c r="L254" s="57"/>
    </row>
    <row r="255" spans="1:12" x14ac:dyDescent="0.2">
      <c r="A255" t="s">
        <v>314</v>
      </c>
      <c r="B255" t="s">
        <v>127</v>
      </c>
      <c r="C255" s="37">
        <v>1106.78</v>
      </c>
      <c r="D255" s="37">
        <v>141303.82999999999</v>
      </c>
      <c r="E255" s="56"/>
      <c r="F255" s="56" t="str">
        <f t="shared" si="12"/>
        <v>2020–21 BVIR</v>
      </c>
      <c r="G255" s="56" t="str">
        <f t="array" ref="G255">A255&amp;" "&amp;SUM(IF(A255=FinyearIm,IF(C255&lt;=QldIm,1,0),0))</f>
        <v>2020–21 180</v>
      </c>
      <c r="H255" s="56" t="str">
        <f t="array" ref="H255">A255&amp;" "&amp;SUM(IF(A255=FinyearIm,IF(D255&lt;=AustraliaIm,1,0),0))</f>
        <v>2020–21 182</v>
      </c>
      <c r="I255" s="56" t="str">
        <f t="shared" si="13"/>
        <v>BVIR</v>
      </c>
      <c r="J255" s="57">
        <f t="shared" si="14"/>
        <v>1.1067799999999999E-3</v>
      </c>
      <c r="K255" s="57">
        <f t="shared" si="15"/>
        <v>0.14130382999999999</v>
      </c>
      <c r="L255" s="57"/>
    </row>
    <row r="256" spans="1:12" x14ac:dyDescent="0.2">
      <c r="A256" t="s">
        <v>314</v>
      </c>
      <c r="B256" t="s">
        <v>128</v>
      </c>
      <c r="C256">
        <v>346528003.13</v>
      </c>
      <c r="D256" s="37">
        <v>2241509616.1300001</v>
      </c>
      <c r="E256" s="56"/>
      <c r="F256" s="56" t="str">
        <f t="shared" si="12"/>
        <v>2020–21 CAN</v>
      </c>
      <c r="G256" s="56" t="str">
        <f t="array" ref="G256">A256&amp;" "&amp;SUM(IF(A256=FinyearIm,IF(C256&lt;=QldIm,1,0),0))</f>
        <v>2020–21 22</v>
      </c>
      <c r="H256" s="56" t="str">
        <f t="array" ref="H256">A256&amp;" "&amp;SUM(IF(A256=FinyearIm,IF(D256&lt;=AustraliaIm,1,0),0))</f>
        <v>2020–21 23</v>
      </c>
      <c r="I256" s="56" t="str">
        <f t="shared" si="13"/>
        <v>CAN</v>
      </c>
      <c r="J256" s="57">
        <f t="shared" si="14"/>
        <v>346.52800313</v>
      </c>
      <c r="K256" s="57">
        <f t="shared" si="15"/>
        <v>2241.5096161300003</v>
      </c>
      <c r="L256" s="57"/>
    </row>
    <row r="257" spans="1:12" x14ac:dyDescent="0.2">
      <c r="A257" t="s">
        <v>314</v>
      </c>
      <c r="B257" t="s">
        <v>129</v>
      </c>
      <c r="C257" s="37">
        <v>490413.21</v>
      </c>
      <c r="D257" s="37">
        <v>527873.69999999995</v>
      </c>
      <c r="E257" s="56"/>
      <c r="F257" s="56" t="str">
        <f t="shared" si="12"/>
        <v>2020–21 CAYM</v>
      </c>
      <c r="G257" s="56" t="str">
        <f t="array" ref="G257">A257&amp;" "&amp;SUM(IF(A257=FinyearIm,IF(C257&lt;=QldIm,1,0),0))</f>
        <v>2020–21 111</v>
      </c>
      <c r="H257" s="56" t="str">
        <f t="array" ref="H257">A257&amp;" "&amp;SUM(IF(A257=FinyearIm,IF(D257&lt;=AustraliaIm,1,0),0))</f>
        <v>2020–21 156</v>
      </c>
      <c r="I257" s="56" t="str">
        <f t="shared" si="13"/>
        <v>CAYM</v>
      </c>
      <c r="J257" s="57">
        <f t="shared" si="14"/>
        <v>0.49041321000000004</v>
      </c>
      <c r="K257" s="57">
        <f t="shared" si="15"/>
        <v>0.5278737</v>
      </c>
      <c r="L257" s="57"/>
    </row>
    <row r="258" spans="1:12" x14ac:dyDescent="0.2">
      <c r="A258" t="s">
        <v>314</v>
      </c>
      <c r="B258" t="s">
        <v>296</v>
      </c>
      <c r="C258">
        <v>0</v>
      </c>
      <c r="D258" s="37">
        <v>126092.07</v>
      </c>
      <c r="E258" s="56"/>
      <c r="F258" s="56" t="str">
        <f t="shared" ref="F258:F321" si="16">A258&amp;" "&amp;B258</f>
        <v>2020–21 CEAR</v>
      </c>
      <c r="G258" s="56" t="str">
        <f t="array" ref="G258">A258&amp;" "&amp;SUM(IF(A258=FinyearIm,IF(C258&lt;=QldIm,1,0),0))</f>
        <v>2020–21 223</v>
      </c>
      <c r="H258" s="56" t="str">
        <f t="array" ref="H258">A258&amp;" "&amp;SUM(IF(A258=FinyearIm,IF(D258&lt;=AustraliaIm,1,0),0))</f>
        <v>2020–21 186</v>
      </c>
      <c r="I258" s="56" t="str">
        <f t="shared" ref="I258:I321" si="17">B258</f>
        <v>CEAR</v>
      </c>
      <c r="J258" s="57">
        <f t="shared" ref="J258:J321" si="18">C258/1000000</f>
        <v>0</v>
      </c>
      <c r="K258" s="57">
        <f t="shared" ref="K258:K321" si="19">D258/1000000</f>
        <v>0.12609207</v>
      </c>
      <c r="L258" s="57"/>
    </row>
    <row r="259" spans="1:12" x14ac:dyDescent="0.2">
      <c r="A259" t="s">
        <v>314</v>
      </c>
      <c r="B259" t="s">
        <v>130</v>
      </c>
      <c r="C259" s="37">
        <v>2417.17</v>
      </c>
      <c r="D259" s="37">
        <v>302157.03999999998</v>
      </c>
      <c r="E259" s="56"/>
      <c r="F259" s="56" t="str">
        <f t="shared" si="16"/>
        <v>2020–21 CHAD</v>
      </c>
      <c r="G259" s="56" t="str">
        <f t="array" ref="G259">A259&amp;" "&amp;SUM(IF(A259=FinyearIm,IF(C259&lt;=QldIm,1,0),0))</f>
        <v>2020–21 174</v>
      </c>
      <c r="H259" s="56" t="str">
        <f t="array" ref="H259">A259&amp;" "&amp;SUM(IF(A259=FinyearIm,IF(D259&lt;=AustraliaIm,1,0),0))</f>
        <v>2020–21 167</v>
      </c>
      <c r="I259" s="56" t="str">
        <f t="shared" si="17"/>
        <v>CHAD</v>
      </c>
      <c r="J259" s="57">
        <f t="shared" si="18"/>
        <v>2.4171700000000002E-3</v>
      </c>
      <c r="K259" s="57">
        <f t="shared" si="19"/>
        <v>0.30215703999999999</v>
      </c>
      <c r="L259" s="57"/>
    </row>
    <row r="260" spans="1:12" x14ac:dyDescent="0.2">
      <c r="A260" t="s">
        <v>314</v>
      </c>
      <c r="B260" t="s">
        <v>131</v>
      </c>
      <c r="C260" s="37">
        <v>12026046443.809999</v>
      </c>
      <c r="D260" s="37">
        <v>87064651450.779099</v>
      </c>
      <c r="E260" s="56"/>
      <c r="F260" s="56" t="str">
        <f t="shared" si="16"/>
        <v>2020–21 CHIN</v>
      </c>
      <c r="G260" s="56" t="str">
        <f t="array" ref="G260">A260&amp;" "&amp;SUM(IF(A260=FinyearIm,IF(C260&lt;=QldIm,1,0),0))</f>
        <v>2020–21 1</v>
      </c>
      <c r="H260" s="56" t="str">
        <f t="array" ref="H260">A260&amp;" "&amp;SUM(IF(A260=FinyearIm,IF(D260&lt;=AustraliaIm,1,0),0))</f>
        <v>2020–21 1</v>
      </c>
      <c r="I260" s="56" t="str">
        <f t="shared" si="17"/>
        <v>CHIN</v>
      </c>
      <c r="J260" s="57">
        <f t="shared" si="18"/>
        <v>12026.046443809999</v>
      </c>
      <c r="K260" s="57">
        <f t="shared" si="19"/>
        <v>87064.6514507791</v>
      </c>
      <c r="L260" s="57"/>
    </row>
    <row r="261" spans="1:12" x14ac:dyDescent="0.2">
      <c r="A261" t="s">
        <v>314</v>
      </c>
      <c r="B261" t="s">
        <v>132</v>
      </c>
      <c r="C261" s="37">
        <v>331430275.50999999</v>
      </c>
      <c r="D261" s="37">
        <v>595401495.48000002</v>
      </c>
      <c r="E261" s="56"/>
      <c r="F261" s="56" t="str">
        <f t="shared" si="16"/>
        <v>2020–21 CHLE</v>
      </c>
      <c r="G261" s="56" t="str">
        <f t="array" ref="G261">A261&amp;" "&amp;SUM(IF(A261=FinyearIm,IF(C261&lt;=QldIm,1,0),0))</f>
        <v>2020–21 24</v>
      </c>
      <c r="H261" s="56" t="str">
        <f t="array" ref="H261">A261&amp;" "&amp;SUM(IF(A261=FinyearIm,IF(D261&lt;=AustraliaIm,1,0),0))</f>
        <v>2020–21 45</v>
      </c>
      <c r="I261" s="56" t="str">
        <f t="shared" si="17"/>
        <v>CHLE</v>
      </c>
      <c r="J261" s="57">
        <f t="shared" si="18"/>
        <v>331.43027551</v>
      </c>
      <c r="K261" s="57">
        <f t="shared" si="19"/>
        <v>595.40149547999999</v>
      </c>
      <c r="L261" s="57"/>
    </row>
    <row r="262" spans="1:12" x14ac:dyDescent="0.2">
      <c r="A262" t="s">
        <v>314</v>
      </c>
      <c r="B262" t="s">
        <v>133</v>
      </c>
      <c r="C262" s="37">
        <v>0</v>
      </c>
      <c r="D262" s="37">
        <v>21829.35</v>
      </c>
      <c r="E262" s="56"/>
      <c r="F262" s="56" t="str">
        <f t="shared" si="16"/>
        <v>2020–21 CHRI</v>
      </c>
      <c r="G262" s="56" t="str">
        <f t="array" ref="G262">A262&amp;" "&amp;SUM(IF(A262=FinyearIm,IF(C262&lt;=QldIm,1,0),0))</f>
        <v>2020–21 223</v>
      </c>
      <c r="H262" s="56" t="str">
        <f t="array" ref="H262">A262&amp;" "&amp;SUM(IF(A262=FinyearIm,IF(D262&lt;=AustraliaIm,1,0),0))</f>
        <v>2020–21 208</v>
      </c>
      <c r="I262" s="56" t="str">
        <f t="shared" si="17"/>
        <v>CHRI</v>
      </c>
      <c r="J262" s="57">
        <f t="shared" si="18"/>
        <v>0</v>
      </c>
      <c r="K262" s="57">
        <f t="shared" si="19"/>
        <v>2.1829349999999997E-2</v>
      </c>
      <c r="L262" s="57"/>
    </row>
    <row r="263" spans="1:12" x14ac:dyDescent="0.2">
      <c r="A263" t="s">
        <v>314</v>
      </c>
      <c r="B263" t="s">
        <v>134</v>
      </c>
      <c r="C263" s="37">
        <v>14999898.439999999</v>
      </c>
      <c r="D263" s="37">
        <v>305198024.98000002</v>
      </c>
      <c r="E263" s="56"/>
      <c r="F263" s="56" t="str">
        <f t="shared" si="16"/>
        <v>2020–21 CMBD</v>
      </c>
      <c r="G263" s="56" t="str">
        <f t="array" ref="G263">A263&amp;" "&amp;SUM(IF(A263=FinyearIm,IF(C263&lt;=QldIm,1,0),0))</f>
        <v>2020–21 60</v>
      </c>
      <c r="H263" s="56" t="str">
        <f t="array" ref="H263">A263&amp;" "&amp;SUM(IF(A263=FinyearIm,IF(D263&lt;=AustraliaIm,1,0),0))</f>
        <v>2020–21 59</v>
      </c>
      <c r="I263" s="56" t="str">
        <f t="shared" si="17"/>
        <v>CMBD</v>
      </c>
      <c r="J263" s="57">
        <f t="shared" si="18"/>
        <v>14.999898439999999</v>
      </c>
      <c r="K263" s="57">
        <f t="shared" si="19"/>
        <v>305.19802498000001</v>
      </c>
      <c r="L263" s="57"/>
    </row>
    <row r="264" spans="1:12" x14ac:dyDescent="0.2">
      <c r="A264" t="s">
        <v>314</v>
      </c>
      <c r="B264" t="s">
        <v>329</v>
      </c>
      <c r="C264" s="37">
        <v>0</v>
      </c>
      <c r="D264" s="37">
        <v>135804.17000000001</v>
      </c>
      <c r="E264" s="56"/>
      <c r="F264" s="56" t="str">
        <f t="shared" si="16"/>
        <v>2020–21 CMRO</v>
      </c>
      <c r="G264" s="56" t="str">
        <f t="array" ref="G264">A264&amp;" "&amp;SUM(IF(A264=FinyearIm,IF(C264&lt;=QldIm,1,0),0))</f>
        <v>2020–21 223</v>
      </c>
      <c r="H264" s="56" t="str">
        <f t="array" ref="H264">A264&amp;" "&amp;SUM(IF(A264=FinyearIm,IF(D264&lt;=AustraliaIm,1,0),0))</f>
        <v>2020–21 185</v>
      </c>
      <c r="I264" s="56" t="str">
        <f t="shared" si="17"/>
        <v>CMRO</v>
      </c>
      <c r="J264" s="57">
        <f t="shared" si="18"/>
        <v>0</v>
      </c>
      <c r="K264" s="57">
        <f t="shared" si="19"/>
        <v>0.13580417</v>
      </c>
      <c r="L264" s="57"/>
    </row>
    <row r="265" spans="1:12" x14ac:dyDescent="0.2">
      <c r="A265" t="s">
        <v>314</v>
      </c>
      <c r="B265" t="s">
        <v>135</v>
      </c>
      <c r="C265" s="37">
        <v>1535068.63</v>
      </c>
      <c r="D265" s="37">
        <v>92960150.620000005</v>
      </c>
      <c r="E265" s="56"/>
      <c r="F265" s="56" t="str">
        <f t="shared" si="16"/>
        <v>2020–21 COBR</v>
      </c>
      <c r="G265" s="56" t="str">
        <f t="array" ref="G265">A265&amp;" "&amp;SUM(IF(A265=FinyearIm,IF(C265&lt;=QldIm,1,0),0))</f>
        <v>2020–21 92</v>
      </c>
      <c r="H265" s="56" t="str">
        <f t="array" ref="H265">A265&amp;" "&amp;SUM(IF(A265=FinyearIm,IF(D265&lt;=AustraliaIm,1,0),0))</f>
        <v>2020–21 77</v>
      </c>
      <c r="I265" s="56" t="str">
        <f t="shared" si="17"/>
        <v>COBR</v>
      </c>
      <c r="J265" s="57">
        <f t="shared" si="18"/>
        <v>1.5350686299999998</v>
      </c>
      <c r="K265" s="57">
        <f t="shared" si="19"/>
        <v>92.960150620000007</v>
      </c>
      <c r="L265" s="57"/>
    </row>
    <row r="266" spans="1:12" x14ac:dyDescent="0.2">
      <c r="A266" t="s">
        <v>314</v>
      </c>
      <c r="B266" t="s">
        <v>136</v>
      </c>
      <c r="C266" s="37">
        <v>303670.55</v>
      </c>
      <c r="D266" s="37">
        <v>486485.03</v>
      </c>
      <c r="E266" s="56"/>
      <c r="F266" s="56" t="str">
        <f t="shared" si="16"/>
        <v>2020–21 COCO</v>
      </c>
      <c r="G266" s="56" t="str">
        <f t="array" ref="G266">A266&amp;" "&amp;SUM(IF(A266=FinyearIm,IF(C266&lt;=QldIm,1,0),0))</f>
        <v>2020–21 118</v>
      </c>
      <c r="H266" s="56" t="str">
        <f t="array" ref="H266">A266&amp;" "&amp;SUM(IF(A266=FinyearIm,IF(D266&lt;=AustraliaIm,1,0),0))</f>
        <v>2020–21 161</v>
      </c>
      <c r="I266" s="56" t="str">
        <f t="shared" si="17"/>
        <v>COCO</v>
      </c>
      <c r="J266" s="57">
        <f t="shared" si="18"/>
        <v>0.30367054999999998</v>
      </c>
      <c r="K266" s="57">
        <f t="shared" si="19"/>
        <v>0.48648503000000004</v>
      </c>
      <c r="L266" s="57"/>
    </row>
    <row r="267" spans="1:12" x14ac:dyDescent="0.2">
      <c r="A267" t="s">
        <v>314</v>
      </c>
      <c r="B267" t="s">
        <v>137</v>
      </c>
      <c r="C267">
        <v>9908470.6600000001</v>
      </c>
      <c r="D267" s="37">
        <v>115451649.16</v>
      </c>
      <c r="E267" s="56"/>
      <c r="F267" s="56" t="str">
        <f t="shared" si="16"/>
        <v>2020–21 COMB</v>
      </c>
      <c r="G267" s="56" t="str">
        <f t="array" ref="G267">A267&amp;" "&amp;SUM(IF(A267=FinyearIm,IF(C267&lt;=QldIm,1,0),0))</f>
        <v>2020–21 64</v>
      </c>
      <c r="H267" s="56" t="str">
        <f t="array" ref="H267">A267&amp;" "&amp;SUM(IF(A267=FinyearIm,IF(D267&lt;=AustraliaIm,1,0),0))</f>
        <v>2020–21 73</v>
      </c>
      <c r="I267" s="56" t="str">
        <f t="shared" si="17"/>
        <v>COMB</v>
      </c>
      <c r="J267" s="57">
        <f t="shared" si="18"/>
        <v>9.9084706600000008</v>
      </c>
      <c r="K267" s="57">
        <f t="shared" si="19"/>
        <v>115.45164916</v>
      </c>
      <c r="L267" s="57"/>
    </row>
    <row r="268" spans="1:12" x14ac:dyDescent="0.2">
      <c r="A268" t="s">
        <v>314</v>
      </c>
      <c r="B268" t="s">
        <v>138</v>
      </c>
      <c r="C268" s="37">
        <v>7967.74</v>
      </c>
      <c r="D268" s="37">
        <v>121858.53</v>
      </c>
      <c r="E268" s="56"/>
      <c r="F268" s="56" t="str">
        <f t="shared" si="16"/>
        <v>2020–21 COOK</v>
      </c>
      <c r="G268" s="56" t="str">
        <f t="array" ref="G268">A268&amp;" "&amp;SUM(IF(A268=FinyearIm,IF(C268&lt;=QldIm,1,0),0))</f>
        <v>2020–21 160</v>
      </c>
      <c r="H268" s="56" t="str">
        <f t="array" ref="H268">A268&amp;" "&amp;SUM(IF(A268=FinyearIm,IF(D268&lt;=AustraliaIm,1,0),0))</f>
        <v>2020–21 189</v>
      </c>
      <c r="I268" s="56" t="str">
        <f t="shared" si="17"/>
        <v>COOK</v>
      </c>
      <c r="J268" s="57">
        <f t="shared" si="18"/>
        <v>7.9677399999999992E-3</v>
      </c>
      <c r="K268" s="57">
        <f t="shared" si="19"/>
        <v>0.12185852999999999</v>
      </c>
      <c r="L268" s="57"/>
    </row>
    <row r="269" spans="1:12" x14ac:dyDescent="0.2">
      <c r="A269" t="s">
        <v>314</v>
      </c>
      <c r="B269" t="s">
        <v>139</v>
      </c>
      <c r="C269" s="37">
        <v>1136656.1100000001</v>
      </c>
      <c r="D269" s="37">
        <v>172375567.75</v>
      </c>
      <c r="E269" s="56"/>
      <c r="F269" s="56" t="str">
        <f t="shared" si="16"/>
        <v>2020–21 COST</v>
      </c>
      <c r="G269" s="56" t="str">
        <f t="array" ref="G269">A269&amp;" "&amp;SUM(IF(A269=FinyearIm,IF(C269&lt;=QldIm,1,0),0))</f>
        <v>2020–21 97</v>
      </c>
      <c r="H269" s="56" t="str">
        <f t="array" ref="H269">A269&amp;" "&amp;SUM(IF(A269=FinyearIm,IF(D269&lt;=AustraliaIm,1,0),0))</f>
        <v>2020–21 68</v>
      </c>
      <c r="I269" s="56" t="str">
        <f t="shared" si="17"/>
        <v>COST</v>
      </c>
      <c r="J269" s="57">
        <f t="shared" si="18"/>
        <v>1.1366561100000001</v>
      </c>
      <c r="K269" s="57">
        <f t="shared" si="19"/>
        <v>172.37556774999999</v>
      </c>
      <c r="L269" s="57"/>
    </row>
    <row r="270" spans="1:12" x14ac:dyDescent="0.2">
      <c r="A270" t="s">
        <v>314</v>
      </c>
      <c r="B270" t="s">
        <v>140</v>
      </c>
      <c r="C270">
        <v>5391219.3499999996</v>
      </c>
      <c r="D270" s="37">
        <v>43484181.82</v>
      </c>
      <c r="E270" s="56"/>
      <c r="F270" s="56" t="str">
        <f t="shared" si="16"/>
        <v>2020–21 CROA</v>
      </c>
      <c r="G270" s="56" t="str">
        <f t="array" ref="G270">A270&amp;" "&amp;SUM(IF(A270=FinyearIm,IF(C270&lt;=QldIm,1,0),0))</f>
        <v>2020–21 71</v>
      </c>
      <c r="H270" s="56" t="str">
        <f t="array" ref="H270">A270&amp;" "&amp;SUM(IF(A270=FinyearIm,IF(D270&lt;=AustraliaIm,1,0),0))</f>
        <v>2020–21 88</v>
      </c>
      <c r="I270" s="56" t="str">
        <f t="shared" si="17"/>
        <v>CROA</v>
      </c>
      <c r="J270" s="57">
        <f t="shared" si="18"/>
        <v>5.3912193499999992</v>
      </c>
      <c r="K270" s="57">
        <f t="shared" si="19"/>
        <v>43.484181820000003</v>
      </c>
      <c r="L270" s="57"/>
    </row>
    <row r="271" spans="1:12" x14ac:dyDescent="0.2">
      <c r="A271" t="s">
        <v>314</v>
      </c>
      <c r="B271" t="s">
        <v>141</v>
      </c>
      <c r="C271" s="37">
        <v>23354.48</v>
      </c>
      <c r="D271" s="37">
        <v>10715799.24</v>
      </c>
      <c r="E271" s="56"/>
      <c r="F271" s="56" t="str">
        <f t="shared" si="16"/>
        <v>2020–21 CUBA</v>
      </c>
      <c r="G271" s="56" t="str">
        <f t="array" ref="G271">A271&amp;" "&amp;SUM(IF(A271=FinyearIm,IF(C271&lt;=QldIm,1,0),0))</f>
        <v>2020–21 150</v>
      </c>
      <c r="H271" s="56" t="str">
        <f t="array" ref="H271">A271&amp;" "&amp;SUM(IF(A271=FinyearIm,IF(D271&lt;=AustraliaIm,1,0),0))</f>
        <v>2020–21 115</v>
      </c>
      <c r="I271" s="56" t="str">
        <f t="shared" si="17"/>
        <v>CUBA</v>
      </c>
      <c r="J271" s="57">
        <f t="shared" si="18"/>
        <v>2.335448E-2</v>
      </c>
      <c r="K271" s="57">
        <f t="shared" si="19"/>
        <v>10.715799240000001</v>
      </c>
      <c r="L271" s="57"/>
    </row>
    <row r="272" spans="1:12" x14ac:dyDescent="0.2">
      <c r="A272" t="s">
        <v>314</v>
      </c>
      <c r="B272" t="s">
        <v>301</v>
      </c>
      <c r="C272" s="37">
        <v>14217.19</v>
      </c>
      <c r="D272" s="37">
        <v>70990.83</v>
      </c>
      <c r="E272" s="56"/>
      <c r="F272" s="56" t="str">
        <f t="shared" si="16"/>
        <v>2020–21 CVER</v>
      </c>
      <c r="G272" s="56" t="str">
        <f t="array" ref="G272">A272&amp;" "&amp;SUM(IF(A272=FinyearIm,IF(C272&lt;=QldIm,1,0),0))</f>
        <v>2020–21 154</v>
      </c>
      <c r="H272" s="56" t="str">
        <f t="array" ref="H272">A272&amp;" "&amp;SUM(IF(A272=FinyearIm,IF(D272&lt;=AustraliaIm,1,0),0))</f>
        <v>2020–21 195</v>
      </c>
      <c r="I272" s="56" t="str">
        <f t="shared" si="17"/>
        <v>CVER</v>
      </c>
      <c r="J272" s="57">
        <f t="shared" si="18"/>
        <v>1.4217190000000001E-2</v>
      </c>
      <c r="K272" s="57">
        <f t="shared" si="19"/>
        <v>7.0990830000000005E-2</v>
      </c>
      <c r="L272" s="57"/>
    </row>
    <row r="273" spans="1:12" x14ac:dyDescent="0.2">
      <c r="A273" t="s">
        <v>314</v>
      </c>
      <c r="B273" t="s">
        <v>142</v>
      </c>
      <c r="C273" s="37">
        <v>411548.7</v>
      </c>
      <c r="D273" s="37">
        <v>41266412.460000001</v>
      </c>
      <c r="E273" s="56"/>
      <c r="F273" s="56" t="str">
        <f t="shared" si="16"/>
        <v>2020–21 CYPR</v>
      </c>
      <c r="G273" s="56" t="str">
        <f t="array" ref="G273">A273&amp;" "&amp;SUM(IF(A273=FinyearIm,IF(C273&lt;=QldIm,1,0),0))</f>
        <v>2020–21 112</v>
      </c>
      <c r="H273" s="56" t="str">
        <f t="array" ref="H273">A273&amp;" "&amp;SUM(IF(A273=FinyearIm,IF(D273&lt;=AustraliaIm,1,0),0))</f>
        <v>2020–21 90</v>
      </c>
      <c r="I273" s="56" t="str">
        <f t="shared" si="17"/>
        <v>CYPR</v>
      </c>
      <c r="J273" s="57">
        <f t="shared" si="18"/>
        <v>0.41154869999999999</v>
      </c>
      <c r="K273" s="57">
        <f t="shared" si="19"/>
        <v>41.266412459999998</v>
      </c>
      <c r="L273" s="57"/>
    </row>
    <row r="274" spans="1:12" x14ac:dyDescent="0.2">
      <c r="A274" t="s">
        <v>314</v>
      </c>
      <c r="B274" t="s">
        <v>143</v>
      </c>
      <c r="C274" s="37">
        <v>99100085.4799999</v>
      </c>
      <c r="D274" s="37">
        <v>856567164.200001</v>
      </c>
      <c r="E274" s="56"/>
      <c r="F274" s="56" t="str">
        <f t="shared" si="16"/>
        <v>2020–21 CZEH</v>
      </c>
      <c r="G274" s="56" t="str">
        <f t="array" ref="G274">A274&amp;" "&amp;SUM(IF(A274=FinyearIm,IF(C274&lt;=QldIm,1,0),0))</f>
        <v>2020–21 39</v>
      </c>
      <c r="H274" s="56" t="str">
        <f t="array" ref="H274">A274&amp;" "&amp;SUM(IF(A274=FinyearIm,IF(D274&lt;=AustraliaIm,1,0),0))</f>
        <v>2020–21 39</v>
      </c>
      <c r="I274" s="56" t="str">
        <f t="shared" si="17"/>
        <v>CZEH</v>
      </c>
      <c r="J274" s="57">
        <f t="shared" si="18"/>
        <v>99.100085479999905</v>
      </c>
      <c r="K274" s="57">
        <f t="shared" si="19"/>
        <v>856.567164200001</v>
      </c>
      <c r="L274" s="57"/>
    </row>
    <row r="275" spans="1:12" x14ac:dyDescent="0.2">
      <c r="A275" t="s">
        <v>314</v>
      </c>
      <c r="B275" t="s">
        <v>144</v>
      </c>
      <c r="C275" s="37">
        <v>133733100.67</v>
      </c>
      <c r="D275" s="37">
        <v>1402557879.79</v>
      </c>
      <c r="E275" s="56"/>
      <c r="F275" s="56" t="str">
        <f t="shared" si="16"/>
        <v>2020–21 DENM</v>
      </c>
      <c r="G275" s="56" t="str">
        <f t="array" ref="G275">A275&amp;" "&amp;SUM(IF(A275=FinyearIm,IF(C275&lt;=QldIm,1,0),0))</f>
        <v>2020–21 35</v>
      </c>
      <c r="H275" s="56" t="str">
        <f t="array" ref="H275">A275&amp;" "&amp;SUM(IF(A275=FinyearIm,IF(D275&lt;=AustraliaIm,1,0),0))</f>
        <v>2020–21 31</v>
      </c>
      <c r="I275" s="56" t="str">
        <f t="shared" si="17"/>
        <v>DENM</v>
      </c>
      <c r="J275" s="57">
        <f t="shared" si="18"/>
        <v>133.73310067</v>
      </c>
      <c r="K275" s="57">
        <f t="shared" si="19"/>
        <v>1402.55787979</v>
      </c>
      <c r="L275" s="57"/>
    </row>
    <row r="276" spans="1:12" x14ac:dyDescent="0.2">
      <c r="A276" t="s">
        <v>314</v>
      </c>
      <c r="B276" t="s">
        <v>297</v>
      </c>
      <c r="C276" s="37">
        <v>1557.23</v>
      </c>
      <c r="D276" s="37">
        <v>448272.07</v>
      </c>
      <c r="E276" s="56"/>
      <c r="F276" s="56" t="str">
        <f t="shared" si="16"/>
        <v>2020–21 DJIB</v>
      </c>
      <c r="G276" s="56" t="str">
        <f t="array" ref="G276">A276&amp;" "&amp;SUM(IF(A276=FinyearIm,IF(C276&lt;=QldIm,1,0),0))</f>
        <v>2020–21 178</v>
      </c>
      <c r="H276" s="56" t="str">
        <f t="array" ref="H276">A276&amp;" "&amp;SUM(IF(A276=FinyearIm,IF(D276&lt;=AustraliaIm,1,0),0))</f>
        <v>2020–21 164</v>
      </c>
      <c r="I276" s="56" t="str">
        <f t="shared" si="17"/>
        <v>DJIB</v>
      </c>
      <c r="J276" s="57">
        <f t="shared" si="18"/>
        <v>1.5572299999999999E-3</v>
      </c>
      <c r="K276" s="57">
        <f t="shared" si="19"/>
        <v>0.44827207000000002</v>
      </c>
      <c r="L276" s="57"/>
    </row>
    <row r="277" spans="1:12" x14ac:dyDescent="0.2">
      <c r="A277" t="s">
        <v>314</v>
      </c>
      <c r="B277" t="s">
        <v>302</v>
      </c>
      <c r="C277" s="37">
        <v>0</v>
      </c>
      <c r="D277" s="37">
        <v>50469.5</v>
      </c>
      <c r="E277" s="56"/>
      <c r="F277" s="56" t="str">
        <f t="shared" si="16"/>
        <v>2020–21 DMCA</v>
      </c>
      <c r="G277" s="56" t="str">
        <f t="array" ref="G277">A277&amp;" "&amp;SUM(IF(A277=FinyearIm,IF(C277&lt;=QldIm,1,0),0))</f>
        <v>2020–21 223</v>
      </c>
      <c r="H277" s="56" t="str">
        <f t="array" ref="H277">A277&amp;" "&amp;SUM(IF(A277=FinyearIm,IF(D277&lt;=AustraliaIm,1,0),0))</f>
        <v>2020–21 198</v>
      </c>
      <c r="I277" s="56" t="str">
        <f t="shared" si="17"/>
        <v>DMCA</v>
      </c>
      <c r="J277" s="57">
        <f t="shared" si="18"/>
        <v>0</v>
      </c>
      <c r="K277" s="57">
        <f t="shared" si="19"/>
        <v>5.04695E-2</v>
      </c>
      <c r="L277" s="57"/>
    </row>
    <row r="278" spans="1:12" x14ac:dyDescent="0.2">
      <c r="A278" t="s">
        <v>314</v>
      </c>
      <c r="B278" t="s">
        <v>145</v>
      </c>
      <c r="C278" s="37">
        <v>367352.8</v>
      </c>
      <c r="D278" s="37">
        <v>66782231.480000101</v>
      </c>
      <c r="E278" s="56"/>
      <c r="F278" s="56" t="str">
        <f t="shared" si="16"/>
        <v>2020–21 DOMI</v>
      </c>
      <c r="G278" s="56" t="str">
        <f t="array" ref="G278">A278&amp;" "&amp;SUM(IF(A278=FinyearIm,IF(C278&lt;=QldIm,1,0),0))</f>
        <v>2020–21 114</v>
      </c>
      <c r="H278" s="56" t="str">
        <f t="array" ref="H278">A278&amp;" "&amp;SUM(IF(A278=FinyearIm,IF(D278&lt;=AustraliaIm,1,0),0))</f>
        <v>2020–21 80</v>
      </c>
      <c r="I278" s="56" t="str">
        <f t="shared" si="17"/>
        <v>DOMI</v>
      </c>
      <c r="J278" s="57">
        <f t="shared" si="18"/>
        <v>0.36735279999999998</v>
      </c>
      <c r="K278" s="57">
        <f t="shared" si="19"/>
        <v>66.782231480000107</v>
      </c>
      <c r="L278" s="57"/>
    </row>
    <row r="279" spans="1:12" x14ac:dyDescent="0.2">
      <c r="A279" t="s">
        <v>314</v>
      </c>
      <c r="B279" t="s">
        <v>146</v>
      </c>
      <c r="C279" s="37">
        <v>3402992.75</v>
      </c>
      <c r="D279" s="37">
        <v>21998330.890000001</v>
      </c>
      <c r="E279" s="56"/>
      <c r="F279" s="56" t="str">
        <f t="shared" si="16"/>
        <v>2020–21 ECUA</v>
      </c>
      <c r="G279" s="56" t="str">
        <f t="array" ref="G279">A279&amp;" "&amp;SUM(IF(A279=FinyearIm,IF(C279&lt;=QldIm,1,0),0))</f>
        <v>2020–21 83</v>
      </c>
      <c r="H279" s="56" t="str">
        <f t="array" ref="H279">A279&amp;" "&amp;SUM(IF(A279=FinyearIm,IF(D279&lt;=AustraliaIm,1,0),0))</f>
        <v>2020–21 99</v>
      </c>
      <c r="I279" s="56" t="str">
        <f t="shared" si="17"/>
        <v>ECUA</v>
      </c>
      <c r="J279" s="57">
        <f t="shared" si="18"/>
        <v>3.4029927500000001</v>
      </c>
      <c r="K279" s="57">
        <f t="shared" si="19"/>
        <v>21.998330890000002</v>
      </c>
      <c r="L279" s="57"/>
    </row>
    <row r="280" spans="1:12" x14ac:dyDescent="0.2">
      <c r="A280" t="s">
        <v>314</v>
      </c>
      <c r="B280" t="s">
        <v>298</v>
      </c>
      <c r="C280">
        <v>0</v>
      </c>
      <c r="D280" s="37">
        <v>1211.3399999999999</v>
      </c>
      <c r="E280" s="56"/>
      <c r="F280" s="56" t="str">
        <f t="shared" si="16"/>
        <v>2020–21 EGUI</v>
      </c>
      <c r="G280" s="56" t="str">
        <f t="array" ref="G280">A280&amp;" "&amp;SUM(IF(A280=FinyearIm,IF(C280&lt;=QldIm,1,0),0))</f>
        <v>2020–21 223</v>
      </c>
      <c r="H280" s="56" t="str">
        <f t="array" ref="H280">A280&amp;" "&amp;SUM(IF(A280=FinyearIm,IF(D280&lt;=AustraliaIm,1,0),0))</f>
        <v>2020–21 223</v>
      </c>
      <c r="I280" s="56" t="str">
        <f t="shared" si="17"/>
        <v>EGUI</v>
      </c>
      <c r="J280" s="57">
        <f t="shared" si="18"/>
        <v>0</v>
      </c>
      <c r="K280" s="57">
        <f t="shared" si="19"/>
        <v>1.21134E-3</v>
      </c>
      <c r="L280" s="57"/>
    </row>
    <row r="281" spans="1:12" x14ac:dyDescent="0.2">
      <c r="A281" t="s">
        <v>314</v>
      </c>
      <c r="B281" t="s">
        <v>147</v>
      </c>
      <c r="C281" s="37">
        <v>4518793.1500000004</v>
      </c>
      <c r="D281" s="37">
        <v>55860085.689999998</v>
      </c>
      <c r="E281" s="56"/>
      <c r="F281" s="56" t="str">
        <f t="shared" si="16"/>
        <v>2020–21 EGYP</v>
      </c>
      <c r="G281" s="56" t="str">
        <f t="array" ref="G281">A281&amp;" "&amp;SUM(IF(A281=FinyearIm,IF(C281&lt;=QldIm,1,0),0))</f>
        <v>2020–21 79</v>
      </c>
      <c r="H281" s="56" t="str">
        <f t="array" ref="H281">A281&amp;" "&amp;SUM(IF(A281=FinyearIm,IF(D281&lt;=AustraliaIm,1,0),0))</f>
        <v>2020–21 83</v>
      </c>
      <c r="I281" s="56" t="str">
        <f t="shared" si="17"/>
        <v>EGYP</v>
      </c>
      <c r="J281" s="57">
        <f t="shared" si="18"/>
        <v>4.5187931500000005</v>
      </c>
      <c r="K281" s="57">
        <f t="shared" si="19"/>
        <v>55.860085689999998</v>
      </c>
      <c r="L281" s="57"/>
    </row>
    <row r="282" spans="1:12" x14ac:dyDescent="0.2">
      <c r="A282" t="s">
        <v>314</v>
      </c>
      <c r="B282" t="s">
        <v>148</v>
      </c>
      <c r="C282" s="37">
        <v>0</v>
      </c>
      <c r="D282" s="37">
        <v>286190.39</v>
      </c>
      <c r="E282" s="56"/>
      <c r="F282" s="56" t="str">
        <f t="shared" si="16"/>
        <v>2020–21 ERIT</v>
      </c>
      <c r="G282" s="56" t="str">
        <f t="array" ref="G282">A282&amp;" "&amp;SUM(IF(A282=FinyearIm,IF(C282&lt;=QldIm,1,0),0))</f>
        <v>2020–21 223</v>
      </c>
      <c r="H282" s="56" t="str">
        <f t="array" ref="H282">A282&amp;" "&amp;SUM(IF(A282=FinyearIm,IF(D282&lt;=AustraliaIm,1,0),0))</f>
        <v>2020–21 169</v>
      </c>
      <c r="I282" s="56" t="str">
        <f t="shared" si="17"/>
        <v>ERIT</v>
      </c>
      <c r="J282" s="57">
        <f t="shared" si="18"/>
        <v>0</v>
      </c>
      <c r="K282" s="57">
        <f t="shared" si="19"/>
        <v>0.28619039000000002</v>
      </c>
      <c r="L282" s="57"/>
    </row>
    <row r="283" spans="1:12" x14ac:dyDescent="0.2">
      <c r="A283" t="s">
        <v>314</v>
      </c>
      <c r="B283" t="s">
        <v>149</v>
      </c>
      <c r="C283" s="37">
        <v>13013341.16</v>
      </c>
      <c r="D283" s="37">
        <v>257334231.15000001</v>
      </c>
      <c r="E283" s="56"/>
      <c r="F283" s="56" t="str">
        <f t="shared" si="16"/>
        <v>2020–21 ESTO</v>
      </c>
      <c r="G283" s="56" t="str">
        <f t="array" ref="G283">A283&amp;" "&amp;SUM(IF(A283=FinyearIm,IF(C283&lt;=QldIm,1,0),0))</f>
        <v>2020–21 62</v>
      </c>
      <c r="H283" s="56" t="str">
        <f t="array" ref="H283">A283&amp;" "&amp;SUM(IF(A283=FinyearIm,IF(D283&lt;=AustraliaIm,1,0),0))</f>
        <v>2020–21 62</v>
      </c>
      <c r="I283" s="56" t="str">
        <f t="shared" si="17"/>
        <v>ESTO</v>
      </c>
      <c r="J283" s="57">
        <f t="shared" si="18"/>
        <v>13.01334116</v>
      </c>
      <c r="K283" s="57">
        <f t="shared" si="19"/>
        <v>257.33423114999999</v>
      </c>
      <c r="L283" s="57"/>
    </row>
    <row r="284" spans="1:12" x14ac:dyDescent="0.2">
      <c r="A284" t="s">
        <v>314</v>
      </c>
      <c r="B284" t="s">
        <v>150</v>
      </c>
      <c r="C284">
        <v>307934.23</v>
      </c>
      <c r="D284" s="37">
        <v>28773718.800000001</v>
      </c>
      <c r="E284" s="56"/>
      <c r="F284" s="56" t="str">
        <f t="shared" si="16"/>
        <v>2020–21 ETHI</v>
      </c>
      <c r="G284" s="56" t="str">
        <f t="array" ref="G284">A284&amp;" "&amp;SUM(IF(A284=FinyearIm,IF(C284&lt;=QldIm,1,0),0))</f>
        <v>2020–21 117</v>
      </c>
      <c r="H284" s="56" t="str">
        <f t="array" ref="H284">A284&amp;" "&amp;SUM(IF(A284=FinyearIm,IF(D284&lt;=AustraliaIm,1,0),0))</f>
        <v>2020–21 94</v>
      </c>
      <c r="I284" s="56" t="str">
        <f t="shared" si="17"/>
        <v>ETHI</v>
      </c>
      <c r="J284" s="57">
        <f t="shared" si="18"/>
        <v>0.30793422999999998</v>
      </c>
      <c r="K284" s="57">
        <f t="shared" si="19"/>
        <v>28.773718800000001</v>
      </c>
      <c r="L284" s="57"/>
    </row>
    <row r="285" spans="1:12" x14ac:dyDescent="0.2">
      <c r="A285" t="s">
        <v>314</v>
      </c>
      <c r="B285" t="s">
        <v>151</v>
      </c>
      <c r="C285" s="37">
        <v>98157.18</v>
      </c>
      <c r="D285" s="37">
        <v>1292913.1000000001</v>
      </c>
      <c r="E285" s="56"/>
      <c r="F285" s="56" t="str">
        <f t="shared" si="16"/>
        <v>2020–21 ETMR</v>
      </c>
      <c r="G285" s="56" t="str">
        <f t="array" ref="G285">A285&amp;" "&amp;SUM(IF(A285=FinyearIm,IF(C285&lt;=QldIm,1,0),0))</f>
        <v>2020–21 134</v>
      </c>
      <c r="H285" s="56" t="str">
        <f t="array" ref="H285">A285&amp;" "&amp;SUM(IF(A285=FinyearIm,IF(D285&lt;=AustraliaIm,1,0),0))</f>
        <v>2020–21 148</v>
      </c>
      <c r="I285" s="56" t="str">
        <f t="shared" si="17"/>
        <v>ETMR</v>
      </c>
      <c r="J285" s="57">
        <f t="shared" si="18"/>
        <v>9.8157179999999997E-2</v>
      </c>
      <c r="K285" s="57">
        <f t="shared" si="19"/>
        <v>1.2929131</v>
      </c>
      <c r="L285" s="57"/>
    </row>
    <row r="286" spans="1:12" x14ac:dyDescent="0.2">
      <c r="A286" t="s">
        <v>314</v>
      </c>
      <c r="B286" t="s">
        <v>152</v>
      </c>
      <c r="C286" s="37">
        <v>47555.76</v>
      </c>
      <c r="D286" s="37">
        <v>1777297.61</v>
      </c>
      <c r="E286" s="56"/>
      <c r="F286" s="56" t="str">
        <f t="shared" si="16"/>
        <v>2020–21 FCAM</v>
      </c>
      <c r="G286" s="56" t="str">
        <f t="array" ref="G286">A286&amp;" "&amp;SUM(IF(A286=FinyearIm,IF(C286&lt;=QldIm,1,0),0))</f>
        <v>2020–21 144</v>
      </c>
      <c r="H286" s="56" t="str">
        <f t="array" ref="H286">A286&amp;" "&amp;SUM(IF(A286=FinyearIm,IF(D286&lt;=AustraliaIm,1,0),0))</f>
        <v>2020–21 138</v>
      </c>
      <c r="I286" s="56" t="str">
        <f t="shared" si="17"/>
        <v>FCAM</v>
      </c>
      <c r="J286" s="57">
        <f t="shared" si="18"/>
        <v>4.7555760000000002E-2</v>
      </c>
      <c r="K286" s="57">
        <f t="shared" si="19"/>
        <v>1.7772976100000002</v>
      </c>
      <c r="L286" s="57"/>
    </row>
    <row r="287" spans="1:12" x14ac:dyDescent="0.2">
      <c r="A287" t="s">
        <v>314</v>
      </c>
      <c r="B287" t="s">
        <v>153</v>
      </c>
      <c r="C287" s="37">
        <v>1929809841.23</v>
      </c>
      <c r="D287" s="37">
        <v>14212217738.3601</v>
      </c>
      <c r="E287" s="56"/>
      <c r="F287" s="56" t="str">
        <f t="shared" si="16"/>
        <v>2020–21 FGMY</v>
      </c>
      <c r="G287" s="56" t="str">
        <f t="array" ref="G287">A287&amp;" "&amp;SUM(IF(A287=FinyearIm,IF(C287&lt;=QldIm,1,0),0))</f>
        <v>2020–21 8</v>
      </c>
      <c r="H287" s="56" t="str">
        <f t="array" ref="H287">A287&amp;" "&amp;SUM(IF(A287=FinyearIm,IF(D287&lt;=AustraliaIm,1,0),0))</f>
        <v>2020–21 5</v>
      </c>
      <c r="I287" s="56" t="str">
        <f t="shared" si="17"/>
        <v>FGMY</v>
      </c>
      <c r="J287" s="57">
        <f t="shared" si="18"/>
        <v>1929.8098412300001</v>
      </c>
      <c r="K287" s="57">
        <f t="shared" si="19"/>
        <v>14212.217738360099</v>
      </c>
      <c r="L287" s="57"/>
    </row>
    <row r="288" spans="1:12" x14ac:dyDescent="0.2">
      <c r="A288" t="s">
        <v>314</v>
      </c>
      <c r="B288" t="s">
        <v>154</v>
      </c>
      <c r="C288">
        <v>13052203.199999999</v>
      </c>
      <c r="D288">
        <v>188172574.22999999</v>
      </c>
      <c r="E288" s="56"/>
      <c r="F288" s="56" t="str">
        <f t="shared" si="16"/>
        <v>2020–21 FIJI</v>
      </c>
      <c r="G288" s="56" t="str">
        <f t="array" ref="G288">A288&amp;" "&amp;SUM(IF(A288=FinyearIm,IF(C288&lt;=QldIm,1,0),0))</f>
        <v>2020–21 61</v>
      </c>
      <c r="H288" s="56" t="str">
        <f t="array" ref="H288">A288&amp;" "&amp;SUM(IF(A288=FinyearIm,IF(D288&lt;=AustraliaIm,1,0),0))</f>
        <v>2020–21 66</v>
      </c>
      <c r="I288" s="56" t="str">
        <f t="shared" si="17"/>
        <v>FIJI</v>
      </c>
      <c r="J288" s="57">
        <f t="shared" si="18"/>
        <v>13.052203199999999</v>
      </c>
      <c r="K288" s="57">
        <f t="shared" si="19"/>
        <v>188.17257422999998</v>
      </c>
      <c r="L288" s="57"/>
    </row>
    <row r="289" spans="1:12" x14ac:dyDescent="0.2">
      <c r="A289" t="s">
        <v>314</v>
      </c>
      <c r="B289" t="s">
        <v>155</v>
      </c>
      <c r="C289" s="37">
        <v>209198217.87</v>
      </c>
      <c r="D289" s="37">
        <v>1299135045.28</v>
      </c>
      <c r="E289" s="56"/>
      <c r="F289" s="56" t="str">
        <f t="shared" si="16"/>
        <v>2020–21 FINL</v>
      </c>
      <c r="G289" s="56" t="str">
        <f t="array" ref="G289">A289&amp;" "&amp;SUM(IF(A289=FinyearIm,IF(C289&lt;=QldIm,1,0),0))</f>
        <v>2020–21 27</v>
      </c>
      <c r="H289" s="56" t="str">
        <f t="array" ref="H289">A289&amp;" "&amp;SUM(IF(A289=FinyearIm,IF(D289&lt;=AustraliaIm,1,0),0))</f>
        <v>2020–21 32</v>
      </c>
      <c r="I289" s="56" t="str">
        <f t="shared" si="17"/>
        <v>FINL</v>
      </c>
      <c r="J289" s="57">
        <f t="shared" si="18"/>
        <v>209.19821787000001</v>
      </c>
      <c r="K289" s="57">
        <f t="shared" si="19"/>
        <v>1299.13504528</v>
      </c>
      <c r="L289" s="57"/>
    </row>
    <row r="290" spans="1:12" x14ac:dyDescent="0.2">
      <c r="A290" t="s">
        <v>314</v>
      </c>
      <c r="B290" t="s">
        <v>156</v>
      </c>
      <c r="C290">
        <v>618058218.50000298</v>
      </c>
      <c r="D290" s="37">
        <v>5870268132.6600199</v>
      </c>
      <c r="E290" s="56"/>
      <c r="F290" s="56" t="str">
        <f t="shared" si="16"/>
        <v>2020–21 FRAN</v>
      </c>
      <c r="G290" s="56" t="str">
        <f t="array" ref="G290">A290&amp;" "&amp;SUM(IF(A290=FinyearIm,IF(C290&lt;=QldIm,1,0),0))</f>
        <v>2020–21 17</v>
      </c>
      <c r="H290" s="56" t="str">
        <f t="array" ref="H290">A290&amp;" "&amp;SUM(IF(A290=FinyearIm,IF(D290&lt;=AustraliaIm,1,0),0))</f>
        <v>2020–21 14</v>
      </c>
      <c r="I290" s="56" t="str">
        <f t="shared" si="17"/>
        <v>FRAN</v>
      </c>
      <c r="J290" s="57">
        <f t="shared" si="18"/>
        <v>618.05821850000302</v>
      </c>
      <c r="K290" s="57">
        <f t="shared" si="19"/>
        <v>5870.2681326600195</v>
      </c>
      <c r="L290" s="57"/>
    </row>
    <row r="291" spans="1:12" x14ac:dyDescent="0.2">
      <c r="A291" t="s">
        <v>314</v>
      </c>
      <c r="B291" t="s">
        <v>318</v>
      </c>
      <c r="C291" s="37">
        <v>0</v>
      </c>
      <c r="D291" s="37">
        <v>9955.86</v>
      </c>
      <c r="E291" s="56"/>
      <c r="F291" s="56" t="str">
        <f t="shared" si="16"/>
        <v>2020–21 FRGU</v>
      </c>
      <c r="G291" s="56" t="str">
        <f t="array" ref="G291">A291&amp;" "&amp;SUM(IF(A291=FinyearIm,IF(C291&lt;=QldIm,1,0),0))</f>
        <v>2020–21 223</v>
      </c>
      <c r="H291" s="56" t="str">
        <f t="array" ref="H291">A291&amp;" "&amp;SUM(IF(A291=FinyearIm,IF(D291&lt;=AustraliaIm,1,0),0))</f>
        <v>2020–21 213</v>
      </c>
      <c r="I291" s="56" t="str">
        <f t="shared" si="17"/>
        <v>FRGU</v>
      </c>
      <c r="J291" s="57">
        <f t="shared" si="18"/>
        <v>0</v>
      </c>
      <c r="K291" s="57">
        <f t="shared" si="19"/>
        <v>9.9558600000000004E-3</v>
      </c>
      <c r="L291" s="57"/>
    </row>
    <row r="292" spans="1:12" x14ac:dyDescent="0.2">
      <c r="A292" t="s">
        <v>314</v>
      </c>
      <c r="B292" t="s">
        <v>157</v>
      </c>
      <c r="C292" s="37">
        <v>71181.19</v>
      </c>
      <c r="D292" s="37">
        <v>499808.81</v>
      </c>
      <c r="E292" s="56"/>
      <c r="F292" s="56" t="str">
        <f t="shared" si="16"/>
        <v>2020–21 FWIN</v>
      </c>
      <c r="G292" s="56" t="str">
        <f t="array" ref="G292">A292&amp;" "&amp;SUM(IF(A292=FinyearIm,IF(C292&lt;=QldIm,1,0),0))</f>
        <v>2020–21 140</v>
      </c>
      <c r="H292" s="56" t="str">
        <f t="array" ref="H292">A292&amp;" "&amp;SUM(IF(A292=FinyearIm,IF(D292&lt;=AustraliaIm,1,0),0))</f>
        <v>2020–21 159</v>
      </c>
      <c r="I292" s="56" t="str">
        <f t="shared" si="17"/>
        <v>FWIN</v>
      </c>
      <c r="J292" s="57">
        <f t="shared" si="18"/>
        <v>7.1181190000000005E-2</v>
      </c>
      <c r="K292" s="57">
        <f t="shared" si="19"/>
        <v>0.49980880999999999</v>
      </c>
      <c r="L292" s="57"/>
    </row>
    <row r="293" spans="1:12" x14ac:dyDescent="0.2">
      <c r="A293" t="s">
        <v>314</v>
      </c>
      <c r="B293" t="s">
        <v>158</v>
      </c>
      <c r="C293">
        <v>888112.64000000001</v>
      </c>
      <c r="D293" s="37">
        <v>11130482.76</v>
      </c>
      <c r="E293" s="56"/>
      <c r="F293" s="56" t="str">
        <f t="shared" si="16"/>
        <v>2020–21 FYRM</v>
      </c>
      <c r="G293" s="56" t="str">
        <f t="array" ref="G293">A293&amp;" "&amp;SUM(IF(A293=FinyearIm,IF(C293&lt;=QldIm,1,0),0))</f>
        <v>2020–21 101</v>
      </c>
      <c r="H293" s="56" t="str">
        <f t="array" ref="H293">A293&amp;" "&amp;SUM(IF(A293=FinyearIm,IF(D293&lt;=AustraliaIm,1,0),0))</f>
        <v>2020–21 112</v>
      </c>
      <c r="I293" s="56" t="str">
        <f t="shared" si="17"/>
        <v>FYRM</v>
      </c>
      <c r="J293" s="57">
        <f t="shared" si="18"/>
        <v>0.88811264000000001</v>
      </c>
      <c r="K293" s="57">
        <f t="shared" si="19"/>
        <v>11.13048276</v>
      </c>
      <c r="L293" s="57"/>
    </row>
    <row r="294" spans="1:12" x14ac:dyDescent="0.2">
      <c r="A294" t="s">
        <v>314</v>
      </c>
      <c r="B294" t="s">
        <v>159</v>
      </c>
      <c r="C294">
        <v>37349.78</v>
      </c>
      <c r="D294" s="37">
        <v>326398271.44999999</v>
      </c>
      <c r="E294" s="56"/>
      <c r="F294" s="56" t="str">
        <f t="shared" si="16"/>
        <v>2020–21 GABO</v>
      </c>
      <c r="G294" s="56" t="str">
        <f t="array" ref="G294">A294&amp;" "&amp;SUM(IF(A294=FinyearIm,IF(C294&lt;=QldIm,1,0),0))</f>
        <v>2020–21 147</v>
      </c>
      <c r="H294" s="56" t="str">
        <f t="array" ref="H294">A294&amp;" "&amp;SUM(IF(A294=FinyearIm,IF(D294&lt;=AustraliaIm,1,0),0))</f>
        <v>2020–21 57</v>
      </c>
      <c r="I294" s="56" t="str">
        <f t="shared" si="17"/>
        <v>GABO</v>
      </c>
      <c r="J294" s="57">
        <f t="shared" si="18"/>
        <v>3.7349779999999999E-2</v>
      </c>
      <c r="K294" s="57">
        <f t="shared" si="19"/>
        <v>326.39827144999998</v>
      </c>
      <c r="L294" s="57"/>
    </row>
    <row r="295" spans="1:12" x14ac:dyDescent="0.2">
      <c r="A295" t="s">
        <v>314</v>
      </c>
      <c r="B295" t="s">
        <v>160</v>
      </c>
      <c r="C295" s="37">
        <v>0</v>
      </c>
      <c r="D295" s="37">
        <v>74979.990000000005</v>
      </c>
      <c r="E295" s="56"/>
      <c r="F295" s="56" t="str">
        <f t="shared" si="16"/>
        <v>2020–21 GAMB</v>
      </c>
      <c r="G295" s="56" t="str">
        <f t="array" ref="G295">A295&amp;" "&amp;SUM(IF(A295=FinyearIm,IF(C295&lt;=QldIm,1,0),0))</f>
        <v>2020–21 223</v>
      </c>
      <c r="H295" s="56" t="str">
        <f t="array" ref="H295">A295&amp;" "&amp;SUM(IF(A295=FinyearIm,IF(D295&lt;=AustraliaIm,1,0),0))</f>
        <v>2020–21 193</v>
      </c>
      <c r="I295" s="56" t="str">
        <f t="shared" si="17"/>
        <v>GAMB</v>
      </c>
      <c r="J295" s="57">
        <f t="shared" si="18"/>
        <v>0</v>
      </c>
      <c r="K295" s="57">
        <f t="shared" si="19"/>
        <v>7.497999000000001E-2</v>
      </c>
      <c r="L295" s="57"/>
    </row>
    <row r="296" spans="1:12" x14ac:dyDescent="0.2">
      <c r="A296" t="s">
        <v>314</v>
      </c>
      <c r="B296" t="s">
        <v>161</v>
      </c>
      <c r="C296" s="37">
        <v>4614218.1500000004</v>
      </c>
      <c r="D296" s="37">
        <v>13098832.07</v>
      </c>
      <c r="E296" s="56"/>
      <c r="F296" s="56" t="str">
        <f t="shared" si="16"/>
        <v>2020–21 GERG</v>
      </c>
      <c r="G296" s="56" t="str">
        <f t="array" ref="G296">A296&amp;" "&amp;SUM(IF(A296=FinyearIm,IF(C296&lt;=QldIm,1,0),0))</f>
        <v>2020–21 78</v>
      </c>
      <c r="H296" s="56" t="str">
        <f t="array" ref="H296">A296&amp;" "&amp;SUM(IF(A296=FinyearIm,IF(D296&lt;=AustraliaIm,1,0),0))</f>
        <v>2020–21 108</v>
      </c>
      <c r="I296" s="56" t="str">
        <f t="shared" si="17"/>
        <v>GERG</v>
      </c>
      <c r="J296" s="57">
        <f t="shared" si="18"/>
        <v>4.6142181500000001</v>
      </c>
      <c r="K296" s="57">
        <f t="shared" si="19"/>
        <v>13.09883207</v>
      </c>
      <c r="L296" s="57"/>
    </row>
    <row r="297" spans="1:12" x14ac:dyDescent="0.2">
      <c r="A297" t="s">
        <v>314</v>
      </c>
      <c r="B297" t="s">
        <v>162</v>
      </c>
      <c r="C297" s="37">
        <v>689532.08</v>
      </c>
      <c r="D297" s="37">
        <v>370626302.00999999</v>
      </c>
      <c r="E297" s="56"/>
      <c r="F297" s="56" t="str">
        <f t="shared" si="16"/>
        <v>2020–21 GHAN</v>
      </c>
      <c r="G297" s="56" t="str">
        <f t="array" ref="G297">A297&amp;" "&amp;SUM(IF(A297=FinyearIm,IF(C297&lt;=QldIm,1,0),0))</f>
        <v>2020–21 106</v>
      </c>
      <c r="H297" s="56" t="str">
        <f t="array" ref="H297">A297&amp;" "&amp;SUM(IF(A297=FinyearIm,IF(D297&lt;=AustraliaIm,1,0),0))</f>
        <v>2020–21 52</v>
      </c>
      <c r="I297" s="56" t="str">
        <f t="shared" si="17"/>
        <v>GHAN</v>
      </c>
      <c r="J297" s="57">
        <f t="shared" si="18"/>
        <v>0.68953207999999999</v>
      </c>
      <c r="K297" s="57">
        <f t="shared" si="19"/>
        <v>370.62630201000002</v>
      </c>
      <c r="L297" s="57"/>
    </row>
    <row r="298" spans="1:12" x14ac:dyDescent="0.2">
      <c r="A298" t="s">
        <v>314</v>
      </c>
      <c r="B298" t="s">
        <v>303</v>
      </c>
      <c r="C298" s="37">
        <v>0</v>
      </c>
      <c r="D298" s="37">
        <v>30336.5</v>
      </c>
      <c r="E298" s="40"/>
      <c r="F298" s="56" t="str">
        <f t="shared" si="16"/>
        <v>2020–21 GIBR</v>
      </c>
      <c r="G298" s="56" t="str">
        <f t="array" ref="G298">A298&amp;" "&amp;SUM(IF(A298=FinyearIm,IF(C298&lt;=QldIm,1,0),0))</f>
        <v>2020–21 223</v>
      </c>
      <c r="H298" s="56" t="str">
        <f t="array" ref="H298">A298&amp;" "&amp;SUM(IF(A298=FinyearIm,IF(D298&lt;=AustraliaIm,1,0),0))</f>
        <v>2020–21 204</v>
      </c>
      <c r="I298" s="56" t="str">
        <f t="shared" si="17"/>
        <v>GIBR</v>
      </c>
      <c r="J298" s="57">
        <f t="shared" si="18"/>
        <v>0</v>
      </c>
      <c r="K298" s="57">
        <f t="shared" si="19"/>
        <v>3.0336499999999999E-2</v>
      </c>
      <c r="L298" s="57"/>
    </row>
    <row r="299" spans="1:12" x14ac:dyDescent="0.2">
      <c r="A299" t="s">
        <v>314</v>
      </c>
      <c r="B299" t="s">
        <v>163</v>
      </c>
      <c r="C299" s="37">
        <v>1187187.28</v>
      </c>
      <c r="D299" s="37">
        <v>28337954.469999999</v>
      </c>
      <c r="E299" s="40"/>
      <c r="F299" s="56" t="str">
        <f t="shared" si="16"/>
        <v>2020–21 GMLA</v>
      </c>
      <c r="G299" s="56" t="str">
        <f t="array" ref="G299">A299&amp;" "&amp;SUM(IF(A299=FinyearIm,IF(C299&lt;=QldIm,1,0),0))</f>
        <v>2020–21 96</v>
      </c>
      <c r="H299" s="56" t="str">
        <f t="array" ref="H299">A299&amp;" "&amp;SUM(IF(A299=FinyearIm,IF(D299&lt;=AustraliaIm,1,0),0))</f>
        <v>2020–21 96</v>
      </c>
      <c r="I299" s="56" t="str">
        <f t="shared" si="17"/>
        <v>GMLA</v>
      </c>
      <c r="J299" s="57">
        <f t="shared" si="18"/>
        <v>1.1871872800000001</v>
      </c>
      <c r="K299" s="57">
        <f t="shared" si="19"/>
        <v>28.33795447</v>
      </c>
      <c r="L299" s="57"/>
    </row>
    <row r="300" spans="1:12" x14ac:dyDescent="0.2">
      <c r="A300" t="s">
        <v>314</v>
      </c>
      <c r="B300" t="s">
        <v>331</v>
      </c>
      <c r="C300">
        <v>0</v>
      </c>
      <c r="D300" s="37">
        <v>4824.5</v>
      </c>
      <c r="E300" s="40"/>
      <c r="F300" s="56" t="str">
        <f t="shared" si="16"/>
        <v>2020–21 GNDA</v>
      </c>
      <c r="G300" s="56" t="str">
        <f t="array" ref="G300">A300&amp;" "&amp;SUM(IF(A300=FinyearIm,IF(C300&lt;=QldIm,1,0),0))</f>
        <v>2020–21 223</v>
      </c>
      <c r="H300" s="56" t="str">
        <f t="array" ref="H300">A300&amp;" "&amp;SUM(IF(A300=FinyearIm,IF(D300&lt;=AustraliaIm,1,0),0))</f>
        <v>2020–21 218</v>
      </c>
      <c r="I300" s="56" t="str">
        <f t="shared" si="17"/>
        <v>GNDA</v>
      </c>
      <c r="J300" s="57">
        <f t="shared" si="18"/>
        <v>0</v>
      </c>
      <c r="K300" s="57">
        <f t="shared" si="19"/>
        <v>4.8244999999999998E-3</v>
      </c>
      <c r="L300" s="57"/>
    </row>
    <row r="301" spans="1:12" x14ac:dyDescent="0.2">
      <c r="A301" t="s">
        <v>314</v>
      </c>
      <c r="B301" t="s">
        <v>164</v>
      </c>
      <c r="C301">
        <v>45039259.5</v>
      </c>
      <c r="D301">
        <v>369439799.17000002</v>
      </c>
      <c r="E301" s="40"/>
      <c r="F301" s="56" t="str">
        <f t="shared" si="16"/>
        <v>2020–21 GREE</v>
      </c>
      <c r="G301" s="56" t="str">
        <f t="array" ref="G301">A301&amp;" "&amp;SUM(IF(A301=FinyearIm,IF(C301&lt;=QldIm,1,0),0))</f>
        <v>2020–21 47</v>
      </c>
      <c r="H301" s="56" t="str">
        <f t="array" ref="H301">A301&amp;" "&amp;SUM(IF(A301=FinyearIm,IF(D301&lt;=AustraliaIm,1,0),0))</f>
        <v>2020–21 53</v>
      </c>
      <c r="I301" s="56" t="str">
        <f t="shared" si="17"/>
        <v>GREE</v>
      </c>
      <c r="J301" s="57">
        <f t="shared" si="18"/>
        <v>45.0392595</v>
      </c>
      <c r="K301" s="57">
        <f t="shared" si="19"/>
        <v>369.43979917000001</v>
      </c>
      <c r="L301" s="57"/>
    </row>
    <row r="302" spans="1:12" x14ac:dyDescent="0.2">
      <c r="A302" t="s">
        <v>314</v>
      </c>
      <c r="B302" t="s">
        <v>165</v>
      </c>
      <c r="C302" s="37">
        <v>46958.01</v>
      </c>
      <c r="D302" s="37">
        <v>285589.83</v>
      </c>
      <c r="E302" s="40"/>
      <c r="F302" s="56" t="str">
        <f t="shared" si="16"/>
        <v>2020–21 GUAM</v>
      </c>
      <c r="G302" s="56" t="str">
        <f t="array" ref="G302">A302&amp;" "&amp;SUM(IF(A302=FinyearIm,IF(C302&lt;=QldIm,1,0),0))</f>
        <v>2020–21 146</v>
      </c>
      <c r="H302" s="56" t="str">
        <f t="array" ref="H302">A302&amp;" "&amp;SUM(IF(A302=FinyearIm,IF(D302&lt;=AustraliaIm,1,0),0))</f>
        <v>2020–21 171</v>
      </c>
      <c r="I302" s="56" t="str">
        <f t="shared" si="17"/>
        <v>GUAM</v>
      </c>
      <c r="J302" s="57">
        <f t="shared" si="18"/>
        <v>4.6958010000000001E-2</v>
      </c>
      <c r="K302" s="57">
        <f t="shared" si="19"/>
        <v>0.28558982999999999</v>
      </c>
      <c r="L302" s="57"/>
    </row>
    <row r="303" spans="1:12" x14ac:dyDescent="0.2">
      <c r="A303" t="s">
        <v>314</v>
      </c>
      <c r="B303" t="s">
        <v>166</v>
      </c>
      <c r="C303" s="37">
        <v>1087.74</v>
      </c>
      <c r="D303" s="37">
        <v>15769.32</v>
      </c>
      <c r="E303" s="40"/>
      <c r="F303" s="56" t="str">
        <f t="shared" si="16"/>
        <v>2020–21 GUIN</v>
      </c>
      <c r="G303" s="56" t="str">
        <f t="array" ref="G303">A303&amp;" "&amp;SUM(IF(A303=FinyearIm,IF(C303&lt;=QldIm,1,0),0))</f>
        <v>2020–21 181</v>
      </c>
      <c r="H303" s="56" t="str">
        <f t="array" ref="H303">A303&amp;" "&amp;SUM(IF(A303=FinyearIm,IF(D303&lt;=AustraliaIm,1,0),0))</f>
        <v>2020–21 209</v>
      </c>
      <c r="I303" s="56" t="str">
        <f t="shared" si="17"/>
        <v>GUIN</v>
      </c>
      <c r="J303" s="57">
        <f t="shared" si="18"/>
        <v>1.08774E-3</v>
      </c>
      <c r="K303" s="57">
        <f t="shared" si="19"/>
        <v>1.576932E-2</v>
      </c>
      <c r="L303" s="57"/>
    </row>
    <row r="304" spans="1:12" x14ac:dyDescent="0.2">
      <c r="A304" t="s">
        <v>314</v>
      </c>
      <c r="B304" t="s">
        <v>167</v>
      </c>
      <c r="C304">
        <v>0</v>
      </c>
      <c r="D304" s="37">
        <v>479050.88</v>
      </c>
      <c r="E304" s="40"/>
      <c r="F304" s="56" t="str">
        <f t="shared" si="16"/>
        <v>2020–21 GUYA</v>
      </c>
      <c r="G304" s="56" t="str">
        <f t="array" ref="G304">A304&amp;" "&amp;SUM(IF(A304=FinyearIm,IF(C304&lt;=QldIm,1,0),0))</f>
        <v>2020–21 223</v>
      </c>
      <c r="H304" s="56" t="str">
        <f t="array" ref="H304">A304&amp;" "&amp;SUM(IF(A304=FinyearIm,IF(D304&lt;=AustraliaIm,1,0),0))</f>
        <v>2020–21 162</v>
      </c>
      <c r="I304" s="56" t="str">
        <f t="shared" si="17"/>
        <v>GUYA</v>
      </c>
      <c r="J304" s="57">
        <f t="shared" si="18"/>
        <v>0</v>
      </c>
      <c r="K304" s="57">
        <f t="shared" si="19"/>
        <v>0.47905088000000001</v>
      </c>
      <c r="L304" s="57"/>
    </row>
    <row r="305" spans="1:12" x14ac:dyDescent="0.2">
      <c r="A305" t="s">
        <v>314</v>
      </c>
      <c r="B305" t="s">
        <v>168</v>
      </c>
      <c r="C305">
        <v>75752.28</v>
      </c>
      <c r="D305" s="37">
        <v>2491311.71</v>
      </c>
      <c r="E305" s="40"/>
      <c r="F305" s="56" t="str">
        <f t="shared" si="16"/>
        <v>2020–21 HAIT</v>
      </c>
      <c r="G305" s="56" t="str">
        <f t="array" ref="G305">A305&amp;" "&amp;SUM(IF(A305=FinyearIm,IF(C305&lt;=QldIm,1,0),0))</f>
        <v>2020–21 138</v>
      </c>
      <c r="H305" s="56" t="str">
        <f t="array" ref="H305">A305&amp;" "&amp;SUM(IF(A305=FinyearIm,IF(D305&lt;=AustraliaIm,1,0),0))</f>
        <v>2020–21 131</v>
      </c>
      <c r="I305" s="56" t="str">
        <f t="shared" si="17"/>
        <v>HAIT</v>
      </c>
      <c r="J305" s="57">
        <f t="shared" si="18"/>
        <v>7.5752280000000005E-2</v>
      </c>
      <c r="K305" s="57">
        <f t="shared" si="19"/>
        <v>2.4913117100000002</v>
      </c>
      <c r="L305" s="57"/>
    </row>
    <row r="306" spans="1:12" x14ac:dyDescent="0.2">
      <c r="A306" t="s">
        <v>314</v>
      </c>
      <c r="B306" t="s">
        <v>169</v>
      </c>
      <c r="C306" s="37">
        <v>960768.93</v>
      </c>
      <c r="D306" s="37">
        <v>62022059.359999999</v>
      </c>
      <c r="E306" s="40"/>
      <c r="F306" s="56" t="str">
        <f t="shared" si="16"/>
        <v>2020–21 HDRS</v>
      </c>
      <c r="G306" s="56" t="str">
        <f t="array" ref="G306">A306&amp;" "&amp;SUM(IF(A306=FinyearIm,IF(C306&lt;=QldIm,1,0),0))</f>
        <v>2020–21 99</v>
      </c>
      <c r="H306" s="56" t="str">
        <f t="array" ref="H306">A306&amp;" "&amp;SUM(IF(A306=FinyearIm,IF(D306&lt;=AustraliaIm,1,0),0))</f>
        <v>2020–21 81</v>
      </c>
      <c r="I306" s="56" t="str">
        <f t="shared" si="17"/>
        <v>HDRS</v>
      </c>
      <c r="J306" s="57">
        <f t="shared" si="18"/>
        <v>0.96076893000000008</v>
      </c>
      <c r="K306" s="57">
        <f t="shared" si="19"/>
        <v>62.02205936</v>
      </c>
      <c r="L306" s="57"/>
    </row>
    <row r="307" spans="1:12" x14ac:dyDescent="0.2">
      <c r="A307" t="s">
        <v>314</v>
      </c>
      <c r="B307" t="s">
        <v>170</v>
      </c>
      <c r="C307" s="37">
        <v>93489321.909999996</v>
      </c>
      <c r="D307" s="37">
        <v>767175093.71000099</v>
      </c>
      <c r="E307" s="40"/>
      <c r="F307" s="56" t="str">
        <f t="shared" si="16"/>
        <v>2020–21 HGRY</v>
      </c>
      <c r="G307" s="56" t="str">
        <f t="array" ref="G307">A307&amp;" "&amp;SUM(IF(A307=FinyearIm,IF(C307&lt;=QldIm,1,0),0))</f>
        <v>2020–21 41</v>
      </c>
      <c r="H307" s="56" t="str">
        <f t="array" ref="H307">A307&amp;" "&amp;SUM(IF(A307=FinyearIm,IF(D307&lt;=AustraliaIm,1,0),0))</f>
        <v>2020–21 42</v>
      </c>
      <c r="I307" s="56" t="str">
        <f t="shared" si="17"/>
        <v>HGRY</v>
      </c>
      <c r="J307" s="57">
        <f t="shared" si="18"/>
        <v>93.489321910000001</v>
      </c>
      <c r="K307" s="57">
        <f t="shared" si="19"/>
        <v>767.17509371000097</v>
      </c>
      <c r="L307" s="57"/>
    </row>
    <row r="308" spans="1:12" x14ac:dyDescent="0.2">
      <c r="A308" t="s">
        <v>314</v>
      </c>
      <c r="B308" t="s">
        <v>171</v>
      </c>
      <c r="C308">
        <v>43359834.689999998</v>
      </c>
      <c r="D308" s="37">
        <v>1130679869.8599999</v>
      </c>
      <c r="E308" s="40"/>
      <c r="F308" s="56" t="str">
        <f t="shared" si="16"/>
        <v>2020–21 HONG</v>
      </c>
      <c r="G308" s="56" t="str">
        <f t="array" ref="G308">A308&amp;" "&amp;SUM(IF(A308=FinyearIm,IF(C308&lt;=QldIm,1,0),0))</f>
        <v>2020–21 49</v>
      </c>
      <c r="H308" s="56" t="str">
        <f t="array" ref="H308">A308&amp;" "&amp;SUM(IF(A308=FinyearIm,IF(D308&lt;=AustraliaIm,1,0),0))</f>
        <v>2020–21 36</v>
      </c>
      <c r="I308" s="56" t="str">
        <f t="shared" si="17"/>
        <v>HONG</v>
      </c>
      <c r="J308" s="57">
        <f t="shared" si="18"/>
        <v>43.35983469</v>
      </c>
      <c r="K308" s="57">
        <f t="shared" si="19"/>
        <v>1130.6798698599998</v>
      </c>
      <c r="L308" s="57"/>
    </row>
    <row r="309" spans="1:12" x14ac:dyDescent="0.2">
      <c r="A309" t="s">
        <v>314</v>
      </c>
      <c r="B309" t="s">
        <v>172</v>
      </c>
      <c r="C309" s="37">
        <v>4697152.7</v>
      </c>
      <c r="D309" s="37">
        <v>13821621.470000001</v>
      </c>
      <c r="E309" s="40"/>
      <c r="F309" s="56" t="str">
        <f t="shared" si="16"/>
        <v>2020–21 ICEL</v>
      </c>
      <c r="G309" s="56" t="str">
        <f t="array" ref="G309">A309&amp;" "&amp;SUM(IF(A309=FinyearIm,IF(C309&lt;=QldIm,1,0),0))</f>
        <v>2020–21 77</v>
      </c>
      <c r="H309" s="56" t="str">
        <f t="array" ref="H309">A309&amp;" "&amp;SUM(IF(A309=FinyearIm,IF(D309&lt;=AustraliaIm,1,0),0))</f>
        <v>2020–21 106</v>
      </c>
      <c r="I309" s="56" t="str">
        <f t="shared" si="17"/>
        <v>ICEL</v>
      </c>
      <c r="J309" s="57">
        <f t="shared" si="18"/>
        <v>4.6971527000000002</v>
      </c>
      <c r="K309" s="57">
        <f t="shared" si="19"/>
        <v>13.82162147</v>
      </c>
      <c r="L309" s="57"/>
    </row>
    <row r="310" spans="1:12" x14ac:dyDescent="0.2">
      <c r="A310" t="s">
        <v>314</v>
      </c>
      <c r="B310" t="s">
        <v>173</v>
      </c>
      <c r="C310" s="37">
        <v>781500402.46999705</v>
      </c>
      <c r="D310" s="37">
        <v>4919983810.3600101</v>
      </c>
      <c r="E310" s="40"/>
      <c r="F310" s="56" t="str">
        <f t="shared" si="16"/>
        <v>2020–21 INDO</v>
      </c>
      <c r="G310" s="56" t="str">
        <f t="array" ref="G310">A310&amp;" "&amp;SUM(IF(A310=FinyearIm,IF(C310&lt;=QldIm,1,0),0))</f>
        <v>2020–21 13</v>
      </c>
      <c r="H310" s="56" t="str">
        <f t="array" ref="H310">A310&amp;" "&amp;SUM(IF(A310=FinyearIm,IF(D310&lt;=AustraliaIm,1,0),0))</f>
        <v>2020–21 16</v>
      </c>
      <c r="I310" s="56" t="str">
        <f t="shared" si="17"/>
        <v>INDO</v>
      </c>
      <c r="J310" s="57">
        <f t="shared" si="18"/>
        <v>781.50040246999708</v>
      </c>
      <c r="K310" s="57">
        <f t="shared" si="19"/>
        <v>4919.9838103600105</v>
      </c>
      <c r="L310" s="57"/>
    </row>
    <row r="311" spans="1:12" x14ac:dyDescent="0.2">
      <c r="A311" t="s">
        <v>314</v>
      </c>
      <c r="B311" t="s">
        <v>174</v>
      </c>
      <c r="C311" s="37">
        <v>1028089922.76</v>
      </c>
      <c r="D311" s="37">
        <v>6460843640.6599903</v>
      </c>
      <c r="E311" s="40"/>
      <c r="F311" s="56" t="str">
        <f t="shared" si="16"/>
        <v>2020–21 INIA</v>
      </c>
      <c r="G311" s="56" t="str">
        <f t="array" ref="G311">A311&amp;" "&amp;SUM(IF(A311=FinyearIm,IF(C311&lt;=QldIm,1,0),0))</f>
        <v>2020–21 10</v>
      </c>
      <c r="H311" s="56" t="str">
        <f t="array" ref="H311">A311&amp;" "&amp;SUM(IF(A311=FinyearIm,IF(D311&lt;=AustraliaIm,1,0),0))</f>
        <v>2020–21 13</v>
      </c>
      <c r="I311" s="56" t="str">
        <f t="shared" si="17"/>
        <v>INIA</v>
      </c>
      <c r="J311" s="57">
        <f t="shared" si="18"/>
        <v>1028.08992276</v>
      </c>
      <c r="K311" s="57">
        <f t="shared" si="19"/>
        <v>6460.8436406599903</v>
      </c>
      <c r="L311" s="57"/>
    </row>
    <row r="312" spans="1:12" x14ac:dyDescent="0.2">
      <c r="A312" t="s">
        <v>314</v>
      </c>
      <c r="B312" t="s">
        <v>175</v>
      </c>
      <c r="C312" s="37">
        <v>0</v>
      </c>
      <c r="D312" s="37">
        <v>295867.3</v>
      </c>
      <c r="E312" s="40"/>
      <c r="F312" s="56" t="str">
        <f t="shared" si="16"/>
        <v>2020–21 IRAQ</v>
      </c>
      <c r="G312" s="56" t="str">
        <f t="array" ref="G312">A312&amp;" "&amp;SUM(IF(A312=FinyearIm,IF(C312&lt;=QldIm,1,0),0))</f>
        <v>2020–21 223</v>
      </c>
      <c r="H312" s="56" t="str">
        <f t="array" ref="H312">A312&amp;" "&amp;SUM(IF(A312=FinyearIm,IF(D312&lt;=AustraliaIm,1,0),0))</f>
        <v>2020–21 168</v>
      </c>
      <c r="I312" s="56" t="str">
        <f t="shared" si="17"/>
        <v>IRAQ</v>
      </c>
      <c r="J312" s="57">
        <f t="shared" si="18"/>
        <v>0</v>
      </c>
      <c r="K312" s="57">
        <f t="shared" si="19"/>
        <v>0.2958673</v>
      </c>
      <c r="L312" s="57"/>
    </row>
    <row r="313" spans="1:12" x14ac:dyDescent="0.2">
      <c r="A313" t="s">
        <v>314</v>
      </c>
      <c r="B313" t="s">
        <v>176</v>
      </c>
      <c r="C313" s="37">
        <v>96065862.719999999</v>
      </c>
      <c r="D313" s="37">
        <v>2042569590.8900001</v>
      </c>
      <c r="E313" s="40"/>
      <c r="F313" s="56" t="str">
        <f t="shared" si="16"/>
        <v>2020–21 IRE</v>
      </c>
      <c r="G313" s="56" t="str">
        <f t="array" ref="G313">A313&amp;" "&amp;SUM(IF(A313=FinyearIm,IF(C313&lt;=QldIm,1,0),0))</f>
        <v>2020–21 40</v>
      </c>
      <c r="H313" s="56" t="str">
        <f t="array" ref="H313">A313&amp;" "&amp;SUM(IF(A313=FinyearIm,IF(D313&lt;=AustraliaIm,1,0),0))</f>
        <v>2020–21 25</v>
      </c>
      <c r="I313" s="56" t="str">
        <f t="shared" si="17"/>
        <v>IRE</v>
      </c>
      <c r="J313" s="57">
        <f t="shared" si="18"/>
        <v>96.065862719999998</v>
      </c>
      <c r="K313" s="57">
        <f t="shared" si="19"/>
        <v>2042.5695908900002</v>
      </c>
      <c r="L313" s="57"/>
    </row>
    <row r="314" spans="1:12" x14ac:dyDescent="0.2">
      <c r="A314" t="s">
        <v>314</v>
      </c>
      <c r="B314" t="s">
        <v>177</v>
      </c>
      <c r="C314">
        <v>106062460.02</v>
      </c>
      <c r="D314" s="37">
        <v>814340925.42999995</v>
      </c>
      <c r="E314" s="40"/>
      <c r="F314" s="56" t="str">
        <f t="shared" si="16"/>
        <v>2020–21 ISRA</v>
      </c>
      <c r="G314" s="56" t="str">
        <f t="array" ref="G314">A314&amp;" "&amp;SUM(IF(A314=FinyearIm,IF(C314&lt;=QldIm,1,0),0))</f>
        <v>2020–21 38</v>
      </c>
      <c r="H314" s="56" t="str">
        <f t="array" ref="H314">A314&amp;" "&amp;SUM(IF(A314=FinyearIm,IF(D314&lt;=AustraliaIm,1,0),0))</f>
        <v>2020–21 40</v>
      </c>
      <c r="I314" s="56" t="str">
        <f t="shared" si="17"/>
        <v>ISRA</v>
      </c>
      <c r="J314" s="57">
        <f t="shared" si="18"/>
        <v>106.06246001999999</v>
      </c>
      <c r="K314" s="57">
        <f t="shared" si="19"/>
        <v>814.34092542999997</v>
      </c>
      <c r="L314" s="57"/>
    </row>
    <row r="315" spans="1:12" x14ac:dyDescent="0.2">
      <c r="A315" t="s">
        <v>314</v>
      </c>
      <c r="B315" t="s">
        <v>178</v>
      </c>
      <c r="C315" s="37">
        <v>768390551.54999995</v>
      </c>
      <c r="D315" s="37">
        <v>7363873483.4499798</v>
      </c>
      <c r="E315" s="40"/>
      <c r="F315" s="56" t="str">
        <f t="shared" si="16"/>
        <v>2020–21 ITAL</v>
      </c>
      <c r="G315" s="56" t="str">
        <f t="array" ref="G315">A315&amp;" "&amp;SUM(IF(A315=FinyearIm,IF(C315&lt;=QldIm,1,0),0))</f>
        <v>2020–21 14</v>
      </c>
      <c r="H315" s="56" t="str">
        <f t="array" ref="H315">A315&amp;" "&amp;SUM(IF(A315=FinyearIm,IF(D315&lt;=AustraliaIm,1,0),0))</f>
        <v>2020–21 10</v>
      </c>
      <c r="I315" s="56" t="str">
        <f t="shared" si="17"/>
        <v>ITAL</v>
      </c>
      <c r="J315" s="57">
        <f t="shared" si="18"/>
        <v>768.39055154999994</v>
      </c>
      <c r="K315" s="57">
        <f t="shared" si="19"/>
        <v>7363.8734834499801</v>
      </c>
      <c r="L315" s="57"/>
    </row>
    <row r="316" spans="1:12" x14ac:dyDescent="0.2">
      <c r="A316" t="s">
        <v>314</v>
      </c>
      <c r="B316" t="s">
        <v>179</v>
      </c>
      <c r="C316" s="37">
        <v>123240.99</v>
      </c>
      <c r="D316" s="37">
        <v>385755116.05000001</v>
      </c>
      <c r="E316" s="40"/>
      <c r="F316" s="56" t="str">
        <f t="shared" si="16"/>
        <v>2020–21 IVOR</v>
      </c>
      <c r="G316" s="56" t="str">
        <f t="array" ref="G316">A316&amp;" "&amp;SUM(IF(A316=FinyearIm,IF(C316&lt;=QldIm,1,0),0))</f>
        <v>2020–21 129</v>
      </c>
      <c r="H316" s="56" t="str">
        <f t="array" ref="H316">A316&amp;" "&amp;SUM(IF(A316=FinyearIm,IF(D316&lt;=AustraliaIm,1,0),0))</f>
        <v>2020–21 48</v>
      </c>
      <c r="I316" s="56" t="str">
        <f t="shared" si="17"/>
        <v>IVOR</v>
      </c>
      <c r="J316" s="57">
        <f t="shared" si="18"/>
        <v>0.12324099000000001</v>
      </c>
      <c r="K316" s="57">
        <f t="shared" si="19"/>
        <v>385.75511605000003</v>
      </c>
      <c r="L316" s="57"/>
    </row>
    <row r="317" spans="1:12" x14ac:dyDescent="0.2">
      <c r="A317" t="s">
        <v>314</v>
      </c>
      <c r="B317" t="s">
        <v>180</v>
      </c>
      <c r="C317" s="37">
        <v>4413290834.8699903</v>
      </c>
      <c r="D317" s="37">
        <v>19303379389.139999</v>
      </c>
      <c r="E317" s="40"/>
      <c r="F317" s="56" t="str">
        <f t="shared" si="16"/>
        <v>2020–21 JAP</v>
      </c>
      <c r="G317" s="56" t="str">
        <f t="array" ref="G317">A317&amp;" "&amp;SUM(IF(A317=FinyearIm,IF(C317&lt;=QldIm,1,0),0))</f>
        <v>2020–21 3</v>
      </c>
      <c r="H317" s="56" t="str">
        <f t="array" ref="H317">A317&amp;" "&amp;SUM(IF(A317=FinyearIm,IF(D317&lt;=AustraliaIm,1,0),0))</f>
        <v>2020–21 3</v>
      </c>
      <c r="I317" s="56" t="str">
        <f t="shared" si="17"/>
        <v>JAP</v>
      </c>
      <c r="J317" s="57">
        <f t="shared" si="18"/>
        <v>4413.2908348699902</v>
      </c>
      <c r="K317" s="57">
        <f t="shared" si="19"/>
        <v>19303.379389139998</v>
      </c>
      <c r="L317" s="57"/>
    </row>
    <row r="318" spans="1:12" x14ac:dyDescent="0.2">
      <c r="A318" t="s">
        <v>314</v>
      </c>
      <c r="B318" t="s">
        <v>181</v>
      </c>
      <c r="C318" s="37">
        <v>47041.75</v>
      </c>
      <c r="D318" s="37">
        <v>1810857.4</v>
      </c>
      <c r="E318" s="40"/>
      <c r="F318" s="56" t="str">
        <f t="shared" si="16"/>
        <v>2020–21 JMCA</v>
      </c>
      <c r="G318" s="56" t="str">
        <f t="array" ref="G318">A318&amp;" "&amp;SUM(IF(A318=FinyearIm,IF(C318&lt;=QldIm,1,0),0))</f>
        <v>2020–21 145</v>
      </c>
      <c r="H318" s="56" t="str">
        <f t="array" ref="H318">A318&amp;" "&amp;SUM(IF(A318=FinyearIm,IF(D318&lt;=AustraliaIm,1,0),0))</f>
        <v>2020–21 137</v>
      </c>
      <c r="I318" s="56" t="str">
        <f t="shared" si="17"/>
        <v>JMCA</v>
      </c>
      <c r="J318" s="57">
        <f t="shared" si="18"/>
        <v>4.704175E-2</v>
      </c>
      <c r="K318" s="57">
        <f t="shared" si="19"/>
        <v>1.8108574</v>
      </c>
      <c r="L318" s="57"/>
    </row>
    <row r="319" spans="1:12" x14ac:dyDescent="0.2">
      <c r="A319" t="s">
        <v>314</v>
      </c>
      <c r="B319" t="s">
        <v>182</v>
      </c>
      <c r="C319" s="37">
        <v>2183082.81</v>
      </c>
      <c r="D319" s="37">
        <v>42375677.960000001</v>
      </c>
      <c r="E319" s="40"/>
      <c r="F319" s="56" t="str">
        <f t="shared" si="16"/>
        <v>2020–21 JORD</v>
      </c>
      <c r="G319" s="56" t="str">
        <f t="array" ref="G319">A319&amp;" "&amp;SUM(IF(A319=FinyearIm,IF(C319&lt;=QldIm,1,0),0))</f>
        <v>2020–21 85</v>
      </c>
      <c r="H319" s="56" t="str">
        <f t="array" ref="H319">A319&amp;" "&amp;SUM(IF(A319=FinyearIm,IF(D319&lt;=AustraliaIm,1,0),0))</f>
        <v>2020–21 89</v>
      </c>
      <c r="I319" s="56" t="str">
        <f t="shared" si="17"/>
        <v>JORD</v>
      </c>
      <c r="J319" s="57">
        <f t="shared" si="18"/>
        <v>2.1830828100000002</v>
      </c>
      <c r="K319" s="57">
        <f t="shared" si="19"/>
        <v>42.375677960000004</v>
      </c>
      <c r="L319" s="57"/>
    </row>
    <row r="320" spans="1:12" x14ac:dyDescent="0.2">
      <c r="A320" t="s">
        <v>314</v>
      </c>
      <c r="B320" t="s">
        <v>183</v>
      </c>
      <c r="C320" s="37">
        <v>388912.83</v>
      </c>
      <c r="D320" s="37">
        <v>3994763.35</v>
      </c>
      <c r="E320" s="40"/>
      <c r="F320" s="56" t="str">
        <f t="shared" si="16"/>
        <v>2020–21 KAZA</v>
      </c>
      <c r="G320" s="56" t="str">
        <f t="array" ref="G320">A320&amp;" "&amp;SUM(IF(A320=FinyearIm,IF(C320&lt;=QldIm,1,0),0))</f>
        <v>2020–21 113</v>
      </c>
      <c r="H320" s="56" t="str">
        <f t="array" ref="H320">A320&amp;" "&amp;SUM(IF(A320=FinyearIm,IF(D320&lt;=AustraliaIm,1,0),0))</f>
        <v>2020–21 125</v>
      </c>
      <c r="I320" s="56" t="str">
        <f t="shared" si="17"/>
        <v>KAZA</v>
      </c>
      <c r="J320" s="57">
        <f t="shared" si="18"/>
        <v>0.38891283000000004</v>
      </c>
      <c r="K320" s="57">
        <f t="shared" si="19"/>
        <v>3.9947633499999999</v>
      </c>
      <c r="L320" s="57"/>
    </row>
    <row r="321" spans="1:12" x14ac:dyDescent="0.2">
      <c r="A321" t="s">
        <v>314</v>
      </c>
      <c r="B321" t="s">
        <v>184</v>
      </c>
      <c r="C321" s="37">
        <v>1868951.84</v>
      </c>
      <c r="D321" s="37">
        <v>37765596.030000001</v>
      </c>
      <c r="E321" s="40"/>
      <c r="F321" s="56" t="str">
        <f t="shared" si="16"/>
        <v>2020–21 KENY</v>
      </c>
      <c r="G321" s="56" t="str">
        <f t="array" ref="G321">A321&amp;" "&amp;SUM(IF(A321=FinyearIm,IF(C321&lt;=QldIm,1,0),0))</f>
        <v>2020–21 90</v>
      </c>
      <c r="H321" s="56" t="str">
        <f t="array" ref="H321">A321&amp;" "&amp;SUM(IF(A321=FinyearIm,IF(D321&lt;=AustraliaIm,1,0),0))</f>
        <v>2020–21 91</v>
      </c>
      <c r="I321" s="56" t="str">
        <f t="shared" si="17"/>
        <v>KENY</v>
      </c>
      <c r="J321" s="57">
        <f t="shared" si="18"/>
        <v>1.86895184</v>
      </c>
      <c r="K321" s="57">
        <f t="shared" si="19"/>
        <v>37.765596030000005</v>
      </c>
      <c r="L321" s="57"/>
    </row>
    <row r="322" spans="1:12" x14ac:dyDescent="0.2">
      <c r="A322" t="s">
        <v>314</v>
      </c>
      <c r="B322" t="s">
        <v>186</v>
      </c>
      <c r="C322" s="37">
        <v>1619.94</v>
      </c>
      <c r="D322" s="37">
        <v>560982.57999999996</v>
      </c>
      <c r="E322" s="40"/>
      <c r="F322" s="56" t="str">
        <f t="shared" ref="F322:F385" si="20">A322&amp;" "&amp;B322</f>
        <v>2020–21 KUWA</v>
      </c>
      <c r="G322" s="56" t="str">
        <f t="array" ref="G322">A322&amp;" "&amp;SUM(IF(A322=FinyearIm,IF(C322&lt;=QldIm,1,0),0))</f>
        <v>2020–21 177</v>
      </c>
      <c r="H322" s="56" t="str">
        <f t="array" ref="H322">A322&amp;" "&amp;SUM(IF(A322=FinyearIm,IF(D322&lt;=AustraliaIm,1,0),0))</f>
        <v>2020–21 155</v>
      </c>
      <c r="I322" s="56" t="str">
        <f t="shared" ref="I322:I385" si="21">B322</f>
        <v>KUWA</v>
      </c>
      <c r="J322" s="57">
        <f t="shared" ref="J322:J385" si="22">C322/1000000</f>
        <v>1.6199400000000001E-3</v>
      </c>
      <c r="K322" s="57">
        <f t="shared" ref="K322:K385" si="23">D322/1000000</f>
        <v>0.56098258000000001</v>
      </c>
      <c r="L322" s="57"/>
    </row>
    <row r="323" spans="1:12" x14ac:dyDescent="0.2">
      <c r="A323" t="s">
        <v>314</v>
      </c>
      <c r="B323" t="s">
        <v>187</v>
      </c>
      <c r="C323" s="37">
        <v>3548.49</v>
      </c>
      <c r="D323" s="37">
        <v>68174.539999999994</v>
      </c>
      <c r="E323" s="40"/>
      <c r="F323" s="56" t="str">
        <f t="shared" si="20"/>
        <v>2020–21 KYRG</v>
      </c>
      <c r="G323" s="56" t="str">
        <f t="array" ref="G323">A323&amp;" "&amp;SUM(IF(A323=FinyearIm,IF(C323&lt;=QldIm,1,0),0))</f>
        <v>2020–21 169</v>
      </c>
      <c r="H323" s="56" t="str">
        <f t="array" ref="H323">A323&amp;" "&amp;SUM(IF(A323=FinyearIm,IF(D323&lt;=AustraliaIm,1,0),0))</f>
        <v>2020–21 196</v>
      </c>
      <c r="I323" s="56" t="str">
        <f t="shared" si="21"/>
        <v>KYRG</v>
      </c>
      <c r="J323" s="57">
        <f t="shared" si="22"/>
        <v>3.5484899999999996E-3</v>
      </c>
      <c r="K323" s="57">
        <f t="shared" si="23"/>
        <v>6.8174539999999992E-2</v>
      </c>
      <c r="L323" s="57"/>
    </row>
    <row r="324" spans="1:12" x14ac:dyDescent="0.2">
      <c r="A324" t="s">
        <v>314</v>
      </c>
      <c r="B324" t="s">
        <v>188</v>
      </c>
      <c r="C324" s="37">
        <v>1345101.22</v>
      </c>
      <c r="D324" s="37">
        <v>342850510.68000001</v>
      </c>
      <c r="E324" s="40"/>
      <c r="F324" s="56" t="str">
        <f t="shared" si="20"/>
        <v>2020–21 LAOS</v>
      </c>
      <c r="G324" s="56" t="str">
        <f t="array" ref="G324">A324&amp;" "&amp;SUM(IF(A324=FinyearIm,IF(C324&lt;=QldIm,1,0),0))</f>
        <v>2020–21 93</v>
      </c>
      <c r="H324" s="56" t="str">
        <f t="array" ref="H324">A324&amp;" "&amp;SUM(IF(A324=FinyearIm,IF(D324&lt;=AustraliaIm,1,0),0))</f>
        <v>2020–21 56</v>
      </c>
      <c r="I324" s="56" t="str">
        <f t="shared" si="21"/>
        <v>LAOS</v>
      </c>
      <c r="J324" s="57">
        <f t="shared" si="22"/>
        <v>1.3451012199999999</v>
      </c>
      <c r="K324" s="57">
        <f t="shared" si="23"/>
        <v>342.85051068000001</v>
      </c>
      <c r="L324" s="57"/>
    </row>
    <row r="325" spans="1:12" x14ac:dyDescent="0.2">
      <c r="A325" t="s">
        <v>314</v>
      </c>
      <c r="B325" t="s">
        <v>189</v>
      </c>
      <c r="C325" s="37">
        <v>3584884.26</v>
      </c>
      <c r="D325" s="37">
        <v>47816225.219999999</v>
      </c>
      <c r="E325" s="40"/>
      <c r="F325" s="56" t="str">
        <f t="shared" si="20"/>
        <v>2020–21 LATV</v>
      </c>
      <c r="G325" s="56" t="str">
        <f t="array" ref="G325">A325&amp;" "&amp;SUM(IF(A325=FinyearIm,IF(C325&lt;=QldIm,1,0),0))</f>
        <v>2020–21 81</v>
      </c>
      <c r="H325" s="56" t="str">
        <f t="array" ref="H325">A325&amp;" "&amp;SUM(IF(A325=FinyearIm,IF(D325&lt;=AustraliaIm,1,0),0))</f>
        <v>2020–21 85</v>
      </c>
      <c r="I325" s="56" t="str">
        <f t="shared" si="21"/>
        <v>LATV</v>
      </c>
      <c r="J325" s="57">
        <f t="shared" si="22"/>
        <v>3.5848842599999999</v>
      </c>
      <c r="K325" s="57">
        <f t="shared" si="23"/>
        <v>47.81622522</v>
      </c>
      <c r="L325" s="57"/>
    </row>
    <row r="326" spans="1:12" x14ac:dyDescent="0.2">
      <c r="A326" t="s">
        <v>314</v>
      </c>
      <c r="B326" t="s">
        <v>190</v>
      </c>
      <c r="C326" s="37">
        <v>79405154.590000004</v>
      </c>
      <c r="D326" s="37">
        <v>197165053.13</v>
      </c>
      <c r="E326" s="40"/>
      <c r="F326" s="56" t="str">
        <f t="shared" si="20"/>
        <v>2020–21 LBYA</v>
      </c>
      <c r="G326" s="56" t="str">
        <f t="array" ref="G326">A326&amp;" "&amp;SUM(IF(A326=FinyearIm,IF(C326&lt;=QldIm,1,0),0))</f>
        <v>2020–21 44</v>
      </c>
      <c r="H326" s="56" t="str">
        <f t="array" ref="H326">A326&amp;" "&amp;SUM(IF(A326=FinyearIm,IF(D326&lt;=AustraliaIm,1,0),0))</f>
        <v>2020–21 64</v>
      </c>
      <c r="I326" s="56" t="str">
        <f t="shared" si="21"/>
        <v>LBYA</v>
      </c>
      <c r="J326" s="57">
        <f t="shared" si="22"/>
        <v>79.405154590000009</v>
      </c>
      <c r="K326" s="57">
        <f t="shared" si="23"/>
        <v>197.16505312999999</v>
      </c>
      <c r="L326" s="57"/>
    </row>
    <row r="327" spans="1:12" x14ac:dyDescent="0.2">
      <c r="A327" t="s">
        <v>314</v>
      </c>
      <c r="B327" t="s">
        <v>191</v>
      </c>
      <c r="C327">
        <v>246164.36</v>
      </c>
      <c r="D327" s="37">
        <v>22746983.780000001</v>
      </c>
      <c r="E327" s="40"/>
      <c r="F327" s="56" t="str">
        <f t="shared" si="20"/>
        <v>2020–21 LEBA</v>
      </c>
      <c r="G327" s="56" t="str">
        <f t="array" ref="G327">A327&amp;" "&amp;SUM(IF(A327=FinyearIm,IF(C327&lt;=QldIm,1,0),0))</f>
        <v>2020–21 122</v>
      </c>
      <c r="H327" s="56" t="str">
        <f t="array" ref="H327">A327&amp;" "&amp;SUM(IF(A327=FinyearIm,IF(D327&lt;=AustraliaIm,1,0),0))</f>
        <v>2020–21 98</v>
      </c>
      <c r="I327" s="56" t="str">
        <f t="shared" si="21"/>
        <v>LEBA</v>
      </c>
      <c r="J327" s="57">
        <f t="shared" si="22"/>
        <v>0.24616436</v>
      </c>
      <c r="K327" s="57">
        <f t="shared" si="23"/>
        <v>22.746983780000001</v>
      </c>
      <c r="L327" s="57"/>
    </row>
    <row r="328" spans="1:12" x14ac:dyDescent="0.2">
      <c r="A328" t="s">
        <v>314</v>
      </c>
      <c r="B328" t="s">
        <v>192</v>
      </c>
      <c r="C328" s="37">
        <v>4130.24</v>
      </c>
      <c r="D328" s="37">
        <v>924515</v>
      </c>
      <c r="E328" s="40"/>
      <c r="F328" s="56" t="str">
        <f t="shared" si="20"/>
        <v>2020–21 LESO</v>
      </c>
      <c r="G328" s="56" t="str">
        <f t="array" ref="G328">A328&amp;" "&amp;SUM(IF(A328=FinyearIm,IF(C328&lt;=QldIm,1,0),0))</f>
        <v>2020–21 166</v>
      </c>
      <c r="H328" s="56" t="str">
        <f t="array" ref="H328">A328&amp;" "&amp;SUM(IF(A328=FinyearIm,IF(D328&lt;=AustraliaIm,1,0),0))</f>
        <v>2020–21 150</v>
      </c>
      <c r="I328" s="56" t="str">
        <f t="shared" si="21"/>
        <v>LESO</v>
      </c>
      <c r="J328" s="57">
        <f t="shared" si="22"/>
        <v>4.1302399999999994E-3</v>
      </c>
      <c r="K328" s="57">
        <f t="shared" si="23"/>
        <v>0.92451499999999998</v>
      </c>
      <c r="L328" s="57"/>
    </row>
    <row r="329" spans="1:12" x14ac:dyDescent="0.2">
      <c r="A329" t="s">
        <v>314</v>
      </c>
      <c r="B329" t="s">
        <v>194</v>
      </c>
      <c r="C329" s="37">
        <v>21123305.850000001</v>
      </c>
      <c r="D329" s="37">
        <v>163578387.69</v>
      </c>
      <c r="E329" s="40"/>
      <c r="F329" s="56" t="str">
        <f t="shared" si="20"/>
        <v>2020–21 LITH</v>
      </c>
      <c r="G329" s="56" t="str">
        <f t="array" ref="G329">A329&amp;" "&amp;SUM(IF(A329=FinyearIm,IF(C329&lt;=QldIm,1,0),0))</f>
        <v>2020–21 57</v>
      </c>
      <c r="H329" s="56" t="str">
        <f t="array" ref="H329">A329&amp;" "&amp;SUM(IF(A329=FinyearIm,IF(D329&lt;=AustraliaIm,1,0),0))</f>
        <v>2020–21 69</v>
      </c>
      <c r="I329" s="56" t="str">
        <f t="shared" si="21"/>
        <v>LITH</v>
      </c>
      <c r="J329" s="57">
        <f t="shared" si="22"/>
        <v>21.123305850000001</v>
      </c>
      <c r="K329" s="57">
        <f t="shared" si="23"/>
        <v>163.57838769</v>
      </c>
      <c r="L329" s="57"/>
    </row>
    <row r="330" spans="1:12" x14ac:dyDescent="0.2">
      <c r="A330" t="s">
        <v>314</v>
      </c>
      <c r="B330" t="s">
        <v>195</v>
      </c>
      <c r="C330" s="37">
        <v>3469356.93</v>
      </c>
      <c r="D330" s="37">
        <v>28658230.16</v>
      </c>
      <c r="E330" s="40"/>
      <c r="F330" s="56" t="str">
        <f t="shared" si="20"/>
        <v>2020–21 LUX</v>
      </c>
      <c r="G330" s="56" t="str">
        <f t="array" ref="G330">A330&amp;" "&amp;SUM(IF(A330=FinyearIm,IF(C330&lt;=QldIm,1,0),0))</f>
        <v>2020–21 82</v>
      </c>
      <c r="H330" s="56" t="str">
        <f t="array" ref="H330">A330&amp;" "&amp;SUM(IF(A330=FinyearIm,IF(D330&lt;=AustraliaIm,1,0),0))</f>
        <v>2020–21 95</v>
      </c>
      <c r="I330" s="56" t="str">
        <f t="shared" si="21"/>
        <v>LUX</v>
      </c>
      <c r="J330" s="57">
        <f t="shared" si="22"/>
        <v>3.46935693</v>
      </c>
      <c r="K330" s="57">
        <f t="shared" si="23"/>
        <v>28.658230159999999</v>
      </c>
      <c r="L330" s="57"/>
    </row>
    <row r="331" spans="1:12" x14ac:dyDescent="0.2">
      <c r="A331" t="s">
        <v>314</v>
      </c>
      <c r="B331" t="s">
        <v>196</v>
      </c>
      <c r="C331" s="37">
        <v>1870981.31</v>
      </c>
      <c r="D331" s="37">
        <v>46455035.5</v>
      </c>
      <c r="E331" s="40"/>
      <c r="F331" s="56" t="str">
        <f t="shared" si="20"/>
        <v>2020–21 MACA</v>
      </c>
      <c r="G331" s="56" t="str">
        <f t="array" ref="G331">A331&amp;" "&amp;SUM(IF(A331=FinyearIm,IF(C331&lt;=QldIm,1,0),0))</f>
        <v>2020–21 89</v>
      </c>
      <c r="H331" s="56" t="str">
        <f t="array" ref="H331">A331&amp;" "&amp;SUM(IF(A331=FinyearIm,IF(D331&lt;=AustraliaIm,1,0),0))</f>
        <v>2020–21 86</v>
      </c>
      <c r="I331" s="56" t="str">
        <f t="shared" si="21"/>
        <v>MACA</v>
      </c>
      <c r="J331" s="57">
        <f t="shared" si="22"/>
        <v>1.8709813100000001</v>
      </c>
      <c r="K331" s="57">
        <f t="shared" si="23"/>
        <v>46.455035500000001</v>
      </c>
      <c r="L331" s="57"/>
    </row>
    <row r="332" spans="1:12" x14ac:dyDescent="0.2">
      <c r="A332" t="s">
        <v>314</v>
      </c>
      <c r="B332" t="s">
        <v>197</v>
      </c>
      <c r="C332" s="37">
        <v>99889.01</v>
      </c>
      <c r="D332" s="37">
        <v>416094150.74000001</v>
      </c>
      <c r="E332" s="40"/>
      <c r="F332" s="56" t="str">
        <f t="shared" si="20"/>
        <v>2020–21 MALI</v>
      </c>
      <c r="G332" s="56" t="str">
        <f t="array" ref="G332">A332&amp;" "&amp;SUM(IF(A332=FinyearIm,IF(C332&lt;=QldIm,1,0),0))</f>
        <v>2020–21 133</v>
      </c>
      <c r="H332" s="56" t="str">
        <f t="array" ref="H332">A332&amp;" "&amp;SUM(IF(A332=FinyearIm,IF(D332&lt;=AustraliaIm,1,0),0))</f>
        <v>2020–21 47</v>
      </c>
      <c r="I332" s="56" t="str">
        <f t="shared" si="21"/>
        <v>MALI</v>
      </c>
      <c r="J332" s="57">
        <f t="shared" si="22"/>
        <v>9.988901E-2</v>
      </c>
      <c r="K332" s="57">
        <f t="shared" si="23"/>
        <v>416.09415074000003</v>
      </c>
      <c r="L332" s="57"/>
    </row>
    <row r="333" spans="1:12" x14ac:dyDescent="0.2">
      <c r="A333" t="s">
        <v>314</v>
      </c>
      <c r="B333" t="s">
        <v>199</v>
      </c>
      <c r="C333" s="37">
        <v>9857219.9900000002</v>
      </c>
      <c r="D333" s="37">
        <v>20003209.100000001</v>
      </c>
      <c r="E333" s="40"/>
      <c r="F333" s="56" t="str">
        <f t="shared" si="20"/>
        <v>2020–21 MASY</v>
      </c>
      <c r="G333" s="56" t="str">
        <f t="array" ref="G333">A333&amp;" "&amp;SUM(IF(A333=FinyearIm,IF(C333&lt;=QldIm,1,0),0))</f>
        <v>2020–21 65</v>
      </c>
      <c r="H333" s="56" t="str">
        <f t="array" ref="H333">A333&amp;" "&amp;SUM(IF(A333=FinyearIm,IF(D333&lt;=AustraliaIm,1,0),0))</f>
        <v>2020–21 100</v>
      </c>
      <c r="I333" s="56" t="str">
        <f t="shared" si="21"/>
        <v>MASY</v>
      </c>
      <c r="J333" s="57">
        <f t="shared" si="22"/>
        <v>9.8572199900000008</v>
      </c>
      <c r="K333" s="57">
        <f t="shared" si="23"/>
        <v>20.003209100000003</v>
      </c>
      <c r="L333" s="57"/>
    </row>
    <row r="334" spans="1:12" x14ac:dyDescent="0.2">
      <c r="A334" t="s">
        <v>314</v>
      </c>
      <c r="B334" t="s">
        <v>200</v>
      </c>
      <c r="C334" s="37">
        <v>121463.34</v>
      </c>
      <c r="D334" s="37">
        <v>12431572.83</v>
      </c>
      <c r="E334" s="40"/>
      <c r="F334" s="56" t="str">
        <f t="shared" si="20"/>
        <v>2020–21 MAUS</v>
      </c>
      <c r="G334" s="56" t="str">
        <f t="array" ref="G334">A334&amp;" "&amp;SUM(IF(A334=FinyearIm,IF(C334&lt;=QldIm,1,0),0))</f>
        <v>2020–21 130</v>
      </c>
      <c r="H334" s="56" t="str">
        <f t="array" ref="H334">A334&amp;" "&amp;SUM(IF(A334=FinyearIm,IF(D334&lt;=AustraliaIm,1,0),0))</f>
        <v>2020–21 110</v>
      </c>
      <c r="I334" s="56" t="str">
        <f t="shared" si="21"/>
        <v>MAUS</v>
      </c>
      <c r="J334" s="57">
        <f t="shared" si="22"/>
        <v>0.12146334</v>
      </c>
      <c r="K334" s="57">
        <f t="shared" si="23"/>
        <v>12.43157283</v>
      </c>
      <c r="L334" s="57"/>
    </row>
    <row r="335" spans="1:12" x14ac:dyDescent="0.2">
      <c r="A335" t="s">
        <v>314</v>
      </c>
      <c r="B335" t="s">
        <v>201</v>
      </c>
      <c r="C335" s="37">
        <v>52418.64</v>
      </c>
      <c r="D335" s="37">
        <v>2413830.6</v>
      </c>
      <c r="E335" s="40"/>
      <c r="F335" s="56" t="str">
        <f t="shared" si="20"/>
        <v>2020–21 MDOV</v>
      </c>
      <c r="G335" s="56" t="str">
        <f t="array" ref="G335">A335&amp;" "&amp;SUM(IF(A335=FinyearIm,IF(C335&lt;=QldIm,1,0),0))</f>
        <v>2020–21 143</v>
      </c>
      <c r="H335" s="56" t="str">
        <f t="array" ref="H335">A335&amp;" "&amp;SUM(IF(A335=FinyearIm,IF(D335&lt;=AustraliaIm,1,0),0))</f>
        <v>2020–21 132</v>
      </c>
      <c r="I335" s="56" t="str">
        <f t="shared" si="21"/>
        <v>MDOV</v>
      </c>
      <c r="J335" s="57">
        <f t="shared" si="22"/>
        <v>5.2418640000000002E-2</v>
      </c>
      <c r="K335" s="57">
        <f t="shared" si="23"/>
        <v>2.4138306000000003</v>
      </c>
      <c r="L335" s="57"/>
    </row>
    <row r="336" spans="1:12" x14ac:dyDescent="0.2">
      <c r="A336" t="s">
        <v>314</v>
      </c>
      <c r="B336" t="s">
        <v>202</v>
      </c>
      <c r="C336" s="37">
        <v>335338579.62000197</v>
      </c>
      <c r="D336" s="37">
        <v>3135385992.9299898</v>
      </c>
      <c r="E336" s="40"/>
      <c r="F336" s="56" t="str">
        <f t="shared" si="20"/>
        <v>2020–21 MEXI</v>
      </c>
      <c r="G336" s="56" t="str">
        <f t="array" ref="G336">A336&amp;" "&amp;SUM(IF(A336=FinyearIm,IF(C336&lt;=QldIm,1,0),0))</f>
        <v>2020–21 23</v>
      </c>
      <c r="H336" s="56" t="str">
        <f t="array" ref="H336">A336&amp;" "&amp;SUM(IF(A336=FinyearIm,IF(D336&lt;=AustraliaIm,1,0),0))</f>
        <v>2020–21 18</v>
      </c>
      <c r="I336" s="56" t="str">
        <f t="shared" si="21"/>
        <v>MEXI</v>
      </c>
      <c r="J336" s="57">
        <f t="shared" si="22"/>
        <v>335.33857962000195</v>
      </c>
      <c r="K336" s="57">
        <f t="shared" si="23"/>
        <v>3135.3859929299897</v>
      </c>
      <c r="L336" s="57"/>
    </row>
    <row r="337" spans="1:12" x14ac:dyDescent="0.2">
      <c r="A337" t="s">
        <v>314</v>
      </c>
      <c r="B337" t="s">
        <v>203</v>
      </c>
      <c r="C337" s="37">
        <v>3530.86</v>
      </c>
      <c r="D337" s="37">
        <v>24628.41</v>
      </c>
      <c r="E337" s="40"/>
      <c r="F337" s="56" t="str">
        <f t="shared" si="20"/>
        <v>2020–21 MICR</v>
      </c>
      <c r="G337" s="56" t="str">
        <f t="array" ref="G337">A337&amp;" "&amp;SUM(IF(A337=FinyearIm,IF(C337&lt;=QldIm,1,0),0))</f>
        <v>2020–21 170</v>
      </c>
      <c r="H337" s="56" t="str">
        <f t="array" ref="H337">A337&amp;" "&amp;SUM(IF(A337=FinyearIm,IF(D337&lt;=AustraliaIm,1,0),0))</f>
        <v>2020–21 206</v>
      </c>
      <c r="I337" s="56" t="str">
        <f t="shared" si="21"/>
        <v>MICR</v>
      </c>
      <c r="J337" s="57">
        <f t="shared" si="22"/>
        <v>3.5308600000000002E-3</v>
      </c>
      <c r="K337" s="57">
        <f t="shared" si="23"/>
        <v>2.462841E-2</v>
      </c>
      <c r="L337" s="57"/>
    </row>
    <row r="338" spans="1:12" x14ac:dyDescent="0.2">
      <c r="A338" t="s">
        <v>314</v>
      </c>
      <c r="B338" t="s">
        <v>204</v>
      </c>
      <c r="C338" s="37">
        <v>2832835620.3699999</v>
      </c>
      <c r="D338" s="37">
        <v>11793144952.15</v>
      </c>
      <c r="E338" s="40"/>
      <c r="F338" s="56" t="str">
        <f t="shared" si="20"/>
        <v>2020–21 MLAY</v>
      </c>
      <c r="G338" s="56" t="str">
        <f t="array" ref="G338">A338&amp;" "&amp;SUM(IF(A338=FinyearIm,IF(C338&lt;=QldIm,1,0),0))</f>
        <v>2020–21 5</v>
      </c>
      <c r="H338" s="56" t="str">
        <f t="array" ref="H338">A338&amp;" "&amp;SUM(IF(A338=FinyearIm,IF(D338&lt;=AustraliaIm,1,0),0))</f>
        <v>2020–21 6</v>
      </c>
      <c r="I338" s="56" t="str">
        <f t="shared" si="21"/>
        <v>MLAY</v>
      </c>
      <c r="J338" s="57">
        <f t="shared" si="22"/>
        <v>2832.83562037</v>
      </c>
      <c r="K338" s="57">
        <f t="shared" si="23"/>
        <v>11793.14495215</v>
      </c>
      <c r="L338" s="57"/>
    </row>
    <row r="339" spans="1:12" x14ac:dyDescent="0.2">
      <c r="A339" t="s">
        <v>314</v>
      </c>
      <c r="B339" t="s">
        <v>205</v>
      </c>
      <c r="C339" s="37">
        <v>288242.82</v>
      </c>
      <c r="D339" s="37">
        <v>1489883.01</v>
      </c>
      <c r="E339" s="40"/>
      <c r="F339" s="56" t="str">
        <f t="shared" si="20"/>
        <v>2020–21 MLDV</v>
      </c>
      <c r="G339" s="56" t="str">
        <f t="array" ref="G339">A339&amp;" "&amp;SUM(IF(A339=FinyearIm,IF(C339&lt;=QldIm,1,0),0))</f>
        <v>2020–21 120</v>
      </c>
      <c r="H339" s="56" t="str">
        <f t="array" ref="H339">A339&amp;" "&amp;SUM(IF(A339=FinyearIm,IF(D339&lt;=AustraliaIm,1,0),0))</f>
        <v>2020–21 144</v>
      </c>
      <c r="I339" s="56" t="str">
        <f t="shared" si="21"/>
        <v>MLDV</v>
      </c>
      <c r="J339" s="57">
        <f t="shared" si="22"/>
        <v>0.28824282000000001</v>
      </c>
      <c r="K339" s="57">
        <f t="shared" si="23"/>
        <v>1.48988301</v>
      </c>
      <c r="L339" s="57"/>
    </row>
    <row r="340" spans="1:12" x14ac:dyDescent="0.2">
      <c r="A340" t="s">
        <v>314</v>
      </c>
      <c r="B340" t="s">
        <v>206</v>
      </c>
      <c r="C340">
        <v>1190595.81</v>
      </c>
      <c r="D340" s="37">
        <v>25835032.25</v>
      </c>
      <c r="E340" s="40"/>
      <c r="F340" s="56" t="str">
        <f t="shared" si="20"/>
        <v>2020–21 MLTA</v>
      </c>
      <c r="G340" s="56" t="str">
        <f t="array" ref="G340">A340&amp;" "&amp;SUM(IF(A340=FinyearIm,IF(C340&lt;=QldIm,1,0),0))</f>
        <v>2020–21 95</v>
      </c>
      <c r="H340" s="56" t="str">
        <f t="array" ref="H340">A340&amp;" "&amp;SUM(IF(A340=FinyearIm,IF(D340&lt;=AustraliaIm,1,0),0))</f>
        <v>2020–21 97</v>
      </c>
      <c r="I340" s="56" t="str">
        <f t="shared" si="21"/>
        <v>MLTA</v>
      </c>
      <c r="J340" s="57">
        <f t="shared" si="22"/>
        <v>1.19059581</v>
      </c>
      <c r="K340" s="57">
        <f t="shared" si="23"/>
        <v>25.835032250000001</v>
      </c>
      <c r="L340" s="57"/>
    </row>
    <row r="341" spans="1:12" x14ac:dyDescent="0.2">
      <c r="A341" t="s">
        <v>314</v>
      </c>
      <c r="B341" t="s">
        <v>207</v>
      </c>
      <c r="C341" s="37">
        <v>0</v>
      </c>
      <c r="D341" s="37">
        <v>12509.43</v>
      </c>
      <c r="E341" s="40"/>
      <c r="F341" s="56" t="str">
        <f t="shared" si="20"/>
        <v>2020–21 MLWI</v>
      </c>
      <c r="G341" s="56" t="str">
        <f t="array" ref="G341">A341&amp;" "&amp;SUM(IF(A341=FinyearIm,IF(C341&lt;=QldIm,1,0),0))</f>
        <v>2020–21 223</v>
      </c>
      <c r="H341" s="56" t="str">
        <f t="array" ref="H341">A341&amp;" "&amp;SUM(IF(A341=FinyearIm,IF(D341&lt;=AustraliaIm,1,0),0))</f>
        <v>2020–21 212</v>
      </c>
      <c r="I341" s="56" t="str">
        <f t="shared" si="21"/>
        <v>MLWI</v>
      </c>
      <c r="J341" s="57">
        <f t="shared" si="22"/>
        <v>0</v>
      </c>
      <c r="K341" s="57">
        <f t="shared" si="23"/>
        <v>1.250943E-2</v>
      </c>
      <c r="L341" s="57"/>
    </row>
    <row r="342" spans="1:12" x14ac:dyDescent="0.2">
      <c r="A342" t="s">
        <v>314</v>
      </c>
      <c r="B342" t="s">
        <v>208</v>
      </c>
      <c r="C342" s="37">
        <v>21621.88</v>
      </c>
      <c r="D342" s="37">
        <v>490293.81</v>
      </c>
      <c r="E342" s="40"/>
      <c r="F342" s="56" t="str">
        <f t="shared" si="20"/>
        <v>2020–21 MNGL</v>
      </c>
      <c r="G342" s="56" t="str">
        <f t="array" ref="G342">A342&amp;" "&amp;SUM(IF(A342=FinyearIm,IF(C342&lt;=QldIm,1,0),0))</f>
        <v>2020–21 151</v>
      </c>
      <c r="H342" s="56" t="str">
        <f t="array" ref="H342">A342&amp;" "&amp;SUM(IF(A342=FinyearIm,IF(D342&lt;=AustraliaIm,1,0),0))</f>
        <v>2020–21 160</v>
      </c>
      <c r="I342" s="56" t="str">
        <f t="shared" si="21"/>
        <v>MNGL</v>
      </c>
      <c r="J342" s="57">
        <f t="shared" si="22"/>
        <v>2.162188E-2</v>
      </c>
      <c r="K342" s="57">
        <f t="shared" si="23"/>
        <v>0.49029381</v>
      </c>
      <c r="L342" s="57"/>
    </row>
    <row r="343" spans="1:12" x14ac:dyDescent="0.2">
      <c r="A343" t="s">
        <v>314</v>
      </c>
      <c r="B343" t="s">
        <v>333</v>
      </c>
      <c r="C343" s="37">
        <v>3626.46</v>
      </c>
      <c r="D343" s="37">
        <v>374017.87</v>
      </c>
      <c r="E343" s="40"/>
      <c r="F343" s="56" t="str">
        <f t="shared" si="20"/>
        <v>2020–21 MONT</v>
      </c>
      <c r="G343" s="56" t="str">
        <f t="array" ref="G343">A343&amp;" "&amp;SUM(IF(A343=FinyearIm,IF(C343&lt;=QldIm,1,0),0))</f>
        <v>2020–21 167</v>
      </c>
      <c r="H343" s="56" t="str">
        <f t="array" ref="H343">A343&amp;" "&amp;SUM(IF(A343=FinyearIm,IF(D343&lt;=AustraliaIm,1,0),0))</f>
        <v>2020–21 165</v>
      </c>
      <c r="I343" s="56" t="str">
        <f t="shared" si="21"/>
        <v>MONT</v>
      </c>
      <c r="J343" s="57">
        <f t="shared" si="22"/>
        <v>3.6264600000000002E-3</v>
      </c>
      <c r="K343" s="57">
        <f t="shared" si="23"/>
        <v>0.37401786999999997</v>
      </c>
      <c r="L343" s="57"/>
    </row>
    <row r="344" spans="1:12" x14ac:dyDescent="0.2">
      <c r="A344" t="s">
        <v>314</v>
      </c>
      <c r="B344" t="s">
        <v>209</v>
      </c>
      <c r="C344" s="37">
        <v>5807796.0999999996</v>
      </c>
      <c r="D344" s="37">
        <v>101299756.72</v>
      </c>
      <c r="E344" s="40"/>
      <c r="F344" s="56" t="str">
        <f t="shared" si="20"/>
        <v>2020–21 MORO</v>
      </c>
      <c r="G344" s="56" t="str">
        <f t="array" ref="G344">A344&amp;" "&amp;SUM(IF(A344=FinyearIm,IF(C344&lt;=QldIm,1,0),0))</f>
        <v>2020–21 70</v>
      </c>
      <c r="H344" s="56" t="str">
        <f t="array" ref="H344">A344&amp;" "&amp;SUM(IF(A344=FinyearIm,IF(D344&lt;=AustraliaIm,1,0),0))</f>
        <v>2020–21 75</v>
      </c>
      <c r="I344" s="56" t="str">
        <f t="shared" si="21"/>
        <v>MORO</v>
      </c>
      <c r="J344" s="57">
        <f t="shared" si="22"/>
        <v>5.8077961</v>
      </c>
      <c r="K344" s="57">
        <f t="shared" si="23"/>
        <v>101.29975672</v>
      </c>
      <c r="L344" s="57"/>
    </row>
    <row r="345" spans="1:12" x14ac:dyDescent="0.2">
      <c r="A345" t="s">
        <v>314</v>
      </c>
      <c r="B345" t="s">
        <v>210</v>
      </c>
      <c r="C345" s="37">
        <v>568433.64</v>
      </c>
      <c r="D345" s="37">
        <v>1297750.17</v>
      </c>
      <c r="E345" s="40"/>
      <c r="F345" s="56" t="str">
        <f t="shared" si="20"/>
        <v>2020–21 MOZA</v>
      </c>
      <c r="G345" s="56" t="str">
        <f t="array" ref="G345">A345&amp;" "&amp;SUM(IF(A345=FinyearIm,IF(C345&lt;=QldIm,1,0),0))</f>
        <v>2020–21 108</v>
      </c>
      <c r="H345" s="56" t="str">
        <f t="array" ref="H345">A345&amp;" "&amp;SUM(IF(A345=FinyearIm,IF(D345&lt;=AustraliaIm,1,0),0))</f>
        <v>2020–21 147</v>
      </c>
      <c r="I345" s="56" t="str">
        <f t="shared" si="21"/>
        <v>MOZA</v>
      </c>
      <c r="J345" s="57">
        <f t="shared" si="22"/>
        <v>0.56843363999999996</v>
      </c>
      <c r="K345" s="57">
        <f t="shared" si="23"/>
        <v>1.29775017</v>
      </c>
      <c r="L345" s="57"/>
    </row>
    <row r="346" spans="1:12" x14ac:dyDescent="0.2">
      <c r="A346" t="s">
        <v>314</v>
      </c>
      <c r="B346" t="s">
        <v>211</v>
      </c>
      <c r="C346" s="37">
        <v>5958.26</v>
      </c>
      <c r="D346" s="37">
        <v>44087.88</v>
      </c>
      <c r="E346" s="40"/>
      <c r="F346" s="56" t="str">
        <f t="shared" si="20"/>
        <v>2020–21 MRNS</v>
      </c>
      <c r="G346" s="56" t="str">
        <f t="array" ref="G346">A346&amp;" "&amp;SUM(IF(A346=FinyearIm,IF(C346&lt;=QldIm,1,0),0))</f>
        <v>2020–21 161</v>
      </c>
      <c r="H346" s="56" t="str">
        <f t="array" ref="H346">A346&amp;" "&amp;SUM(IF(A346=FinyearIm,IF(D346&lt;=AustraliaIm,1,0),0))</f>
        <v>2020–21 201</v>
      </c>
      <c r="I346" s="56" t="str">
        <f t="shared" si="21"/>
        <v>MRNS</v>
      </c>
      <c r="J346" s="57">
        <f t="shared" si="22"/>
        <v>5.9582599999999999E-3</v>
      </c>
      <c r="K346" s="57">
        <f t="shared" si="23"/>
        <v>4.4087879999999996E-2</v>
      </c>
      <c r="L346" s="57"/>
    </row>
    <row r="347" spans="1:12" x14ac:dyDescent="0.2">
      <c r="A347" t="s">
        <v>314</v>
      </c>
      <c r="B347" t="s">
        <v>212</v>
      </c>
      <c r="C347" s="37">
        <v>0</v>
      </c>
      <c r="D347" s="37">
        <v>140355241.22</v>
      </c>
      <c r="E347" s="40"/>
      <c r="F347" s="56" t="str">
        <f t="shared" si="20"/>
        <v>2020–21 MRTN</v>
      </c>
      <c r="G347" s="56" t="str">
        <f t="array" ref="G347">A347&amp;" "&amp;SUM(IF(A347=FinyearIm,IF(C347&lt;=QldIm,1,0),0))</f>
        <v>2020–21 223</v>
      </c>
      <c r="H347" s="56" t="str">
        <f t="array" ref="H347">A347&amp;" "&amp;SUM(IF(A347=FinyearIm,IF(D347&lt;=AustraliaIm,1,0),0))</f>
        <v>2020–21 70</v>
      </c>
      <c r="I347" s="56" t="str">
        <f t="shared" si="21"/>
        <v>MRTN</v>
      </c>
      <c r="J347" s="57">
        <f t="shared" si="22"/>
        <v>0</v>
      </c>
      <c r="K347" s="57">
        <f t="shared" si="23"/>
        <v>140.35524122000001</v>
      </c>
      <c r="L347" s="57"/>
    </row>
    <row r="348" spans="1:12" x14ac:dyDescent="0.2">
      <c r="A348" t="s">
        <v>314</v>
      </c>
      <c r="B348" t="s">
        <v>316</v>
      </c>
      <c r="C348" s="37">
        <v>0</v>
      </c>
      <c r="D348" s="37">
        <v>510225.02</v>
      </c>
      <c r="E348" s="40"/>
      <c r="F348" s="56" t="str">
        <f t="shared" si="20"/>
        <v>2020–21 MTEN</v>
      </c>
      <c r="G348" s="56" t="str">
        <f t="array" ref="G348">A348&amp;" "&amp;SUM(IF(A348=FinyearIm,IF(C348&lt;=QldIm,1,0),0))</f>
        <v>2020–21 223</v>
      </c>
      <c r="H348" s="56" t="str">
        <f t="array" ref="H348">A348&amp;" "&amp;SUM(IF(A348=FinyearIm,IF(D348&lt;=AustraliaIm,1,0),0))</f>
        <v>2020–21 157</v>
      </c>
      <c r="I348" s="56" t="str">
        <f t="shared" si="21"/>
        <v>MTEN</v>
      </c>
      <c r="J348" s="57">
        <f t="shared" si="22"/>
        <v>0</v>
      </c>
      <c r="K348" s="57">
        <f t="shared" si="23"/>
        <v>0.51022502000000003</v>
      </c>
      <c r="L348" s="57"/>
    </row>
    <row r="349" spans="1:12" x14ac:dyDescent="0.2">
      <c r="A349" t="s">
        <v>314</v>
      </c>
      <c r="B349" t="s">
        <v>213</v>
      </c>
      <c r="C349" s="37">
        <v>1585758.63</v>
      </c>
      <c r="D349" s="37">
        <v>10386827.82</v>
      </c>
      <c r="E349" s="40"/>
      <c r="F349" s="56" t="str">
        <f t="shared" si="20"/>
        <v>2020–21 NAMI</v>
      </c>
      <c r="G349" s="56" t="str">
        <f t="array" ref="G349">A349&amp;" "&amp;SUM(IF(A349=FinyearIm,IF(C349&lt;=QldIm,1,0),0))</f>
        <v>2020–21 91</v>
      </c>
      <c r="H349" s="56" t="str">
        <f t="array" ref="H349">A349&amp;" "&amp;SUM(IF(A349=FinyearIm,IF(D349&lt;=AustraliaIm,1,0),0))</f>
        <v>2020–21 116</v>
      </c>
      <c r="I349" s="56" t="str">
        <f t="shared" si="21"/>
        <v>NAMI</v>
      </c>
      <c r="J349" s="57">
        <f t="shared" si="22"/>
        <v>1.5857586299999999</v>
      </c>
      <c r="K349" s="57">
        <f t="shared" si="23"/>
        <v>10.386827820000001</v>
      </c>
      <c r="L349" s="57"/>
    </row>
    <row r="350" spans="1:12" x14ac:dyDescent="0.2">
      <c r="A350" t="s">
        <v>314</v>
      </c>
      <c r="B350" t="s">
        <v>214</v>
      </c>
      <c r="C350" s="37">
        <v>213061.04</v>
      </c>
      <c r="D350" s="37">
        <v>450561.56</v>
      </c>
      <c r="E350" s="40"/>
      <c r="F350" s="56" t="str">
        <f t="shared" si="20"/>
        <v>2020–21 NAUR</v>
      </c>
      <c r="G350" s="56" t="str">
        <f t="array" ref="G350">A350&amp;" "&amp;SUM(IF(A350=FinyearIm,IF(C350&lt;=QldIm,1,0),0))</f>
        <v>2020–21 125</v>
      </c>
      <c r="H350" s="56" t="str">
        <f t="array" ref="H350">A350&amp;" "&amp;SUM(IF(A350=FinyearIm,IF(D350&lt;=AustraliaIm,1,0),0))</f>
        <v>2020–21 163</v>
      </c>
      <c r="I350" s="56" t="str">
        <f t="shared" si="21"/>
        <v>NAUR</v>
      </c>
      <c r="J350" s="57">
        <f t="shared" si="22"/>
        <v>0.21306104000000001</v>
      </c>
      <c r="K350" s="57">
        <f t="shared" si="23"/>
        <v>0.45056155999999997</v>
      </c>
      <c r="L350" s="57"/>
    </row>
    <row r="351" spans="1:12" x14ac:dyDescent="0.2">
      <c r="A351" t="s">
        <v>314</v>
      </c>
      <c r="B351" t="s">
        <v>215</v>
      </c>
      <c r="C351" s="37">
        <v>5013675.9800000004</v>
      </c>
      <c r="D351" s="37">
        <v>11103948.6</v>
      </c>
      <c r="E351" s="40"/>
      <c r="F351" s="56" t="str">
        <f t="shared" si="20"/>
        <v>2020–21 NCAL</v>
      </c>
      <c r="G351" s="56" t="str">
        <f t="array" ref="G351">A351&amp;" "&amp;SUM(IF(A351=FinyearIm,IF(C351&lt;=QldIm,1,0),0))</f>
        <v>2020–21 73</v>
      </c>
      <c r="H351" s="56" t="str">
        <f t="array" ref="H351">A351&amp;" "&amp;SUM(IF(A351=FinyearIm,IF(D351&lt;=AustraliaIm,1,0),0))</f>
        <v>2020–21 113</v>
      </c>
      <c r="I351" s="56" t="str">
        <f t="shared" si="21"/>
        <v>NCAL</v>
      </c>
      <c r="J351" s="57">
        <f t="shared" si="22"/>
        <v>5.0136759800000004</v>
      </c>
      <c r="K351" s="57">
        <f t="shared" si="23"/>
        <v>11.103948599999999</v>
      </c>
      <c r="L351" s="57"/>
    </row>
    <row r="352" spans="1:12" x14ac:dyDescent="0.2">
      <c r="A352" t="s">
        <v>314</v>
      </c>
      <c r="B352" t="s">
        <v>216</v>
      </c>
      <c r="C352" s="37">
        <v>535337.76</v>
      </c>
      <c r="D352" s="37">
        <v>10958131.460000001</v>
      </c>
      <c r="E352" s="40"/>
      <c r="F352" s="56" t="str">
        <f t="shared" si="20"/>
        <v>2020–21 NEPA</v>
      </c>
      <c r="G352" s="56" t="str">
        <f t="array" ref="G352">A352&amp;" "&amp;SUM(IF(A352=FinyearIm,IF(C352&lt;=QldIm,1,0),0))</f>
        <v>2020–21 109</v>
      </c>
      <c r="H352" s="56" t="str">
        <f t="array" ref="H352">A352&amp;" "&amp;SUM(IF(A352=FinyearIm,IF(D352&lt;=AustraliaIm,1,0),0))</f>
        <v>2020–21 114</v>
      </c>
      <c r="I352" s="56" t="str">
        <f t="shared" si="21"/>
        <v>NEPA</v>
      </c>
      <c r="J352" s="57">
        <f t="shared" si="22"/>
        <v>0.53533776</v>
      </c>
      <c r="K352" s="57">
        <f t="shared" si="23"/>
        <v>10.958131460000001</v>
      </c>
      <c r="L352" s="57"/>
    </row>
    <row r="353" spans="1:12" x14ac:dyDescent="0.2">
      <c r="A353" t="s">
        <v>314</v>
      </c>
      <c r="B353" t="s">
        <v>217</v>
      </c>
      <c r="C353" s="37">
        <v>393262310.82999998</v>
      </c>
      <c r="D353" s="37">
        <v>3066274818.0500002</v>
      </c>
      <c r="E353" s="40"/>
      <c r="F353" s="56" t="str">
        <f t="shared" si="20"/>
        <v>2020–21 NETH</v>
      </c>
      <c r="G353" s="56" t="str">
        <f t="array" ref="G353">A353&amp;" "&amp;SUM(IF(A353=FinyearIm,IF(C353&lt;=QldIm,1,0),0))</f>
        <v>2020–21 20</v>
      </c>
      <c r="H353" s="56" t="str">
        <f t="array" ref="H353">A353&amp;" "&amp;SUM(IF(A353=FinyearIm,IF(D353&lt;=AustraliaIm,1,0),0))</f>
        <v>2020–21 19</v>
      </c>
      <c r="I353" s="56" t="str">
        <f t="shared" si="21"/>
        <v>NETH</v>
      </c>
      <c r="J353" s="57">
        <f t="shared" si="22"/>
        <v>393.26231082999999</v>
      </c>
      <c r="K353" s="57">
        <f t="shared" si="23"/>
        <v>3066.2748180500002</v>
      </c>
      <c r="L353" s="57"/>
    </row>
    <row r="354" spans="1:12" x14ac:dyDescent="0.2">
      <c r="A354" t="s">
        <v>314</v>
      </c>
      <c r="B354" t="s">
        <v>218</v>
      </c>
      <c r="C354" s="37">
        <v>13360.33</v>
      </c>
      <c r="D354" s="37">
        <v>121287862.93000001</v>
      </c>
      <c r="E354" s="40"/>
      <c r="F354" s="56" t="str">
        <f t="shared" si="20"/>
        <v>2020–21 NGRA</v>
      </c>
      <c r="G354" s="56" t="str">
        <f t="array" ref="G354">A354&amp;" "&amp;SUM(IF(A354=FinyearIm,IF(C354&lt;=QldIm,1,0),0))</f>
        <v>2020–21 156</v>
      </c>
      <c r="H354" s="56" t="str">
        <f t="array" ref="H354">A354&amp;" "&amp;SUM(IF(A354=FinyearIm,IF(D354&lt;=AustraliaIm,1,0),0))</f>
        <v>2020–21 72</v>
      </c>
      <c r="I354" s="56" t="str">
        <f t="shared" si="21"/>
        <v>NGRA</v>
      </c>
      <c r="J354" s="57">
        <f t="shared" si="22"/>
        <v>1.336033E-2</v>
      </c>
      <c r="K354" s="57">
        <f t="shared" si="23"/>
        <v>121.28786293</v>
      </c>
      <c r="L354" s="57"/>
    </row>
    <row r="355" spans="1:12" x14ac:dyDescent="0.2">
      <c r="A355" t="s">
        <v>314</v>
      </c>
      <c r="B355" t="s">
        <v>219</v>
      </c>
      <c r="C355" s="37">
        <v>1988979</v>
      </c>
      <c r="D355" s="37">
        <v>18693395.460000001</v>
      </c>
      <c r="E355" s="40"/>
      <c r="F355" s="56" t="str">
        <f t="shared" si="20"/>
        <v>2020–21 NICA</v>
      </c>
      <c r="G355" s="56" t="str">
        <f t="array" ref="G355">A355&amp;" "&amp;SUM(IF(A355=FinyearIm,IF(C355&lt;=QldIm,1,0),0))</f>
        <v>2020–21 87</v>
      </c>
      <c r="H355" s="56" t="str">
        <f t="array" ref="H355">A355&amp;" "&amp;SUM(IF(A355=FinyearIm,IF(D355&lt;=AustraliaIm,1,0),0))</f>
        <v>2020–21 102</v>
      </c>
      <c r="I355" s="56" t="str">
        <f t="shared" si="21"/>
        <v>NICA</v>
      </c>
      <c r="J355" s="57">
        <f t="shared" si="22"/>
        <v>1.9889790000000001</v>
      </c>
      <c r="K355" s="57">
        <f t="shared" si="23"/>
        <v>18.693395460000001</v>
      </c>
      <c r="L355" s="57"/>
    </row>
    <row r="356" spans="1:12" x14ac:dyDescent="0.2">
      <c r="A356" t="s">
        <v>314</v>
      </c>
      <c r="B356" t="s">
        <v>220</v>
      </c>
      <c r="C356" s="37">
        <v>19829.830000000002</v>
      </c>
      <c r="D356" s="37">
        <v>2519162.54</v>
      </c>
      <c r="E356" s="40"/>
      <c r="F356" s="56" t="str">
        <f t="shared" si="20"/>
        <v>2020–21 NIGE</v>
      </c>
      <c r="G356" s="56" t="str">
        <f t="array" ref="G356">A356&amp;" "&amp;SUM(IF(A356=FinyearIm,IF(C356&lt;=QldIm,1,0),0))</f>
        <v>2020–21 152</v>
      </c>
      <c r="H356" s="56" t="str">
        <f t="array" ref="H356">A356&amp;" "&amp;SUM(IF(A356=FinyearIm,IF(D356&lt;=AustraliaIm,1,0),0))</f>
        <v>2020–21 130</v>
      </c>
      <c r="I356" s="56" t="str">
        <f t="shared" si="21"/>
        <v>NIGE</v>
      </c>
      <c r="J356" s="57">
        <f t="shared" si="22"/>
        <v>1.9829830000000003E-2</v>
      </c>
      <c r="K356" s="57">
        <f t="shared" si="23"/>
        <v>2.51916254</v>
      </c>
      <c r="L356" s="57"/>
    </row>
    <row r="357" spans="1:12" x14ac:dyDescent="0.2">
      <c r="A357" t="s">
        <v>314</v>
      </c>
      <c r="B357" t="s">
        <v>221</v>
      </c>
      <c r="C357" s="37">
        <v>14502.47</v>
      </c>
      <c r="D357" s="37">
        <v>141245.34</v>
      </c>
      <c r="E357" s="40"/>
      <c r="F357" s="56" t="str">
        <f t="shared" si="20"/>
        <v>2020–21 NIUE</v>
      </c>
      <c r="G357" s="56" t="str">
        <f t="array" ref="G357">A357&amp;" "&amp;SUM(IF(A357=FinyearIm,IF(C357&lt;=QldIm,1,0),0))</f>
        <v>2020–21 153</v>
      </c>
      <c r="H357" s="56" t="str">
        <f t="array" ref="H357">A357&amp;" "&amp;SUM(IF(A357=FinyearIm,IF(D357&lt;=AustraliaIm,1,0),0))</f>
        <v>2020–21 183</v>
      </c>
      <c r="I357" s="56" t="str">
        <f t="shared" si="21"/>
        <v>NIUE</v>
      </c>
      <c r="J357" s="57">
        <f t="shared" si="22"/>
        <v>1.450247E-2</v>
      </c>
      <c r="K357" s="57">
        <f t="shared" si="23"/>
        <v>0.14124534</v>
      </c>
      <c r="L357" s="57"/>
    </row>
    <row r="358" spans="1:12" x14ac:dyDescent="0.2">
      <c r="A358" t="s">
        <v>314</v>
      </c>
      <c r="B358" t="s">
        <v>223</v>
      </c>
      <c r="C358" s="37">
        <v>53791956.43</v>
      </c>
      <c r="D358" s="37">
        <v>374089792.54000002</v>
      </c>
      <c r="E358" s="40"/>
      <c r="F358" s="56" t="str">
        <f t="shared" si="20"/>
        <v>2020–21 NWAY</v>
      </c>
      <c r="G358" s="56" t="str">
        <f t="array" ref="G358">A358&amp;" "&amp;SUM(IF(A358=FinyearIm,IF(C358&lt;=QldIm,1,0),0))</f>
        <v>2020–21 46</v>
      </c>
      <c r="H358" s="56" t="str">
        <f t="array" ref="H358">A358&amp;" "&amp;SUM(IF(A358=FinyearIm,IF(D358&lt;=AustraliaIm,1,0),0))</f>
        <v>2020–21 50</v>
      </c>
      <c r="I358" s="56" t="str">
        <f t="shared" si="21"/>
        <v>NWAY</v>
      </c>
      <c r="J358" s="57">
        <f t="shared" si="22"/>
        <v>53.791956429999999</v>
      </c>
      <c r="K358" s="57">
        <f t="shared" si="23"/>
        <v>374.08979254000002</v>
      </c>
      <c r="L358" s="57"/>
    </row>
    <row r="359" spans="1:12" x14ac:dyDescent="0.2">
      <c r="A359" t="s">
        <v>314</v>
      </c>
      <c r="B359" t="s">
        <v>224</v>
      </c>
      <c r="C359" s="37">
        <v>880902809.67999995</v>
      </c>
      <c r="D359" s="37">
        <v>6717727116.9799805</v>
      </c>
      <c r="E359" s="40"/>
      <c r="F359" s="56" t="str">
        <f t="shared" si="20"/>
        <v>2020–21 NZ</v>
      </c>
      <c r="G359" s="56" t="str">
        <f t="array" ref="G359">A359&amp;" "&amp;SUM(IF(A359=FinyearIm,IF(C359&lt;=QldIm,1,0),0))</f>
        <v>2020–21 11</v>
      </c>
      <c r="H359" s="56" t="str">
        <f t="array" ref="H359">A359&amp;" "&amp;SUM(IF(A359=FinyearIm,IF(D359&lt;=AustraliaIm,1,0),0))</f>
        <v>2020–21 11</v>
      </c>
      <c r="I359" s="56" t="str">
        <f t="shared" si="21"/>
        <v>NZ</v>
      </c>
      <c r="J359" s="57">
        <f t="shared" si="22"/>
        <v>880.9028096799999</v>
      </c>
      <c r="K359" s="57">
        <f t="shared" si="23"/>
        <v>6717.7271169799806</v>
      </c>
      <c r="L359" s="57"/>
    </row>
    <row r="360" spans="1:12" x14ac:dyDescent="0.2">
      <c r="A360" t="s">
        <v>314</v>
      </c>
      <c r="B360" t="s">
        <v>225</v>
      </c>
      <c r="C360">
        <v>722919.54</v>
      </c>
      <c r="D360" s="37">
        <v>44790385.68</v>
      </c>
      <c r="E360" s="40"/>
      <c r="F360" s="56" t="str">
        <f t="shared" si="20"/>
        <v>2020–21 OMAN</v>
      </c>
      <c r="G360" s="56" t="str">
        <f t="array" ref="G360">A360&amp;" "&amp;SUM(IF(A360=FinyearIm,IF(C360&lt;=QldIm,1,0),0))</f>
        <v>2020–21 105</v>
      </c>
      <c r="H360" s="56" t="str">
        <f t="array" ref="H360">A360&amp;" "&amp;SUM(IF(A360=FinyearIm,IF(D360&lt;=AustraliaIm,1,0),0))</f>
        <v>2020–21 87</v>
      </c>
      <c r="I360" s="56" t="str">
        <f t="shared" si="21"/>
        <v>OMAN</v>
      </c>
      <c r="J360" s="57">
        <f t="shared" si="22"/>
        <v>0.72291954000000003</v>
      </c>
      <c r="K360" s="57">
        <f t="shared" si="23"/>
        <v>44.79038568</v>
      </c>
      <c r="L360" s="57"/>
    </row>
    <row r="361" spans="1:12" x14ac:dyDescent="0.2">
      <c r="A361" t="s">
        <v>314</v>
      </c>
      <c r="B361" t="s">
        <v>226</v>
      </c>
      <c r="C361">
        <v>58928736.170000002</v>
      </c>
      <c r="D361" s="37">
        <v>369257257.38</v>
      </c>
      <c r="E361" s="40"/>
      <c r="F361" s="56" t="str">
        <f t="shared" si="20"/>
        <v>2020–21 PAKI</v>
      </c>
      <c r="G361" s="56" t="str">
        <f t="array" ref="G361">A361&amp;" "&amp;SUM(IF(A361=FinyearIm,IF(C361&lt;=QldIm,1,0),0))</f>
        <v>2020–21 45</v>
      </c>
      <c r="H361" s="56" t="str">
        <f t="array" ref="H361">A361&amp;" "&amp;SUM(IF(A361=FinyearIm,IF(D361&lt;=AustraliaIm,1,0),0))</f>
        <v>2020–21 54</v>
      </c>
      <c r="I361" s="56" t="str">
        <f t="shared" si="21"/>
        <v>PAKI</v>
      </c>
      <c r="J361" s="57">
        <f t="shared" si="22"/>
        <v>58.928736170000001</v>
      </c>
      <c r="K361" s="57">
        <f t="shared" si="23"/>
        <v>369.25725738</v>
      </c>
      <c r="L361" s="57"/>
    </row>
    <row r="362" spans="1:12" x14ac:dyDescent="0.2">
      <c r="A362" t="s">
        <v>314</v>
      </c>
      <c r="B362" t="s">
        <v>227</v>
      </c>
      <c r="C362" s="37">
        <v>13373.53</v>
      </c>
      <c r="D362" s="37">
        <v>121907.83</v>
      </c>
      <c r="E362" s="40"/>
      <c r="F362" s="56" t="str">
        <f t="shared" si="20"/>
        <v>2020–21 PALU</v>
      </c>
      <c r="G362" s="56" t="str">
        <f t="array" ref="G362">A362&amp;" "&amp;SUM(IF(A362=FinyearIm,IF(C362&lt;=QldIm,1,0),0))</f>
        <v>2020–21 155</v>
      </c>
      <c r="H362" s="56" t="str">
        <f t="array" ref="H362">A362&amp;" "&amp;SUM(IF(A362=FinyearIm,IF(D362&lt;=AustraliaIm,1,0),0))</f>
        <v>2020–21 188</v>
      </c>
      <c r="I362" s="56" t="str">
        <f t="shared" si="21"/>
        <v>PALU</v>
      </c>
      <c r="J362" s="57">
        <f t="shared" si="22"/>
        <v>1.337353E-2</v>
      </c>
      <c r="K362" s="57">
        <f t="shared" si="23"/>
        <v>0.12190782999999999</v>
      </c>
      <c r="L362" s="57"/>
    </row>
    <row r="363" spans="1:12" x14ac:dyDescent="0.2">
      <c r="A363" t="s">
        <v>314</v>
      </c>
      <c r="B363" t="s">
        <v>228</v>
      </c>
      <c r="C363" s="37">
        <v>31448588.539999999</v>
      </c>
      <c r="D363" s="37">
        <v>176842048.09</v>
      </c>
      <c r="E363" s="40"/>
      <c r="F363" s="56" t="str">
        <f t="shared" si="20"/>
        <v>2020–21 PERU</v>
      </c>
      <c r="G363" s="56" t="str">
        <f t="array" ref="G363">A363&amp;" "&amp;SUM(IF(A363=FinyearIm,IF(C363&lt;=QldIm,1,0),0))</f>
        <v>2020–21 56</v>
      </c>
      <c r="H363" s="56" t="str">
        <f t="array" ref="H363">A363&amp;" "&amp;SUM(IF(A363=FinyearIm,IF(D363&lt;=AustraliaIm,1,0),0))</f>
        <v>2020–21 67</v>
      </c>
      <c r="I363" s="56" t="str">
        <f t="shared" si="21"/>
        <v>PERU</v>
      </c>
      <c r="J363" s="57">
        <f t="shared" si="22"/>
        <v>31.448588539999999</v>
      </c>
      <c r="K363" s="57">
        <f t="shared" si="23"/>
        <v>176.84204808999999</v>
      </c>
      <c r="L363" s="57"/>
    </row>
    <row r="364" spans="1:12" x14ac:dyDescent="0.2">
      <c r="A364" t="s">
        <v>314</v>
      </c>
      <c r="B364" t="s">
        <v>229</v>
      </c>
      <c r="C364" s="37">
        <v>87690548.610000104</v>
      </c>
      <c r="D364" s="37">
        <v>679452827.67000103</v>
      </c>
      <c r="E364" s="40"/>
      <c r="F364" s="56" t="str">
        <f t="shared" si="20"/>
        <v>2020–21 PHIL</v>
      </c>
      <c r="G364" s="56" t="str">
        <f t="array" ref="G364">A364&amp;" "&amp;SUM(IF(A364=FinyearIm,IF(C364&lt;=QldIm,1,0),0))</f>
        <v>2020–21 43</v>
      </c>
      <c r="H364" s="56" t="str">
        <f t="array" ref="H364">A364&amp;" "&amp;SUM(IF(A364=FinyearIm,IF(D364&lt;=AustraliaIm,1,0),0))</f>
        <v>2020–21 44</v>
      </c>
      <c r="I364" s="56" t="str">
        <f t="shared" si="21"/>
        <v>PHIL</v>
      </c>
      <c r="J364" s="57">
        <f t="shared" si="22"/>
        <v>87.690548610000107</v>
      </c>
      <c r="K364" s="57">
        <f t="shared" si="23"/>
        <v>679.45282767000106</v>
      </c>
      <c r="L364" s="57"/>
    </row>
    <row r="365" spans="1:12" x14ac:dyDescent="0.2">
      <c r="A365" t="s">
        <v>314</v>
      </c>
      <c r="B365" t="s">
        <v>230</v>
      </c>
      <c r="C365" s="37">
        <v>4150.5200000000004</v>
      </c>
      <c r="D365" s="37">
        <v>5170.88</v>
      </c>
      <c r="E365" s="40"/>
      <c r="F365" s="56" t="str">
        <f t="shared" si="20"/>
        <v>2020–21 PITC</v>
      </c>
      <c r="G365" s="56" t="str">
        <f t="array" ref="G365">A365&amp;" "&amp;SUM(IF(A365=FinyearIm,IF(C365&lt;=QldIm,1,0),0))</f>
        <v>2020–21 165</v>
      </c>
      <c r="H365" s="56" t="str">
        <f t="array" ref="H365">A365&amp;" "&amp;SUM(IF(A365=FinyearIm,IF(D365&lt;=AustraliaIm,1,0),0))</f>
        <v>2020–21 216</v>
      </c>
      <c r="I365" s="56" t="str">
        <f t="shared" si="21"/>
        <v>PITC</v>
      </c>
      <c r="J365" s="57">
        <f t="shared" si="22"/>
        <v>4.1505200000000004E-3</v>
      </c>
      <c r="K365" s="57">
        <f t="shared" si="23"/>
        <v>5.1708800000000001E-3</v>
      </c>
      <c r="L365" s="57"/>
    </row>
    <row r="366" spans="1:12" x14ac:dyDescent="0.2">
      <c r="A366" t="s">
        <v>314</v>
      </c>
      <c r="B366" t="s">
        <v>231</v>
      </c>
      <c r="C366">
        <v>764236.1</v>
      </c>
      <c r="D366" s="37">
        <v>1602010.97</v>
      </c>
      <c r="E366" s="40"/>
      <c r="F366" s="56" t="str">
        <f t="shared" si="20"/>
        <v>2020–21 PLYN</v>
      </c>
      <c r="G366" s="56" t="str">
        <f t="array" ref="G366">A366&amp;" "&amp;SUM(IF(A366=FinyearIm,IF(C366&lt;=QldIm,1,0),0))</f>
        <v>2020–21 104</v>
      </c>
      <c r="H366" s="56" t="str">
        <f t="array" ref="H366">A366&amp;" "&amp;SUM(IF(A366=FinyearIm,IF(D366&lt;=AustraliaIm,1,0),0))</f>
        <v>2020–21 140</v>
      </c>
      <c r="I366" s="56" t="str">
        <f t="shared" si="21"/>
        <v>PLYN</v>
      </c>
      <c r="J366" s="57">
        <f t="shared" si="22"/>
        <v>0.76423609999999997</v>
      </c>
      <c r="K366" s="57">
        <f t="shared" si="23"/>
        <v>1.60201097</v>
      </c>
      <c r="L366" s="57"/>
    </row>
    <row r="367" spans="1:12" x14ac:dyDescent="0.2">
      <c r="A367" t="s">
        <v>314</v>
      </c>
      <c r="B367" t="s">
        <v>232</v>
      </c>
      <c r="C367" s="37">
        <v>2598957220.4699998</v>
      </c>
      <c r="D367" s="37">
        <v>2787759729.0599999</v>
      </c>
      <c r="E367" s="40"/>
      <c r="F367" s="56" t="str">
        <f t="shared" si="20"/>
        <v>2020–21 PNG</v>
      </c>
      <c r="G367" s="56" t="str">
        <f t="array" ref="G367">A367&amp;" "&amp;SUM(IF(A367=FinyearIm,IF(C367&lt;=QldIm,1,0),0))</f>
        <v>2020–21 6</v>
      </c>
      <c r="H367" s="56" t="str">
        <f t="array" ref="H367">A367&amp;" "&amp;SUM(IF(A367=FinyearIm,IF(D367&lt;=AustraliaIm,1,0),0))</f>
        <v>2020–21 21</v>
      </c>
      <c r="I367" s="56" t="str">
        <f t="shared" si="21"/>
        <v>PNG</v>
      </c>
      <c r="J367" s="57">
        <f t="shared" si="22"/>
        <v>2598.9572204699998</v>
      </c>
      <c r="K367" s="57">
        <f t="shared" si="23"/>
        <v>2787.7597290600002</v>
      </c>
      <c r="L367" s="57"/>
    </row>
    <row r="368" spans="1:12" x14ac:dyDescent="0.2">
      <c r="A368" t="s">
        <v>314</v>
      </c>
      <c r="B368" t="s">
        <v>233</v>
      </c>
      <c r="C368" s="37">
        <v>5974989.4800000004</v>
      </c>
      <c r="D368" s="37">
        <v>10226192.140000001</v>
      </c>
      <c r="E368" s="40"/>
      <c r="F368" s="56" t="str">
        <f t="shared" si="20"/>
        <v>2020–21 PNMA</v>
      </c>
      <c r="G368" s="56" t="str">
        <f t="array" ref="G368">A368&amp;" "&amp;SUM(IF(A368=FinyearIm,IF(C368&lt;=QldIm,1,0),0))</f>
        <v>2020–21 69</v>
      </c>
      <c r="H368" s="56" t="str">
        <f t="array" ref="H368">A368&amp;" "&amp;SUM(IF(A368=FinyearIm,IF(D368&lt;=AustraliaIm,1,0),0))</f>
        <v>2020–21 117</v>
      </c>
      <c r="I368" s="56" t="str">
        <f t="shared" si="21"/>
        <v>PNMA</v>
      </c>
      <c r="J368" s="57">
        <f t="shared" si="22"/>
        <v>5.9749894800000005</v>
      </c>
      <c r="K368" s="57">
        <f t="shared" si="23"/>
        <v>10.22619214</v>
      </c>
      <c r="L368" s="57"/>
    </row>
    <row r="369" spans="1:12" x14ac:dyDescent="0.2">
      <c r="A369" t="s">
        <v>314</v>
      </c>
      <c r="B369" t="s">
        <v>234</v>
      </c>
      <c r="C369" s="37">
        <v>166782822.53999999</v>
      </c>
      <c r="D369" s="37">
        <v>1577193115.01</v>
      </c>
      <c r="E369" s="40"/>
      <c r="F369" s="56" t="str">
        <f t="shared" si="20"/>
        <v>2020–21 POLA</v>
      </c>
      <c r="G369" s="56" t="str">
        <f t="array" ref="G369">A369&amp;" "&amp;SUM(IF(A369=FinyearIm,IF(C369&lt;=QldIm,1,0),0))</f>
        <v>2020–21 31</v>
      </c>
      <c r="H369" s="56" t="str">
        <f t="array" ref="H369">A369&amp;" "&amp;SUM(IF(A369=FinyearIm,IF(D369&lt;=AustraliaIm,1,0),0))</f>
        <v>2020–21 29</v>
      </c>
      <c r="I369" s="56" t="str">
        <f t="shared" si="21"/>
        <v>POLA</v>
      </c>
      <c r="J369" s="57">
        <f t="shared" si="22"/>
        <v>166.78282253999998</v>
      </c>
      <c r="K369" s="57">
        <f t="shared" si="23"/>
        <v>1577.1931150099999</v>
      </c>
      <c r="L369" s="57"/>
    </row>
    <row r="370" spans="1:12" x14ac:dyDescent="0.2">
      <c r="A370" t="s">
        <v>314</v>
      </c>
      <c r="B370" t="s">
        <v>235</v>
      </c>
      <c r="C370" s="37">
        <v>43794228.590000004</v>
      </c>
      <c r="D370" s="37">
        <v>370795921.17999899</v>
      </c>
      <c r="E370" s="40"/>
      <c r="F370" s="56" t="str">
        <f t="shared" si="20"/>
        <v>2020–21 PORT</v>
      </c>
      <c r="G370" s="56" t="str">
        <f t="array" ref="G370">A370&amp;" "&amp;SUM(IF(A370=FinyearIm,IF(C370&lt;=QldIm,1,0),0))</f>
        <v>2020–21 48</v>
      </c>
      <c r="H370" s="56" t="str">
        <f t="array" ref="H370">A370&amp;" "&amp;SUM(IF(A370=FinyearIm,IF(D370&lt;=AustraliaIm,1,0),0))</f>
        <v>2020–21 51</v>
      </c>
      <c r="I370" s="56" t="str">
        <f t="shared" si="21"/>
        <v>PORT</v>
      </c>
      <c r="J370" s="57">
        <f t="shared" si="22"/>
        <v>43.794228590000003</v>
      </c>
      <c r="K370" s="57">
        <f t="shared" si="23"/>
        <v>370.79592117999897</v>
      </c>
      <c r="L370" s="57"/>
    </row>
    <row r="371" spans="1:12" x14ac:dyDescent="0.2">
      <c r="A371" t="s">
        <v>314</v>
      </c>
      <c r="B371" t="s">
        <v>236</v>
      </c>
      <c r="C371" s="37">
        <v>104612.57</v>
      </c>
      <c r="D371" s="37">
        <v>2702265.72</v>
      </c>
      <c r="E371" s="40"/>
      <c r="F371" s="56" t="str">
        <f t="shared" si="20"/>
        <v>2020–21 PRGY</v>
      </c>
      <c r="G371" s="56" t="str">
        <f t="array" ref="G371">A371&amp;" "&amp;SUM(IF(A371=FinyearIm,IF(C371&lt;=QldIm,1,0),0))</f>
        <v>2020–21 132</v>
      </c>
      <c r="H371" s="56" t="str">
        <f t="array" ref="H371">A371&amp;" "&amp;SUM(IF(A371=FinyearIm,IF(D371&lt;=AustraliaIm,1,0),0))</f>
        <v>2020–21 129</v>
      </c>
      <c r="I371" s="56" t="str">
        <f t="shared" si="21"/>
        <v>PRGY</v>
      </c>
      <c r="J371" s="57">
        <f t="shared" si="22"/>
        <v>0.10461257</v>
      </c>
      <c r="K371" s="57">
        <f t="shared" si="23"/>
        <v>2.7022657200000002</v>
      </c>
      <c r="L371" s="57"/>
    </row>
    <row r="372" spans="1:12" x14ac:dyDescent="0.2">
      <c r="A372" t="s">
        <v>314</v>
      </c>
      <c r="B372" t="s">
        <v>237</v>
      </c>
      <c r="C372">
        <v>1194846.54</v>
      </c>
      <c r="D372" s="37">
        <v>30276173.719999999</v>
      </c>
      <c r="E372" s="40"/>
      <c r="F372" s="56" t="str">
        <f t="shared" si="20"/>
        <v>2020–21 PSIA</v>
      </c>
      <c r="G372" s="56" t="str">
        <f t="array" ref="G372">A372&amp;" "&amp;SUM(IF(A372=FinyearIm,IF(C372&lt;=QldIm,1,0),0))</f>
        <v>2020–21 94</v>
      </c>
      <c r="H372" s="56" t="str">
        <f t="array" ref="H372">A372&amp;" "&amp;SUM(IF(A372=FinyearIm,IF(D372&lt;=AustraliaIm,1,0),0))</f>
        <v>2020–21 93</v>
      </c>
      <c r="I372" s="56" t="str">
        <f t="shared" si="21"/>
        <v>PSIA</v>
      </c>
      <c r="J372" s="57">
        <f t="shared" si="22"/>
        <v>1.1948465400000001</v>
      </c>
      <c r="K372" s="57">
        <f t="shared" si="23"/>
        <v>30.276173719999999</v>
      </c>
      <c r="L372" s="57"/>
    </row>
    <row r="373" spans="1:12" x14ac:dyDescent="0.2">
      <c r="A373" t="s">
        <v>314</v>
      </c>
      <c r="B373" t="s">
        <v>238</v>
      </c>
      <c r="C373" s="37">
        <v>42981758.850000001</v>
      </c>
      <c r="D373" s="37">
        <v>381956817.05000001</v>
      </c>
      <c r="E373" s="40"/>
      <c r="F373" s="56" t="str">
        <f t="shared" si="20"/>
        <v>2020–21 QATA</v>
      </c>
      <c r="G373" s="56" t="str">
        <f t="array" ref="G373">A373&amp;" "&amp;SUM(IF(A373=FinyearIm,IF(C373&lt;=QldIm,1,0),0))</f>
        <v>2020–21 50</v>
      </c>
      <c r="H373" s="56" t="str">
        <f t="array" ref="H373">A373&amp;" "&amp;SUM(IF(A373=FinyearIm,IF(D373&lt;=AustraliaIm,1,0),0))</f>
        <v>2020–21 49</v>
      </c>
      <c r="I373" s="56" t="str">
        <f t="shared" si="21"/>
        <v>QATA</v>
      </c>
      <c r="J373" s="57">
        <f t="shared" si="22"/>
        <v>42.981758849999999</v>
      </c>
      <c r="K373" s="57">
        <f t="shared" si="23"/>
        <v>381.95681704999998</v>
      </c>
      <c r="L373" s="57"/>
    </row>
    <row r="374" spans="1:12" x14ac:dyDescent="0.2">
      <c r="A374" t="s">
        <v>314</v>
      </c>
      <c r="B374" t="s">
        <v>239</v>
      </c>
      <c r="C374" s="37">
        <v>3472.6</v>
      </c>
      <c r="D374" s="37">
        <v>270028.81</v>
      </c>
      <c r="E374" s="40"/>
      <c r="F374" s="56" t="str">
        <f t="shared" si="20"/>
        <v>2020–21 REUN</v>
      </c>
      <c r="G374" s="56" t="str">
        <f t="array" ref="G374">A374&amp;" "&amp;SUM(IF(A374=FinyearIm,IF(C374&lt;=QldIm,1,0),0))</f>
        <v>2020–21 171</v>
      </c>
      <c r="H374" s="56" t="str">
        <f t="array" ref="H374">A374&amp;" "&amp;SUM(IF(A374=FinyearIm,IF(D374&lt;=AustraliaIm,1,0),0))</f>
        <v>2020–21 172</v>
      </c>
      <c r="I374" s="56" t="str">
        <f t="shared" si="21"/>
        <v>REUN</v>
      </c>
      <c r="J374" s="57">
        <f t="shared" si="22"/>
        <v>3.4725999999999997E-3</v>
      </c>
      <c r="K374" s="57">
        <f t="shared" si="23"/>
        <v>0.27002881000000001</v>
      </c>
      <c r="L374" s="57"/>
    </row>
    <row r="375" spans="1:12" x14ac:dyDescent="0.2">
      <c r="A375" t="s">
        <v>314</v>
      </c>
      <c r="B375" t="s">
        <v>240</v>
      </c>
      <c r="C375" s="37">
        <v>4753232.17</v>
      </c>
      <c r="D375" s="37">
        <v>198166582.09</v>
      </c>
      <c r="E375" s="40"/>
      <c r="F375" s="56" t="str">
        <f t="shared" si="20"/>
        <v>2020–21 RICO</v>
      </c>
      <c r="G375" s="56" t="str">
        <f t="array" ref="G375">A375&amp;" "&amp;SUM(IF(A375=FinyearIm,IF(C375&lt;=QldIm,1,0),0))</f>
        <v>2020–21 75</v>
      </c>
      <c r="H375" s="56" t="str">
        <f t="array" ref="H375">A375&amp;" "&amp;SUM(IF(A375=FinyearIm,IF(D375&lt;=AustraliaIm,1,0),0))</f>
        <v>2020–21 63</v>
      </c>
      <c r="I375" s="56" t="str">
        <f t="shared" si="21"/>
        <v>RICO</v>
      </c>
      <c r="J375" s="57">
        <f t="shared" si="22"/>
        <v>4.7532321699999995</v>
      </c>
      <c r="K375" s="57">
        <f t="shared" si="23"/>
        <v>198.16658208999999</v>
      </c>
      <c r="L375" s="57"/>
    </row>
    <row r="376" spans="1:12" x14ac:dyDescent="0.2">
      <c r="A376" t="s">
        <v>314</v>
      </c>
      <c r="B376" t="s">
        <v>241</v>
      </c>
      <c r="C376" s="37">
        <v>2432553729.8200002</v>
      </c>
      <c r="D376" s="37">
        <v>10419260641.370001</v>
      </c>
      <c r="E376" s="40"/>
      <c r="F376" s="56" t="str">
        <f t="shared" si="20"/>
        <v>2020–21 RKOR</v>
      </c>
      <c r="G376" s="56" t="str">
        <f t="array" ref="G376">A376&amp;" "&amp;SUM(IF(A376=FinyearIm,IF(C376&lt;=QldIm,1,0),0))</f>
        <v>2020–21 7</v>
      </c>
      <c r="H376" s="56" t="str">
        <f t="array" ref="H376">A376&amp;" "&amp;SUM(IF(A376=FinyearIm,IF(D376&lt;=AustraliaIm,1,0),0))</f>
        <v>2020–21 7</v>
      </c>
      <c r="I376" s="56" t="str">
        <f t="shared" si="21"/>
        <v>RKOR</v>
      </c>
      <c r="J376" s="57">
        <f t="shared" si="22"/>
        <v>2432.5537298200002</v>
      </c>
      <c r="K376" s="57">
        <f t="shared" si="23"/>
        <v>10419.260641370001</v>
      </c>
      <c r="L376" s="57"/>
    </row>
    <row r="377" spans="1:12" x14ac:dyDescent="0.2">
      <c r="A377" t="s">
        <v>314</v>
      </c>
      <c r="B377" t="s">
        <v>242</v>
      </c>
      <c r="C377" s="37">
        <v>35592783.060000002</v>
      </c>
      <c r="D377" s="37">
        <v>285814623.66000003</v>
      </c>
      <c r="E377" s="40"/>
      <c r="F377" s="56" t="str">
        <f t="shared" si="20"/>
        <v>2020–21 ROUM</v>
      </c>
      <c r="G377" s="56" t="str">
        <f t="array" ref="G377">A377&amp;" "&amp;SUM(IF(A377=FinyearIm,IF(C377&lt;=QldIm,1,0),0))</f>
        <v>2020–21 53</v>
      </c>
      <c r="H377" s="56" t="str">
        <f t="array" ref="H377">A377&amp;" "&amp;SUM(IF(A377=FinyearIm,IF(D377&lt;=AustraliaIm,1,0),0))</f>
        <v>2020–21 61</v>
      </c>
      <c r="I377" s="56" t="str">
        <f t="shared" si="21"/>
        <v>ROUM</v>
      </c>
      <c r="J377" s="57">
        <f t="shared" si="22"/>
        <v>35.592783060000002</v>
      </c>
      <c r="K377" s="57">
        <f t="shared" si="23"/>
        <v>285.81462366000005</v>
      </c>
      <c r="L377" s="57"/>
    </row>
    <row r="378" spans="1:12" x14ac:dyDescent="0.2">
      <c r="A378" t="s">
        <v>314</v>
      </c>
      <c r="B378" t="s">
        <v>243</v>
      </c>
      <c r="C378" s="37">
        <v>35680534.399999999</v>
      </c>
      <c r="D378" s="37">
        <v>323814232.11000001</v>
      </c>
      <c r="E378" s="40"/>
      <c r="F378" s="56" t="str">
        <f t="shared" si="20"/>
        <v>2020–21 RUSS</v>
      </c>
      <c r="G378" s="56" t="str">
        <f t="array" ref="G378">A378&amp;" "&amp;SUM(IF(A378=FinyearIm,IF(C378&lt;=QldIm,1,0),0))</f>
        <v>2020–21 52</v>
      </c>
      <c r="H378" s="56" t="str">
        <f t="array" ref="H378">A378&amp;" "&amp;SUM(IF(A378=FinyearIm,IF(D378&lt;=AustraliaIm,1,0),0))</f>
        <v>2020–21 58</v>
      </c>
      <c r="I378" s="56" t="str">
        <f t="shared" si="21"/>
        <v>RUSS</v>
      </c>
      <c r="J378" s="57">
        <f t="shared" si="22"/>
        <v>35.680534399999999</v>
      </c>
      <c r="K378" s="57">
        <f t="shared" si="23"/>
        <v>323.81423211000003</v>
      </c>
      <c r="L378" s="57"/>
    </row>
    <row r="379" spans="1:12" x14ac:dyDescent="0.2">
      <c r="A379" t="s">
        <v>314</v>
      </c>
      <c r="B379" t="s">
        <v>305</v>
      </c>
      <c r="C379" s="37">
        <v>28652.1</v>
      </c>
      <c r="D379" s="37">
        <v>1464980.68</v>
      </c>
      <c r="E379" s="40"/>
      <c r="F379" s="56" t="str">
        <f t="shared" si="20"/>
        <v>2020–21 RWAN</v>
      </c>
      <c r="G379" s="56" t="str">
        <f t="array" ref="G379">A379&amp;" "&amp;SUM(IF(A379=FinyearIm,IF(C379&lt;=QldIm,1,0),0))</f>
        <v>2020–21 148</v>
      </c>
      <c r="H379" s="56" t="str">
        <f t="array" ref="H379">A379&amp;" "&amp;SUM(IF(A379=FinyearIm,IF(D379&lt;=AustraliaIm,1,0),0))</f>
        <v>2020–21 145</v>
      </c>
      <c r="I379" s="56" t="str">
        <f t="shared" si="21"/>
        <v>RWAN</v>
      </c>
      <c r="J379" s="57">
        <f t="shared" si="22"/>
        <v>2.86521E-2</v>
      </c>
      <c r="K379" s="57">
        <f t="shared" si="23"/>
        <v>1.46498068</v>
      </c>
      <c r="L379" s="57"/>
    </row>
    <row r="380" spans="1:12" x14ac:dyDescent="0.2">
      <c r="A380" t="s">
        <v>314</v>
      </c>
      <c r="B380" t="s">
        <v>244</v>
      </c>
      <c r="C380" s="37">
        <v>261638282.21000001</v>
      </c>
      <c r="D380" s="37">
        <v>1261869406.75</v>
      </c>
      <c r="E380" s="40"/>
      <c r="F380" s="56" t="str">
        <f t="shared" si="20"/>
        <v>2020–21 SAFR</v>
      </c>
      <c r="G380" s="56" t="str">
        <f t="array" ref="G380">A380&amp;" "&amp;SUM(IF(A380=FinyearIm,IF(C380&lt;=QldIm,1,0),0))</f>
        <v>2020–21 26</v>
      </c>
      <c r="H380" s="56" t="str">
        <f t="array" ref="H380">A380&amp;" "&amp;SUM(IF(A380=FinyearIm,IF(D380&lt;=AustraliaIm,1,0),0))</f>
        <v>2020–21 34</v>
      </c>
      <c r="I380" s="56" t="str">
        <f t="shared" si="21"/>
        <v>SAFR</v>
      </c>
      <c r="J380" s="57">
        <f t="shared" si="22"/>
        <v>261.63828221</v>
      </c>
      <c r="K380" s="57">
        <f t="shared" si="23"/>
        <v>1261.8694067500001</v>
      </c>
      <c r="L380" s="57"/>
    </row>
    <row r="381" spans="1:12" x14ac:dyDescent="0.2">
      <c r="A381" t="s">
        <v>314</v>
      </c>
      <c r="B381" t="s">
        <v>245</v>
      </c>
      <c r="C381">
        <v>797970.05</v>
      </c>
      <c r="D381" s="37">
        <v>9476182.8800000008</v>
      </c>
      <c r="E381" s="40"/>
      <c r="F381" s="56" t="str">
        <f t="shared" si="20"/>
        <v>2020–21 SALV</v>
      </c>
      <c r="G381" s="56" t="str">
        <f t="array" ref="G381">A381&amp;" "&amp;SUM(IF(A381=FinyearIm,IF(C381&lt;=QldIm,1,0),0))</f>
        <v>2020–21 103</v>
      </c>
      <c r="H381" s="56" t="str">
        <f t="array" ref="H381">A381&amp;" "&amp;SUM(IF(A381=FinyearIm,IF(D381&lt;=AustraliaIm,1,0),0))</f>
        <v>2020–21 119</v>
      </c>
      <c r="I381" s="56" t="str">
        <f t="shared" si="21"/>
        <v>SALV</v>
      </c>
      <c r="J381" s="57">
        <f t="shared" si="22"/>
        <v>0.7979700500000001</v>
      </c>
      <c r="K381" s="57">
        <f t="shared" si="23"/>
        <v>9.4761828800000014</v>
      </c>
      <c r="L381" s="57"/>
    </row>
    <row r="382" spans="1:12" x14ac:dyDescent="0.2">
      <c r="A382" t="s">
        <v>314</v>
      </c>
      <c r="B382" t="s">
        <v>246</v>
      </c>
      <c r="C382" s="37">
        <v>2045362.36</v>
      </c>
      <c r="D382" s="37">
        <v>9844185.8900000006</v>
      </c>
      <c r="E382" s="40"/>
      <c r="F382" s="56" t="str">
        <f t="shared" si="20"/>
        <v>2020–21 SAMO</v>
      </c>
      <c r="G382" s="56" t="str">
        <f t="array" ref="G382">A382&amp;" "&amp;SUM(IF(A382=FinyearIm,IF(C382&lt;=QldIm,1,0),0))</f>
        <v>2020–21 86</v>
      </c>
      <c r="H382" s="56" t="str">
        <f t="array" ref="H382">A382&amp;" "&amp;SUM(IF(A382=FinyearIm,IF(D382&lt;=AustraliaIm,1,0),0))</f>
        <v>2020–21 118</v>
      </c>
      <c r="I382" s="56" t="str">
        <f t="shared" si="21"/>
        <v>SAMO</v>
      </c>
      <c r="J382" s="57">
        <f t="shared" si="22"/>
        <v>2.0453623599999999</v>
      </c>
      <c r="K382" s="57">
        <f t="shared" si="23"/>
        <v>9.8441858900000003</v>
      </c>
      <c r="L382" s="57"/>
    </row>
    <row r="383" spans="1:12" x14ac:dyDescent="0.2">
      <c r="A383" t="s">
        <v>314</v>
      </c>
      <c r="B383" t="s">
        <v>335</v>
      </c>
      <c r="C383" s="37">
        <v>2165.92</v>
      </c>
      <c r="D383" s="37">
        <v>57416.65</v>
      </c>
      <c r="E383" s="40"/>
      <c r="F383" s="56" t="str">
        <f t="shared" si="20"/>
        <v>2020–21 SAOT</v>
      </c>
      <c r="G383" s="56" t="str">
        <f t="array" ref="G383">A383&amp;" "&amp;SUM(IF(A383=FinyearIm,IF(C383&lt;=QldIm,1,0),0))</f>
        <v>2020–21 175</v>
      </c>
      <c r="H383" s="56" t="str">
        <f t="array" ref="H383">A383&amp;" "&amp;SUM(IF(A383=FinyearIm,IF(D383&lt;=AustraliaIm,1,0),0))</f>
        <v>2020–21 197</v>
      </c>
      <c r="I383" s="56" t="str">
        <f t="shared" si="21"/>
        <v>SAOT</v>
      </c>
      <c r="J383" s="57">
        <f t="shared" si="22"/>
        <v>2.16592E-3</v>
      </c>
      <c r="K383" s="57">
        <f t="shared" si="23"/>
        <v>5.741665E-2</v>
      </c>
      <c r="L383" s="57"/>
    </row>
    <row r="384" spans="1:12" x14ac:dyDescent="0.2">
      <c r="A384" t="s">
        <v>314</v>
      </c>
      <c r="B384" t="s">
        <v>247</v>
      </c>
      <c r="C384" s="37">
        <v>41924823.189999998</v>
      </c>
      <c r="D384" s="37">
        <v>978421553.03999996</v>
      </c>
      <c r="E384" s="40"/>
      <c r="F384" s="56" t="str">
        <f t="shared" si="20"/>
        <v>2020–21 SAUD</v>
      </c>
      <c r="G384" s="56" t="str">
        <f t="array" ref="G384">A384&amp;" "&amp;SUM(IF(A384=FinyearIm,IF(C384&lt;=QldIm,1,0),0))</f>
        <v>2020–21 51</v>
      </c>
      <c r="H384" s="56" t="str">
        <f t="array" ref="H384">A384&amp;" "&amp;SUM(IF(A384=FinyearIm,IF(D384&lt;=AustraliaIm,1,0),0))</f>
        <v>2020–21 37</v>
      </c>
      <c r="I384" s="56" t="str">
        <f t="shared" si="21"/>
        <v>SAUD</v>
      </c>
      <c r="J384" s="57">
        <f t="shared" si="22"/>
        <v>41.924823189999998</v>
      </c>
      <c r="K384" s="57">
        <f t="shared" si="23"/>
        <v>978.42155303999994</v>
      </c>
      <c r="L384" s="57"/>
    </row>
    <row r="385" spans="1:12" x14ac:dyDescent="0.2">
      <c r="A385" t="s">
        <v>314</v>
      </c>
      <c r="B385" t="s">
        <v>248</v>
      </c>
      <c r="C385" s="37">
        <v>1041.02</v>
      </c>
      <c r="D385" s="37">
        <v>366393890.82999998</v>
      </c>
      <c r="E385" s="40"/>
      <c r="F385" s="56" t="str">
        <f t="shared" si="20"/>
        <v>2020–21 SENE</v>
      </c>
      <c r="G385" s="56" t="str">
        <f t="array" ref="G385">A385&amp;" "&amp;SUM(IF(A385=FinyearIm,IF(C385&lt;=QldIm,1,0),0))</f>
        <v>2020–21 182</v>
      </c>
      <c r="H385" s="56" t="str">
        <f t="array" ref="H385">A385&amp;" "&amp;SUM(IF(A385=FinyearIm,IF(D385&lt;=AustraliaIm,1,0),0))</f>
        <v>2020–21 55</v>
      </c>
      <c r="I385" s="56" t="str">
        <f t="shared" si="21"/>
        <v>SENE</v>
      </c>
      <c r="J385" s="57">
        <f t="shared" si="22"/>
        <v>1.0410199999999999E-3</v>
      </c>
      <c r="K385" s="57">
        <f t="shared" si="23"/>
        <v>366.39389082999998</v>
      </c>
      <c r="L385" s="57"/>
    </row>
    <row r="386" spans="1:12" x14ac:dyDescent="0.2">
      <c r="A386" t="s">
        <v>314</v>
      </c>
      <c r="B386" t="s">
        <v>249</v>
      </c>
      <c r="C386" s="37">
        <v>8061132.8099999996</v>
      </c>
      <c r="D386" s="37">
        <v>66827457.680000097</v>
      </c>
      <c r="E386" s="40"/>
      <c r="F386" s="56" t="str">
        <f t="shared" ref="F386:F449" si="24">A386&amp;" "&amp;B386</f>
        <v>2020–21 SERB</v>
      </c>
      <c r="G386" s="56" t="str">
        <f t="array" ref="G386">A386&amp;" "&amp;SUM(IF(A386=FinyearIm,IF(C386&lt;=QldIm,1,0),0))</f>
        <v>2020–21 67</v>
      </c>
      <c r="H386" s="56" t="str">
        <f t="array" ref="H386">A386&amp;" "&amp;SUM(IF(A386=FinyearIm,IF(D386&lt;=AustraliaIm,1,0),0))</f>
        <v>2020–21 79</v>
      </c>
      <c r="I386" s="56" t="str">
        <f t="shared" ref="I386:I449" si="25">B386</f>
        <v>SERB</v>
      </c>
      <c r="J386" s="57">
        <f t="shared" ref="J386:J449" si="26">C386/1000000</f>
        <v>8.0611328100000001</v>
      </c>
      <c r="K386" s="57">
        <f t="shared" ref="K386:K449" si="27">D386/1000000</f>
        <v>66.827457680000094</v>
      </c>
      <c r="L386" s="57"/>
    </row>
    <row r="387" spans="1:12" x14ac:dyDescent="0.2">
      <c r="A387" t="s">
        <v>314</v>
      </c>
      <c r="B387" t="s">
        <v>250</v>
      </c>
      <c r="C387" s="37">
        <v>0</v>
      </c>
      <c r="D387" s="37">
        <v>1384666.89</v>
      </c>
      <c r="E387" s="40"/>
      <c r="F387" s="56" t="str">
        <f t="shared" si="24"/>
        <v>2020–21 SEYC</v>
      </c>
      <c r="G387" s="56" t="str">
        <f t="array" ref="G387">A387&amp;" "&amp;SUM(IF(A387=FinyearIm,IF(C387&lt;=QldIm,1,0),0))</f>
        <v>2020–21 223</v>
      </c>
      <c r="H387" s="56" t="str">
        <f t="array" ref="H387">A387&amp;" "&amp;SUM(IF(A387=FinyearIm,IF(D387&lt;=AustraliaIm,1,0),0))</f>
        <v>2020–21 146</v>
      </c>
      <c r="I387" s="56" t="str">
        <f t="shared" si="25"/>
        <v>SEYC</v>
      </c>
      <c r="J387" s="57">
        <f t="shared" si="26"/>
        <v>0</v>
      </c>
      <c r="K387" s="57">
        <f t="shared" si="27"/>
        <v>1.3846668899999999</v>
      </c>
      <c r="L387" s="57"/>
    </row>
    <row r="388" spans="1:12" x14ac:dyDescent="0.2">
      <c r="A388" t="s">
        <v>314</v>
      </c>
      <c r="B388" t="s">
        <v>252</v>
      </c>
      <c r="C388" s="37">
        <v>1210118181.23</v>
      </c>
      <c r="D388" s="37">
        <v>8790156805.8199997</v>
      </c>
      <c r="E388" s="40"/>
      <c r="F388" s="56" t="str">
        <f t="shared" si="24"/>
        <v>2020–21 SING</v>
      </c>
      <c r="G388" s="56" t="str">
        <f t="array" ref="G388">A388&amp;" "&amp;SUM(IF(A388=FinyearIm,IF(C388&lt;=QldIm,1,0),0))</f>
        <v>2020–21 9</v>
      </c>
      <c r="H388" s="56" t="str">
        <f t="array" ref="H388">A388&amp;" "&amp;SUM(IF(A388=FinyearIm,IF(D388&lt;=AustraliaIm,1,0),0))</f>
        <v>2020–21 8</v>
      </c>
      <c r="I388" s="56" t="str">
        <f t="shared" si="25"/>
        <v>SING</v>
      </c>
      <c r="J388" s="57">
        <f t="shared" si="26"/>
        <v>1210.1181812300001</v>
      </c>
      <c r="K388" s="57">
        <f t="shared" si="27"/>
        <v>8790.1568058199991</v>
      </c>
      <c r="L388" s="57"/>
    </row>
    <row r="389" spans="1:12" x14ac:dyDescent="0.2">
      <c r="A389" t="s">
        <v>314</v>
      </c>
      <c r="B389" t="s">
        <v>253</v>
      </c>
      <c r="C389" s="37">
        <v>299175.51</v>
      </c>
      <c r="D389" s="37">
        <v>2390199.96</v>
      </c>
      <c r="E389" s="40"/>
      <c r="F389" s="56" t="str">
        <f t="shared" si="24"/>
        <v>2020–21 SLEO</v>
      </c>
      <c r="G389" s="56" t="str">
        <f t="array" ref="G389">A389&amp;" "&amp;SUM(IF(A389=FinyearIm,IF(C389&lt;=QldIm,1,0),0))</f>
        <v>2020–21 119</v>
      </c>
      <c r="H389" s="56" t="str">
        <f t="array" ref="H389">A389&amp;" "&amp;SUM(IF(A389=FinyearIm,IF(D389&lt;=AustraliaIm,1,0),0))</f>
        <v>2020–21 133</v>
      </c>
      <c r="I389" s="56" t="str">
        <f t="shared" si="25"/>
        <v>SLEO</v>
      </c>
      <c r="J389" s="57">
        <f t="shared" si="26"/>
        <v>0.29917551000000003</v>
      </c>
      <c r="K389" s="57">
        <f t="shared" si="27"/>
        <v>2.3901999599999999</v>
      </c>
      <c r="L389" s="57"/>
    </row>
    <row r="390" spans="1:12" x14ac:dyDescent="0.2">
      <c r="A390" t="s">
        <v>314</v>
      </c>
      <c r="B390" t="s">
        <v>254</v>
      </c>
      <c r="C390" s="37">
        <v>19760752.140000001</v>
      </c>
      <c r="D390" s="37">
        <v>192263439.96000001</v>
      </c>
      <c r="E390" s="40"/>
      <c r="F390" s="56" t="str">
        <f t="shared" si="24"/>
        <v>2020–21 SLOV</v>
      </c>
      <c r="G390" s="56" t="str">
        <f t="array" ref="G390">A390&amp;" "&amp;SUM(IF(A390=FinyearIm,IF(C390&lt;=QldIm,1,0),0))</f>
        <v>2020–21 58</v>
      </c>
      <c r="H390" s="56" t="str">
        <f t="array" ref="H390">A390&amp;" "&amp;SUM(IF(A390=FinyearIm,IF(D390&lt;=AustraliaIm,1,0),0))</f>
        <v>2020–21 65</v>
      </c>
      <c r="I390" s="56" t="str">
        <f t="shared" si="25"/>
        <v>SLOV</v>
      </c>
      <c r="J390" s="57">
        <f t="shared" si="26"/>
        <v>19.760752140000001</v>
      </c>
      <c r="K390" s="57">
        <f t="shared" si="27"/>
        <v>192.26343996</v>
      </c>
      <c r="L390" s="57"/>
    </row>
    <row r="391" spans="1:12" x14ac:dyDescent="0.2">
      <c r="A391" t="s">
        <v>314</v>
      </c>
      <c r="B391" t="s">
        <v>255</v>
      </c>
      <c r="C391">
        <v>8654906.3100000005</v>
      </c>
      <c r="D391" s="37">
        <v>11957375.98</v>
      </c>
      <c r="E391" s="40"/>
      <c r="F391" s="56" t="str">
        <f t="shared" si="24"/>
        <v>2020–21 SOLO</v>
      </c>
      <c r="G391" s="56" t="str">
        <f t="array" ref="G391">A391&amp;" "&amp;SUM(IF(A391=FinyearIm,IF(C391&lt;=QldIm,1,0),0))</f>
        <v>2020–21 66</v>
      </c>
      <c r="H391" s="56" t="str">
        <f t="array" ref="H391">A391&amp;" "&amp;SUM(IF(A391=FinyearIm,IF(D391&lt;=AustraliaIm,1,0),0))</f>
        <v>2020–21 111</v>
      </c>
      <c r="I391" s="56" t="str">
        <f t="shared" si="25"/>
        <v>SOLO</v>
      </c>
      <c r="J391" s="57">
        <f t="shared" si="26"/>
        <v>8.6549063100000012</v>
      </c>
      <c r="K391" s="57">
        <f t="shared" si="27"/>
        <v>11.95737598</v>
      </c>
      <c r="L391" s="57"/>
    </row>
    <row r="392" spans="1:12" x14ac:dyDescent="0.2">
      <c r="A392" t="s">
        <v>314</v>
      </c>
      <c r="B392" t="s">
        <v>256</v>
      </c>
      <c r="C392" s="37">
        <v>3558.43</v>
      </c>
      <c r="D392" s="37">
        <v>137318.32</v>
      </c>
      <c r="E392" s="40"/>
      <c r="F392" s="56" t="str">
        <f t="shared" si="24"/>
        <v>2020–21 SOML</v>
      </c>
      <c r="G392" s="56" t="str">
        <f t="array" ref="G392">A392&amp;" "&amp;SUM(IF(A392=FinyearIm,IF(C392&lt;=QldIm,1,0),0))</f>
        <v>2020–21 168</v>
      </c>
      <c r="H392" s="56" t="str">
        <f t="array" ref="H392">A392&amp;" "&amp;SUM(IF(A392=FinyearIm,IF(D392&lt;=AustraliaIm,1,0),0))</f>
        <v>2020–21 184</v>
      </c>
      <c r="I392" s="56" t="str">
        <f t="shared" si="25"/>
        <v>SOML</v>
      </c>
      <c r="J392" s="57">
        <f t="shared" si="26"/>
        <v>3.55843E-3</v>
      </c>
      <c r="K392" s="57">
        <f t="shared" si="27"/>
        <v>0.13731831999999999</v>
      </c>
      <c r="L392" s="57"/>
    </row>
    <row r="393" spans="1:12" x14ac:dyDescent="0.2">
      <c r="A393" t="s">
        <v>314</v>
      </c>
      <c r="B393" t="s">
        <v>257</v>
      </c>
      <c r="C393" s="37">
        <v>369979427.97000003</v>
      </c>
      <c r="D393" s="37">
        <v>3039135855.46</v>
      </c>
      <c r="E393" s="40"/>
      <c r="F393" s="56" t="str">
        <f t="shared" si="24"/>
        <v>2020–21 SPAI</v>
      </c>
      <c r="G393" s="56" t="str">
        <f t="array" ref="G393">A393&amp;" "&amp;SUM(IF(A393=FinyearIm,IF(C393&lt;=QldIm,1,0),0))</f>
        <v>2020–21 21</v>
      </c>
      <c r="H393" s="56" t="str">
        <f t="array" ref="H393">A393&amp;" "&amp;SUM(IF(A393=FinyearIm,IF(D393&lt;=AustraliaIm,1,0),0))</f>
        <v>2020–21 20</v>
      </c>
      <c r="I393" s="56" t="str">
        <f t="shared" si="25"/>
        <v>SPAI</v>
      </c>
      <c r="J393" s="57">
        <f t="shared" si="26"/>
        <v>369.97942797000002</v>
      </c>
      <c r="K393" s="57">
        <f t="shared" si="27"/>
        <v>3039.1358554600001</v>
      </c>
      <c r="L393" s="57"/>
    </row>
    <row r="394" spans="1:12" x14ac:dyDescent="0.2">
      <c r="A394" t="s">
        <v>314</v>
      </c>
      <c r="B394" t="s">
        <v>258</v>
      </c>
      <c r="C394" s="37">
        <v>32128231.57</v>
      </c>
      <c r="D394" s="37">
        <v>304375597.49000001</v>
      </c>
      <c r="E394" s="40"/>
      <c r="F394" s="56" t="str">
        <f t="shared" si="24"/>
        <v>2020–21 SRIL</v>
      </c>
      <c r="G394" s="56" t="str">
        <f t="array" ref="G394">A394&amp;" "&amp;SUM(IF(A394=FinyearIm,IF(C394&lt;=QldIm,1,0),0))</f>
        <v>2020–21 54</v>
      </c>
      <c r="H394" s="56" t="str">
        <f t="array" ref="H394">A394&amp;" "&amp;SUM(IF(A394=FinyearIm,IF(D394&lt;=AustraliaIm,1,0),0))</f>
        <v>2020–21 60</v>
      </c>
      <c r="I394" s="56" t="str">
        <f t="shared" si="25"/>
        <v>SRIL</v>
      </c>
      <c r="J394" s="57">
        <f t="shared" si="26"/>
        <v>32.128231569999997</v>
      </c>
      <c r="K394" s="57">
        <f t="shared" si="27"/>
        <v>304.37559749000002</v>
      </c>
      <c r="L394" s="57"/>
    </row>
    <row r="395" spans="1:12" x14ac:dyDescent="0.2">
      <c r="A395" t="s">
        <v>314</v>
      </c>
      <c r="B395" t="s">
        <v>259</v>
      </c>
      <c r="C395" s="37">
        <v>11775.01</v>
      </c>
      <c r="D395" s="37">
        <v>2132117.92</v>
      </c>
      <c r="E395" s="40"/>
      <c r="F395" s="56" t="str">
        <f t="shared" si="24"/>
        <v>2020–21 SRNM</v>
      </c>
      <c r="G395" s="56" t="str">
        <f t="array" ref="G395">A395&amp;" "&amp;SUM(IF(A395=FinyearIm,IF(C395&lt;=QldIm,1,0),0))</f>
        <v>2020–21 158</v>
      </c>
      <c r="H395" s="56" t="str">
        <f t="array" ref="H395">A395&amp;" "&amp;SUM(IF(A395=FinyearIm,IF(D395&lt;=AustraliaIm,1,0),0))</f>
        <v>2020–21 135</v>
      </c>
      <c r="I395" s="56" t="str">
        <f t="shared" si="25"/>
        <v>SRNM</v>
      </c>
      <c r="J395" s="57">
        <f t="shared" si="26"/>
        <v>1.1775010000000001E-2</v>
      </c>
      <c r="K395" s="57">
        <f t="shared" si="27"/>
        <v>2.1321179199999998</v>
      </c>
      <c r="L395" s="57"/>
    </row>
    <row r="396" spans="1:12" x14ac:dyDescent="0.2">
      <c r="A396" t="s">
        <v>314</v>
      </c>
      <c r="B396" t="s">
        <v>306</v>
      </c>
      <c r="C396" s="37">
        <v>0</v>
      </c>
      <c r="D396" s="37">
        <v>22186.66</v>
      </c>
      <c r="E396" s="40"/>
      <c r="F396" s="56" t="str">
        <f t="shared" si="24"/>
        <v>2020–21 SSUD</v>
      </c>
      <c r="G396" s="56" t="str">
        <f t="array" ref="G396">A396&amp;" "&amp;SUM(IF(A396=FinyearIm,IF(C396&lt;=QldIm,1,0),0))</f>
        <v>2020–21 223</v>
      </c>
      <c r="H396" s="56" t="str">
        <f t="array" ref="H396">A396&amp;" "&amp;SUM(IF(A396=FinyearIm,IF(D396&lt;=AustraliaIm,1,0),0))</f>
        <v>2020–21 207</v>
      </c>
      <c r="I396" s="56" t="str">
        <f t="shared" si="25"/>
        <v>SSUD</v>
      </c>
      <c r="J396" s="57">
        <f t="shared" si="26"/>
        <v>0</v>
      </c>
      <c r="K396" s="57">
        <f t="shared" si="27"/>
        <v>2.218666E-2</v>
      </c>
      <c r="L396" s="57"/>
    </row>
    <row r="397" spans="1:12" x14ac:dyDescent="0.2">
      <c r="A397" t="s">
        <v>314</v>
      </c>
      <c r="B397" t="s">
        <v>260</v>
      </c>
      <c r="C397" s="37">
        <v>0</v>
      </c>
      <c r="D397" s="37">
        <v>164568.66</v>
      </c>
      <c r="E397" s="40"/>
      <c r="F397" s="56" t="str">
        <f t="shared" si="24"/>
        <v>2020–21 STCN</v>
      </c>
      <c r="G397" s="56" t="str">
        <f t="array" ref="G397">A397&amp;" "&amp;SUM(IF(A397=FinyearIm,IF(C397&lt;=QldIm,1,0),0))</f>
        <v>2020–21 223</v>
      </c>
      <c r="H397" s="56" t="str">
        <f t="array" ref="H397">A397&amp;" "&amp;SUM(IF(A397=FinyearIm,IF(D397&lt;=AustraliaIm,1,0),0))</f>
        <v>2020–21 178</v>
      </c>
      <c r="I397" s="56" t="str">
        <f t="shared" si="25"/>
        <v>STCN</v>
      </c>
      <c r="J397" s="57">
        <f t="shared" si="26"/>
        <v>0</v>
      </c>
      <c r="K397" s="57">
        <f t="shared" si="27"/>
        <v>0.16456866000000001</v>
      </c>
      <c r="L397" s="57"/>
    </row>
    <row r="398" spans="1:12" x14ac:dyDescent="0.2">
      <c r="A398" t="s">
        <v>314</v>
      </c>
      <c r="B398" t="s">
        <v>261</v>
      </c>
      <c r="C398" s="37">
        <v>331629.34000000003</v>
      </c>
      <c r="D398" s="37">
        <v>713829.35</v>
      </c>
      <c r="E398" s="40"/>
      <c r="F398" s="56" t="str">
        <f t="shared" si="24"/>
        <v>2020–21 STHE</v>
      </c>
      <c r="G398" s="56" t="str">
        <f t="array" ref="G398">A398&amp;" "&amp;SUM(IF(A398=FinyearIm,IF(C398&lt;=QldIm,1,0),0))</f>
        <v>2020–21 115</v>
      </c>
      <c r="H398" s="56" t="str">
        <f t="array" ref="H398">A398&amp;" "&amp;SUM(IF(A398=FinyearIm,IF(D398&lt;=AustraliaIm,1,0),0))</f>
        <v>2020–21 152</v>
      </c>
      <c r="I398" s="56" t="str">
        <f t="shared" si="25"/>
        <v>STHE</v>
      </c>
      <c r="J398" s="57">
        <f t="shared" si="26"/>
        <v>0.33162934000000005</v>
      </c>
      <c r="K398" s="57">
        <f t="shared" si="27"/>
        <v>0.71382935000000003</v>
      </c>
      <c r="L398" s="57"/>
    </row>
    <row r="399" spans="1:12" x14ac:dyDescent="0.2">
      <c r="A399" t="s">
        <v>314</v>
      </c>
      <c r="B399" t="s">
        <v>262</v>
      </c>
      <c r="C399" s="37">
        <v>0</v>
      </c>
      <c r="D399" s="37">
        <v>40103.019999999997</v>
      </c>
      <c r="E399" s="40"/>
      <c r="F399" s="56" t="str">
        <f t="shared" si="24"/>
        <v>2020–21 STLU</v>
      </c>
      <c r="G399" s="56" t="str">
        <f t="array" ref="G399">A399&amp;" "&amp;SUM(IF(A399=FinyearIm,IF(C399&lt;=QldIm,1,0),0))</f>
        <v>2020–21 223</v>
      </c>
      <c r="H399" s="56" t="str">
        <f t="array" ref="H399">A399&amp;" "&amp;SUM(IF(A399=FinyearIm,IF(D399&lt;=AustraliaIm,1,0),0))</f>
        <v>2020–21 202</v>
      </c>
      <c r="I399" s="56" t="str">
        <f t="shared" si="25"/>
        <v>STLU</v>
      </c>
      <c r="J399" s="57">
        <f t="shared" si="26"/>
        <v>0</v>
      </c>
      <c r="K399" s="57">
        <f t="shared" si="27"/>
        <v>4.0103019999999996E-2</v>
      </c>
      <c r="L399" s="57"/>
    </row>
    <row r="400" spans="1:12" x14ac:dyDescent="0.2">
      <c r="A400" t="s">
        <v>314</v>
      </c>
      <c r="B400" t="s">
        <v>317</v>
      </c>
      <c r="C400" s="37">
        <v>0</v>
      </c>
      <c r="D400" s="37">
        <v>2006.71</v>
      </c>
      <c r="E400" s="40"/>
      <c r="F400" s="56" t="str">
        <f t="shared" si="24"/>
        <v>2020–21 STVI</v>
      </c>
      <c r="G400" s="56" t="str">
        <f t="array" ref="G400">A400&amp;" "&amp;SUM(IF(A400=FinyearIm,IF(C400&lt;=QldIm,1,0),0))</f>
        <v>2020–21 223</v>
      </c>
      <c r="H400" s="56" t="str">
        <f t="array" ref="H400">A400&amp;" "&amp;SUM(IF(A400=FinyearIm,IF(D400&lt;=AustraliaIm,1,0),0))</f>
        <v>2020–21 222</v>
      </c>
      <c r="I400" s="56" t="str">
        <f t="shared" si="25"/>
        <v>STVI</v>
      </c>
      <c r="J400" s="57">
        <f t="shared" si="26"/>
        <v>0</v>
      </c>
      <c r="K400" s="57">
        <f t="shared" si="27"/>
        <v>2.0067100000000001E-3</v>
      </c>
      <c r="L400" s="57"/>
    </row>
    <row r="401" spans="1:12" x14ac:dyDescent="0.2">
      <c r="A401" t="s">
        <v>314</v>
      </c>
      <c r="B401" t="s">
        <v>263</v>
      </c>
      <c r="C401">
        <v>0</v>
      </c>
      <c r="D401">
        <v>103157.51</v>
      </c>
      <c r="E401" s="40"/>
      <c r="F401" s="56" t="str">
        <f t="shared" si="24"/>
        <v>2020–21 SUDN</v>
      </c>
      <c r="G401" s="56" t="str">
        <f t="array" ref="G401">A401&amp;" "&amp;SUM(IF(A401=FinyearIm,IF(C401&lt;=QldIm,1,0),0))</f>
        <v>2020–21 223</v>
      </c>
      <c r="H401" s="56" t="str">
        <f t="array" ref="H401">A401&amp;" "&amp;SUM(IF(A401=FinyearIm,IF(D401&lt;=AustraliaIm,1,0),0))</f>
        <v>2020–21 191</v>
      </c>
      <c r="I401" s="56" t="str">
        <f t="shared" si="25"/>
        <v>SUDN</v>
      </c>
      <c r="J401" s="57">
        <f t="shared" si="26"/>
        <v>0</v>
      </c>
      <c r="K401" s="57">
        <f t="shared" si="27"/>
        <v>0.10315750999999999</v>
      </c>
      <c r="L401" s="57"/>
    </row>
    <row r="402" spans="1:12" x14ac:dyDescent="0.2">
      <c r="A402" t="s">
        <v>314</v>
      </c>
      <c r="B402" t="s">
        <v>264</v>
      </c>
      <c r="C402" s="37">
        <v>89536478.750000104</v>
      </c>
      <c r="D402" s="37">
        <v>581506695.64999902</v>
      </c>
      <c r="E402" s="40"/>
      <c r="F402" s="56" t="str">
        <f t="shared" si="24"/>
        <v>2020–21 SVAK</v>
      </c>
      <c r="G402" s="56" t="str">
        <f t="array" ref="G402">A402&amp;" "&amp;SUM(IF(A402=FinyearIm,IF(C402&lt;=QldIm,1,0),0))</f>
        <v>2020–21 42</v>
      </c>
      <c r="H402" s="56" t="str">
        <f t="array" ref="H402">A402&amp;" "&amp;SUM(IF(A402=FinyearIm,IF(D402&lt;=AustraliaIm,1,0),0))</f>
        <v>2020–21 46</v>
      </c>
      <c r="I402" s="56" t="str">
        <f t="shared" si="25"/>
        <v>SVAK</v>
      </c>
      <c r="J402" s="57">
        <f t="shared" si="26"/>
        <v>89.5364787500001</v>
      </c>
      <c r="K402" s="57">
        <f t="shared" si="27"/>
        <v>581.50669564999907</v>
      </c>
      <c r="L402" s="57"/>
    </row>
    <row r="403" spans="1:12" x14ac:dyDescent="0.2">
      <c r="A403" t="s">
        <v>314</v>
      </c>
      <c r="B403" t="s">
        <v>265</v>
      </c>
      <c r="C403" s="37">
        <v>403540984.77999997</v>
      </c>
      <c r="D403" s="37">
        <v>2052926597.9100001</v>
      </c>
      <c r="E403" s="40"/>
      <c r="F403" s="56" t="str">
        <f t="shared" si="24"/>
        <v>2020–21 SWED</v>
      </c>
      <c r="G403" s="56" t="str">
        <f t="array" ref="G403">A403&amp;" "&amp;SUM(IF(A403=FinyearIm,IF(C403&lt;=QldIm,1,0),0))</f>
        <v>2020–21 19</v>
      </c>
      <c r="H403" s="56" t="str">
        <f t="array" ref="H403">A403&amp;" "&amp;SUM(IF(A403=FinyearIm,IF(D403&lt;=AustraliaIm,1,0),0))</f>
        <v>2020–21 24</v>
      </c>
      <c r="I403" s="56" t="str">
        <f t="shared" si="25"/>
        <v>SWED</v>
      </c>
      <c r="J403" s="57">
        <f t="shared" si="26"/>
        <v>403.54098477999997</v>
      </c>
      <c r="K403" s="57">
        <f t="shared" si="27"/>
        <v>2052.9265979100001</v>
      </c>
      <c r="L403" s="57"/>
    </row>
    <row r="404" spans="1:12" x14ac:dyDescent="0.2">
      <c r="A404" t="s">
        <v>314</v>
      </c>
      <c r="B404" t="s">
        <v>266</v>
      </c>
      <c r="C404" s="37">
        <v>127747796.67</v>
      </c>
      <c r="D404" s="37">
        <v>3619270331.4299998</v>
      </c>
      <c r="E404" s="40"/>
      <c r="F404" s="56" t="str">
        <f t="shared" si="24"/>
        <v>2020–21 SWIT</v>
      </c>
      <c r="G404" s="56" t="str">
        <f t="array" ref="G404">A404&amp;" "&amp;SUM(IF(A404=FinyearIm,IF(C404&lt;=QldIm,1,0),0))</f>
        <v>2020–21 36</v>
      </c>
      <c r="H404" s="56" t="str">
        <f t="array" ref="H404">A404&amp;" "&amp;SUM(IF(A404=FinyearIm,IF(D404&lt;=AustraliaIm,1,0),0))</f>
        <v>2020–21 17</v>
      </c>
      <c r="I404" s="56" t="str">
        <f t="shared" si="25"/>
        <v>SWIT</v>
      </c>
      <c r="J404" s="57">
        <f t="shared" si="26"/>
        <v>127.74779667</v>
      </c>
      <c r="K404" s="57">
        <f t="shared" si="27"/>
        <v>3619.2703314299997</v>
      </c>
      <c r="L404" s="57"/>
    </row>
    <row r="405" spans="1:12" x14ac:dyDescent="0.2">
      <c r="A405" t="s">
        <v>314</v>
      </c>
      <c r="B405" t="s">
        <v>267</v>
      </c>
      <c r="C405" s="37">
        <v>180412.7</v>
      </c>
      <c r="D405" s="37">
        <v>877309.63</v>
      </c>
      <c r="E405" s="40"/>
      <c r="F405" s="56" t="str">
        <f t="shared" si="24"/>
        <v>2020–21 SWZI</v>
      </c>
      <c r="G405" s="56" t="str">
        <f t="array" ref="G405">A405&amp;" "&amp;SUM(IF(A405=FinyearIm,IF(C405&lt;=QldIm,1,0),0))</f>
        <v>2020–21 126</v>
      </c>
      <c r="H405" s="56" t="str">
        <f t="array" ref="H405">A405&amp;" "&amp;SUM(IF(A405=FinyearIm,IF(D405&lt;=AustraliaIm,1,0),0))</f>
        <v>2020–21 151</v>
      </c>
      <c r="I405" s="56" t="str">
        <f t="shared" si="25"/>
        <v>SWZI</v>
      </c>
      <c r="J405" s="57">
        <f t="shared" si="26"/>
        <v>0.18041270000000001</v>
      </c>
      <c r="K405" s="57">
        <f t="shared" si="27"/>
        <v>0.87730962999999995</v>
      </c>
      <c r="L405" s="57"/>
    </row>
    <row r="406" spans="1:12" x14ac:dyDescent="0.2">
      <c r="A406" t="s">
        <v>314</v>
      </c>
      <c r="B406" t="s">
        <v>268</v>
      </c>
      <c r="C406" s="37">
        <v>0</v>
      </c>
      <c r="D406" s="37">
        <v>2083002.28</v>
      </c>
      <c r="E406" s="40"/>
      <c r="F406" s="56" t="str">
        <f t="shared" si="24"/>
        <v>2020–21 SYRI</v>
      </c>
      <c r="G406" s="56" t="str">
        <f t="array" ref="G406">A406&amp;" "&amp;SUM(IF(A406=FinyearIm,IF(C406&lt;=QldIm,1,0),0))</f>
        <v>2020–21 223</v>
      </c>
      <c r="H406" s="56" t="str">
        <f t="array" ref="H406">A406&amp;" "&amp;SUM(IF(A406=FinyearIm,IF(D406&lt;=AustraliaIm,1,0),0))</f>
        <v>2020–21 136</v>
      </c>
      <c r="I406" s="56" t="str">
        <f t="shared" si="25"/>
        <v>SYRI</v>
      </c>
      <c r="J406" s="57">
        <f t="shared" si="26"/>
        <v>0</v>
      </c>
      <c r="K406" s="57">
        <f t="shared" si="27"/>
        <v>2.0830022800000001</v>
      </c>
      <c r="L406" s="57"/>
    </row>
    <row r="407" spans="1:12" x14ac:dyDescent="0.2">
      <c r="A407" t="s">
        <v>314</v>
      </c>
      <c r="B407" t="s">
        <v>269</v>
      </c>
      <c r="C407" s="37">
        <v>810416385.41999996</v>
      </c>
      <c r="D407" s="37">
        <v>5014681465.8299999</v>
      </c>
      <c r="E407" s="40"/>
      <c r="F407" s="56" t="str">
        <f t="shared" si="24"/>
        <v>2020–21 TAIW</v>
      </c>
      <c r="G407" s="56" t="str">
        <f t="array" ref="G407">A407&amp;" "&amp;SUM(IF(A407=FinyearIm,IF(C407&lt;=QldIm,1,0),0))</f>
        <v>2020–21 12</v>
      </c>
      <c r="H407" s="56" t="str">
        <f t="array" ref="H407">A407&amp;" "&amp;SUM(IF(A407=FinyearIm,IF(D407&lt;=AustraliaIm,1,0),0))</f>
        <v>2020–21 15</v>
      </c>
      <c r="I407" s="56" t="str">
        <f t="shared" si="25"/>
        <v>TAIW</v>
      </c>
      <c r="J407" s="57">
        <f t="shared" si="26"/>
        <v>810.41638541999998</v>
      </c>
      <c r="K407" s="57">
        <f t="shared" si="27"/>
        <v>5014.68146583</v>
      </c>
      <c r="L407" s="57"/>
    </row>
    <row r="408" spans="1:12" x14ac:dyDescent="0.2">
      <c r="A408" t="s">
        <v>314</v>
      </c>
      <c r="B408" t="s">
        <v>307</v>
      </c>
      <c r="C408" s="37">
        <v>0</v>
      </c>
      <c r="D408" s="37">
        <v>14766.05</v>
      </c>
      <c r="E408" s="40"/>
      <c r="F408" s="56" t="str">
        <f t="shared" si="24"/>
        <v>2020–21 TAJI</v>
      </c>
      <c r="G408" s="56" t="str">
        <f t="array" ref="G408">A408&amp;" "&amp;SUM(IF(A408=FinyearIm,IF(C408&lt;=QldIm,1,0),0))</f>
        <v>2020–21 223</v>
      </c>
      <c r="H408" s="56" t="str">
        <f t="array" ref="H408">A408&amp;" "&amp;SUM(IF(A408=FinyearIm,IF(D408&lt;=AustraliaIm,1,0),0))</f>
        <v>2020–21 210</v>
      </c>
      <c r="I408" s="56" t="str">
        <f t="shared" si="25"/>
        <v>TAJI</v>
      </c>
      <c r="J408" s="57">
        <f t="shared" si="26"/>
        <v>0</v>
      </c>
      <c r="K408" s="57">
        <f t="shared" si="27"/>
        <v>1.4766049999999999E-2</v>
      </c>
      <c r="L408" s="57"/>
    </row>
    <row r="409" spans="1:12" x14ac:dyDescent="0.2">
      <c r="A409" t="s">
        <v>314</v>
      </c>
      <c r="B409" t="s">
        <v>270</v>
      </c>
      <c r="C409" s="37">
        <v>946101.58</v>
      </c>
      <c r="D409" s="37">
        <v>9179091.4600000009</v>
      </c>
      <c r="E409" s="40"/>
      <c r="F409" s="56" t="str">
        <f t="shared" si="24"/>
        <v>2020–21 TANZ</v>
      </c>
      <c r="G409" s="56" t="str">
        <f t="array" ref="G409">A409&amp;" "&amp;SUM(IF(A409=FinyearIm,IF(C409&lt;=QldIm,1,0),0))</f>
        <v>2020–21 100</v>
      </c>
      <c r="H409" s="56" t="str">
        <f t="array" ref="H409">A409&amp;" "&amp;SUM(IF(A409=FinyearIm,IF(D409&lt;=AustraliaIm,1,0),0))</f>
        <v>2020–21 121</v>
      </c>
      <c r="I409" s="56" t="str">
        <f t="shared" si="25"/>
        <v>TANZ</v>
      </c>
      <c r="J409" s="57">
        <f t="shared" si="26"/>
        <v>0.94610158</v>
      </c>
      <c r="K409" s="57">
        <f t="shared" si="27"/>
        <v>9.1790914600000004</v>
      </c>
      <c r="L409" s="57"/>
    </row>
    <row r="410" spans="1:12" x14ac:dyDescent="0.2">
      <c r="A410" t="s">
        <v>314</v>
      </c>
      <c r="B410" t="s">
        <v>271</v>
      </c>
      <c r="C410" s="37">
        <v>3189260619.8099999</v>
      </c>
      <c r="D410" s="37">
        <v>14969212424.34</v>
      </c>
      <c r="E410" s="40"/>
      <c r="F410" s="56" t="str">
        <f t="shared" si="24"/>
        <v>2020–21 THAI</v>
      </c>
      <c r="G410" s="56" t="str">
        <f t="array" ref="G410">A410&amp;" "&amp;SUM(IF(A410=FinyearIm,IF(C410&lt;=QldIm,1,0),0))</f>
        <v>2020–21 4</v>
      </c>
      <c r="H410" s="56" t="str">
        <f t="array" ref="H410">A410&amp;" "&amp;SUM(IF(A410=FinyearIm,IF(D410&lt;=AustraliaIm,1,0),0))</f>
        <v>2020–21 4</v>
      </c>
      <c r="I410" s="56" t="str">
        <f t="shared" si="25"/>
        <v>THAI</v>
      </c>
      <c r="J410" s="57">
        <f t="shared" si="26"/>
        <v>3189.2606198099998</v>
      </c>
      <c r="K410" s="57">
        <f t="shared" si="27"/>
        <v>14969.212424339999</v>
      </c>
      <c r="L410" s="57"/>
    </row>
    <row r="411" spans="1:12" x14ac:dyDescent="0.2">
      <c r="A411" t="s">
        <v>314</v>
      </c>
      <c r="B411" t="s">
        <v>272</v>
      </c>
      <c r="C411" s="37">
        <v>521086</v>
      </c>
      <c r="D411" s="37">
        <v>2267523.2599999998</v>
      </c>
      <c r="E411" s="40"/>
      <c r="F411" s="56" t="str">
        <f t="shared" si="24"/>
        <v>2020–21 TNGA</v>
      </c>
      <c r="G411" s="56" t="str">
        <f t="array" ref="G411">A411&amp;" "&amp;SUM(IF(A411=FinyearIm,IF(C411&lt;=QldIm,1,0),0))</f>
        <v>2020–21 110</v>
      </c>
      <c r="H411" s="56" t="str">
        <f t="array" ref="H411">A411&amp;" "&amp;SUM(IF(A411=FinyearIm,IF(D411&lt;=AustraliaIm,1,0),0))</f>
        <v>2020–21 134</v>
      </c>
      <c r="I411" s="56" t="str">
        <f t="shared" si="25"/>
        <v>TNGA</v>
      </c>
      <c r="J411" s="57">
        <f t="shared" si="26"/>
        <v>0.52108600000000005</v>
      </c>
      <c r="K411" s="57">
        <f t="shared" si="27"/>
        <v>2.2675232599999999</v>
      </c>
      <c r="L411" s="57"/>
    </row>
    <row r="412" spans="1:12" x14ac:dyDescent="0.2">
      <c r="A412" t="s">
        <v>314</v>
      </c>
      <c r="B412" t="s">
        <v>273</v>
      </c>
      <c r="C412" s="37">
        <v>0</v>
      </c>
      <c r="D412" s="37">
        <v>16390409.16</v>
      </c>
      <c r="E412" s="40"/>
      <c r="F412" s="56" t="str">
        <f t="shared" si="24"/>
        <v>2020–21 TOGO</v>
      </c>
      <c r="G412" s="56" t="str">
        <f t="array" ref="G412">A412&amp;" "&amp;SUM(IF(A412=FinyearIm,IF(C412&lt;=QldIm,1,0),0))</f>
        <v>2020–21 223</v>
      </c>
      <c r="H412" s="56" t="str">
        <f t="array" ref="H412">A412&amp;" "&amp;SUM(IF(A412=FinyearIm,IF(D412&lt;=AustraliaIm,1,0),0))</f>
        <v>2020–21 103</v>
      </c>
      <c r="I412" s="56" t="str">
        <f t="shared" si="25"/>
        <v>TOGO</v>
      </c>
      <c r="J412" s="57">
        <f t="shared" si="26"/>
        <v>0</v>
      </c>
      <c r="K412" s="57">
        <f t="shared" si="27"/>
        <v>16.390409160000001</v>
      </c>
      <c r="L412" s="57"/>
    </row>
    <row r="413" spans="1:12" x14ac:dyDescent="0.2">
      <c r="A413" t="s">
        <v>314</v>
      </c>
      <c r="B413" t="s">
        <v>274</v>
      </c>
      <c r="C413" s="37">
        <v>74129.509999999995</v>
      </c>
      <c r="D413" s="37">
        <v>7576410.4000000004</v>
      </c>
      <c r="E413" s="40"/>
      <c r="F413" s="56" t="str">
        <f t="shared" si="24"/>
        <v>2020–21 TRIN</v>
      </c>
      <c r="G413" s="56" t="str">
        <f t="array" ref="G413">A413&amp;" "&amp;SUM(IF(A413=FinyearIm,IF(C413&lt;=QldIm,1,0),0))</f>
        <v>2020–21 139</v>
      </c>
      <c r="H413" s="56" t="str">
        <f t="array" ref="H413">A413&amp;" "&amp;SUM(IF(A413=FinyearIm,IF(D413&lt;=AustraliaIm,1,0),0))</f>
        <v>2020–21 122</v>
      </c>
      <c r="I413" s="56" t="str">
        <f t="shared" si="25"/>
        <v>TRIN</v>
      </c>
      <c r="J413" s="57">
        <f t="shared" si="26"/>
        <v>7.4129509999999996E-2</v>
      </c>
      <c r="K413" s="57">
        <f t="shared" si="27"/>
        <v>7.5764104000000003</v>
      </c>
      <c r="L413" s="57"/>
    </row>
    <row r="414" spans="1:12" x14ac:dyDescent="0.2">
      <c r="A414" t="s">
        <v>314</v>
      </c>
      <c r="B414" t="s">
        <v>275</v>
      </c>
      <c r="C414">
        <v>3733469.41</v>
      </c>
      <c r="D414" s="37">
        <v>47974531.960000098</v>
      </c>
      <c r="E414" s="40"/>
      <c r="F414" s="56" t="str">
        <f t="shared" si="24"/>
        <v>2020–21 TUNI</v>
      </c>
      <c r="G414" s="56" t="str">
        <f t="array" ref="G414">A414&amp;" "&amp;SUM(IF(A414=FinyearIm,IF(C414&lt;=QldIm,1,0),0))</f>
        <v>2020–21 80</v>
      </c>
      <c r="H414" s="56" t="str">
        <f t="array" ref="H414">A414&amp;" "&amp;SUM(IF(A414=FinyearIm,IF(D414&lt;=AustraliaIm,1,0),0))</f>
        <v>2020–21 84</v>
      </c>
      <c r="I414" s="56" t="str">
        <f t="shared" si="25"/>
        <v>TUNI</v>
      </c>
      <c r="J414" s="57">
        <f t="shared" si="26"/>
        <v>3.7334694100000001</v>
      </c>
      <c r="K414" s="57">
        <f t="shared" si="27"/>
        <v>47.9745319600001</v>
      </c>
      <c r="L414" s="57"/>
    </row>
    <row r="415" spans="1:12" x14ac:dyDescent="0.2">
      <c r="A415" t="s">
        <v>314</v>
      </c>
      <c r="B415" t="s">
        <v>276</v>
      </c>
      <c r="C415">
        <v>177753705.56</v>
      </c>
      <c r="D415" s="37">
        <v>1264393844.9100001</v>
      </c>
      <c r="E415" s="40"/>
      <c r="F415" s="56" t="str">
        <f t="shared" si="24"/>
        <v>2020–21 TURK</v>
      </c>
      <c r="G415" s="56" t="str">
        <f t="array" ref="G415">A415&amp;" "&amp;SUM(IF(A415=FinyearIm,IF(C415&lt;=QldIm,1,0),0))</f>
        <v>2020–21 30</v>
      </c>
      <c r="H415" s="56" t="str">
        <f t="array" ref="H415">A415&amp;" "&amp;SUM(IF(A415=FinyearIm,IF(D415&lt;=AustraliaIm,1,0),0))</f>
        <v>2020–21 33</v>
      </c>
      <c r="I415" s="56" t="str">
        <f t="shared" si="25"/>
        <v>TURK</v>
      </c>
      <c r="J415" s="57">
        <f t="shared" si="26"/>
        <v>177.75370556000001</v>
      </c>
      <c r="K415" s="57">
        <f t="shared" si="27"/>
        <v>1264.3938449100001</v>
      </c>
      <c r="L415" s="57"/>
    </row>
    <row r="416" spans="1:12" x14ac:dyDescent="0.2">
      <c r="A416" t="s">
        <v>314</v>
      </c>
      <c r="B416" t="s">
        <v>277</v>
      </c>
      <c r="C416" s="37">
        <v>5236.8100000000004</v>
      </c>
      <c r="D416" s="37">
        <v>13551.77</v>
      </c>
      <c r="E416" s="40"/>
      <c r="F416" s="56" t="str">
        <f t="shared" si="24"/>
        <v>2020–21 TURS</v>
      </c>
      <c r="G416" s="56" t="str">
        <f t="array" ref="G416">A416&amp;" "&amp;SUM(IF(A416=FinyearIm,IF(C416&lt;=QldIm,1,0),0))</f>
        <v>2020–21 163</v>
      </c>
      <c r="H416" s="56" t="str">
        <f t="array" ref="H416">A416&amp;" "&amp;SUM(IF(A416=FinyearIm,IF(D416&lt;=AustraliaIm,1,0),0))</f>
        <v>2020–21 211</v>
      </c>
      <c r="I416" s="56" t="str">
        <f t="shared" si="25"/>
        <v>TURS</v>
      </c>
      <c r="J416" s="57">
        <f t="shared" si="26"/>
        <v>5.2368100000000006E-3</v>
      </c>
      <c r="K416" s="57">
        <f t="shared" si="27"/>
        <v>1.3551770000000001E-2</v>
      </c>
      <c r="L416" s="57"/>
    </row>
    <row r="417" spans="1:12" x14ac:dyDescent="0.2">
      <c r="A417" t="s">
        <v>314</v>
      </c>
      <c r="B417" t="s">
        <v>278</v>
      </c>
      <c r="C417" s="37">
        <v>11110.31</v>
      </c>
      <c r="D417" s="37">
        <v>150967.03</v>
      </c>
      <c r="E417" s="40"/>
      <c r="F417" s="56" t="str">
        <f t="shared" si="24"/>
        <v>2020–21 TUVA</v>
      </c>
      <c r="G417" s="56" t="str">
        <f t="array" ref="G417">A417&amp;" "&amp;SUM(IF(A417=FinyearIm,IF(C417&lt;=QldIm,1,0),0))</f>
        <v>2020–21 159</v>
      </c>
      <c r="H417" s="56" t="str">
        <f t="array" ref="H417">A417&amp;" "&amp;SUM(IF(A417=FinyearIm,IF(D417&lt;=AustraliaIm,1,0),0))</f>
        <v>2020–21 180</v>
      </c>
      <c r="I417" s="56" t="str">
        <f t="shared" si="25"/>
        <v>TUVA</v>
      </c>
      <c r="J417" s="57">
        <f t="shared" si="26"/>
        <v>1.111031E-2</v>
      </c>
      <c r="K417" s="57">
        <f t="shared" si="27"/>
        <v>0.15096703</v>
      </c>
      <c r="L417" s="57"/>
    </row>
    <row r="418" spans="1:12" x14ac:dyDescent="0.2">
      <c r="A418" t="s">
        <v>314</v>
      </c>
      <c r="B418" t="s">
        <v>279</v>
      </c>
      <c r="C418">
        <v>156728486.19</v>
      </c>
      <c r="D418" s="37">
        <v>1862475590</v>
      </c>
      <c r="E418" s="40"/>
      <c r="F418" s="56" t="str">
        <f t="shared" si="24"/>
        <v>2020–21 UAEM</v>
      </c>
      <c r="G418" s="56" t="str">
        <f t="array" ref="G418">A418&amp;" "&amp;SUM(IF(A418=FinyearIm,IF(C418&lt;=QldIm,1,0),0))</f>
        <v>2020–21 34</v>
      </c>
      <c r="H418" s="56" t="str">
        <f t="array" ref="H418">A418&amp;" "&amp;SUM(IF(A418=FinyearIm,IF(D418&lt;=AustraliaIm,1,0),0))</f>
        <v>2020–21 27</v>
      </c>
      <c r="I418" s="56" t="str">
        <f t="shared" si="25"/>
        <v>UAEM</v>
      </c>
      <c r="J418" s="57">
        <f t="shared" si="26"/>
        <v>156.72848618999998</v>
      </c>
      <c r="K418" s="57">
        <f t="shared" si="27"/>
        <v>1862.47559</v>
      </c>
      <c r="L418" s="57"/>
    </row>
    <row r="419" spans="1:12" x14ac:dyDescent="0.2">
      <c r="A419" t="s">
        <v>314</v>
      </c>
      <c r="B419" t="s">
        <v>280</v>
      </c>
      <c r="C419">
        <v>965002.36</v>
      </c>
      <c r="D419" s="37">
        <v>3487494.73</v>
      </c>
      <c r="E419" s="40"/>
      <c r="F419" s="56" t="str">
        <f t="shared" si="24"/>
        <v>2020–21 UGAN</v>
      </c>
      <c r="G419" s="56" t="str">
        <f t="array" ref="G419">A419&amp;" "&amp;SUM(IF(A419=FinyearIm,IF(C419&lt;=QldIm,1,0),0))</f>
        <v>2020–21 98</v>
      </c>
      <c r="H419" s="56" t="str">
        <f t="array" ref="H419">A419&amp;" "&amp;SUM(IF(A419=FinyearIm,IF(D419&lt;=AustraliaIm,1,0),0))</f>
        <v>2020–21 126</v>
      </c>
      <c r="I419" s="56" t="str">
        <f t="shared" si="25"/>
        <v>UGAN</v>
      </c>
      <c r="J419" s="57">
        <f t="shared" si="26"/>
        <v>0.96500235999999995</v>
      </c>
      <c r="K419" s="57">
        <f t="shared" si="27"/>
        <v>3.4874947299999999</v>
      </c>
      <c r="L419" s="57"/>
    </row>
    <row r="420" spans="1:12" x14ac:dyDescent="0.2">
      <c r="A420" t="s">
        <v>314</v>
      </c>
      <c r="B420" t="s">
        <v>281</v>
      </c>
      <c r="C420" s="37">
        <v>761976672.42999995</v>
      </c>
      <c r="D420" s="37">
        <v>7497303746.0499697</v>
      </c>
      <c r="E420" s="40"/>
      <c r="F420" s="56" t="str">
        <f t="shared" si="24"/>
        <v>2020–21 UK</v>
      </c>
      <c r="G420" s="56" t="str">
        <f t="array" ref="G420">A420&amp;" "&amp;SUM(IF(A420=FinyearIm,IF(C420&lt;=QldIm,1,0),0))</f>
        <v>2020–21 15</v>
      </c>
      <c r="H420" s="56" t="str">
        <f t="array" ref="H420">A420&amp;" "&amp;SUM(IF(A420=FinyearIm,IF(D420&lt;=AustraliaIm,1,0),0))</f>
        <v>2020–21 9</v>
      </c>
      <c r="I420" s="56" t="str">
        <f t="shared" si="25"/>
        <v>UK</v>
      </c>
      <c r="J420" s="57">
        <f t="shared" si="26"/>
        <v>761.97667242999989</v>
      </c>
      <c r="K420" s="57">
        <f t="shared" si="27"/>
        <v>7497.30374604997</v>
      </c>
      <c r="L420" s="57"/>
    </row>
    <row r="421" spans="1:12" x14ac:dyDescent="0.2">
      <c r="A421" t="s">
        <v>314</v>
      </c>
      <c r="B421" t="s">
        <v>282</v>
      </c>
      <c r="C421" s="37">
        <v>4726536.88</v>
      </c>
      <c r="D421" s="37">
        <v>121994200.3</v>
      </c>
      <c r="E421" s="56"/>
      <c r="F421" s="56" t="str">
        <f t="shared" si="24"/>
        <v>2020–21 UKRA</v>
      </c>
      <c r="G421" s="56" t="str">
        <f t="array" ref="G421">A421&amp;" "&amp;SUM(IF(A421=FinyearIm,IF(C421&lt;=QldIm,1,0),0))</f>
        <v>2020–21 76</v>
      </c>
      <c r="H421" s="56" t="str">
        <f t="array" ref="H421">A421&amp;" "&amp;SUM(IF(A421=FinyearIm,IF(D421&lt;=AustraliaIm,1,0),0))</f>
        <v>2020–21 71</v>
      </c>
      <c r="I421" s="56" t="str">
        <f t="shared" si="25"/>
        <v>UKRA</v>
      </c>
      <c r="J421" s="57">
        <f t="shared" si="26"/>
        <v>4.7265368800000003</v>
      </c>
      <c r="K421" s="57">
        <f t="shared" si="27"/>
        <v>121.9942003</v>
      </c>
      <c r="L421" s="57"/>
    </row>
    <row r="422" spans="1:12" x14ac:dyDescent="0.2">
      <c r="A422" t="s">
        <v>314</v>
      </c>
      <c r="B422" t="s">
        <v>283</v>
      </c>
      <c r="C422" s="37">
        <v>592387.27</v>
      </c>
      <c r="D422" s="37">
        <v>15108445.779999999</v>
      </c>
      <c r="E422" s="56"/>
      <c r="F422" s="56" t="str">
        <f t="shared" si="24"/>
        <v>2020–21 URUG</v>
      </c>
      <c r="G422" s="56" t="str">
        <f t="array" ref="G422">A422&amp;" "&amp;SUM(IF(A422=FinyearIm,IF(C422&lt;=QldIm,1,0),0))</f>
        <v>2020–21 107</v>
      </c>
      <c r="H422" s="56" t="str">
        <f t="array" ref="H422">A422&amp;" "&amp;SUM(IF(A422=FinyearIm,IF(D422&lt;=AustraliaIm,1,0),0))</f>
        <v>2020–21 105</v>
      </c>
      <c r="I422" s="56" t="str">
        <f t="shared" si="25"/>
        <v>URUG</v>
      </c>
      <c r="J422" s="57">
        <f t="shared" si="26"/>
        <v>0.59238727000000002</v>
      </c>
      <c r="K422" s="57">
        <f t="shared" si="27"/>
        <v>15.108445779999998</v>
      </c>
      <c r="L422" s="57"/>
    </row>
    <row r="423" spans="1:12" x14ac:dyDescent="0.2">
      <c r="A423" t="s">
        <v>314</v>
      </c>
      <c r="B423" t="s">
        <v>284</v>
      </c>
      <c r="C423" s="37">
        <v>4881460032.7000198</v>
      </c>
      <c r="D423" s="37">
        <v>34175491504.039799</v>
      </c>
      <c r="E423" s="56"/>
      <c r="F423" s="56" t="str">
        <f t="shared" si="24"/>
        <v>2020–21 USA</v>
      </c>
      <c r="G423" s="56" t="str">
        <f t="array" ref="G423">A423&amp;" "&amp;SUM(IF(A423=FinyearIm,IF(C423&lt;=QldIm,1,0),0))</f>
        <v>2020–21 2</v>
      </c>
      <c r="H423" s="56" t="str">
        <f t="array" ref="H423">A423&amp;" "&amp;SUM(IF(A423=FinyearIm,IF(D423&lt;=AustraliaIm,1,0),0))</f>
        <v>2020–21 2</v>
      </c>
      <c r="I423" s="56" t="str">
        <f t="shared" si="25"/>
        <v>USA</v>
      </c>
      <c r="J423" s="57">
        <f t="shared" si="26"/>
        <v>4881.4600327000198</v>
      </c>
      <c r="K423" s="57">
        <f t="shared" si="27"/>
        <v>34175.491504039797</v>
      </c>
      <c r="L423" s="57"/>
    </row>
    <row r="424" spans="1:12" x14ac:dyDescent="0.2">
      <c r="A424" t="s">
        <v>314</v>
      </c>
      <c r="B424" t="s">
        <v>300</v>
      </c>
      <c r="C424">
        <v>5433.09</v>
      </c>
      <c r="D424" s="37">
        <v>29270.240000000002</v>
      </c>
      <c r="E424" s="56"/>
      <c r="F424" s="56" t="str">
        <f t="shared" si="24"/>
        <v>2020–21 USOI</v>
      </c>
      <c r="G424" s="56" t="str">
        <f t="array" ref="G424">A424&amp;" "&amp;SUM(IF(A424=FinyearIm,IF(C424&lt;=QldIm,1,0),0))</f>
        <v>2020–21 162</v>
      </c>
      <c r="H424" s="56" t="str">
        <f t="array" ref="H424">A424&amp;" "&amp;SUM(IF(A424=FinyearIm,IF(D424&lt;=AustraliaIm,1,0),0))</f>
        <v>2020–21 205</v>
      </c>
      <c r="I424" s="56" t="str">
        <f t="shared" si="25"/>
        <v>USOI</v>
      </c>
      <c r="J424" s="57">
        <f t="shared" si="26"/>
        <v>5.4330899999999998E-3</v>
      </c>
      <c r="K424" s="57">
        <f t="shared" si="27"/>
        <v>2.9270240000000003E-2</v>
      </c>
      <c r="L424" s="57"/>
    </row>
    <row r="425" spans="1:12" x14ac:dyDescent="0.2">
      <c r="A425" t="s">
        <v>314</v>
      </c>
      <c r="B425" t="s">
        <v>310</v>
      </c>
      <c r="C425" s="37">
        <v>2884.78</v>
      </c>
      <c r="D425" s="37">
        <v>196760.76</v>
      </c>
      <c r="E425" s="56"/>
      <c r="F425" s="56" t="str">
        <f t="shared" si="24"/>
        <v>2020–21 UZBK</v>
      </c>
      <c r="G425" s="56" t="str">
        <f t="array" ref="G425">A425&amp;" "&amp;SUM(IF(A425=FinyearIm,IF(C425&lt;=QldIm,1,0),0))</f>
        <v>2020–21 173</v>
      </c>
      <c r="H425" s="56" t="str">
        <f t="array" ref="H425">A425&amp;" "&amp;SUM(IF(A425=FinyearIm,IF(D425&lt;=AustraliaIm,1,0),0))</f>
        <v>2020–21 174</v>
      </c>
      <c r="I425" s="56" t="str">
        <f t="shared" si="25"/>
        <v>UZBK</v>
      </c>
      <c r="J425" s="57">
        <f t="shared" si="26"/>
        <v>2.88478E-3</v>
      </c>
      <c r="K425" s="57">
        <f t="shared" si="27"/>
        <v>0.19676076000000001</v>
      </c>
      <c r="L425" s="57"/>
    </row>
    <row r="426" spans="1:12" x14ac:dyDescent="0.2">
      <c r="A426" t="s">
        <v>314</v>
      </c>
      <c r="B426" t="s">
        <v>285</v>
      </c>
      <c r="C426" s="37">
        <v>2350099.81</v>
      </c>
      <c r="D426" s="37">
        <v>2704330.91</v>
      </c>
      <c r="E426" s="56"/>
      <c r="F426" s="56" t="str">
        <f t="shared" si="24"/>
        <v>2020–21 VANU</v>
      </c>
      <c r="G426" s="56" t="str">
        <f t="array" ref="G426">A426&amp;" "&amp;SUM(IF(A426=FinyearIm,IF(C426&lt;=QldIm,1,0),0))</f>
        <v>2020–21 84</v>
      </c>
      <c r="H426" s="56" t="str">
        <f t="array" ref="H426">A426&amp;" "&amp;SUM(IF(A426=FinyearIm,IF(D426&lt;=AustraliaIm,1,0),0))</f>
        <v>2020–21 128</v>
      </c>
      <c r="I426" s="56" t="str">
        <f t="shared" si="25"/>
        <v>VANU</v>
      </c>
      <c r="J426" s="57">
        <f t="shared" si="26"/>
        <v>2.3500998100000001</v>
      </c>
      <c r="K426" s="57">
        <f t="shared" si="27"/>
        <v>2.7043309100000004</v>
      </c>
      <c r="L426" s="57"/>
    </row>
    <row r="427" spans="1:12" x14ac:dyDescent="0.2">
      <c r="A427" t="s">
        <v>314</v>
      </c>
      <c r="B427" t="s">
        <v>286</v>
      </c>
      <c r="C427" s="37">
        <v>5129.3500000000004</v>
      </c>
      <c r="D427" s="37">
        <v>1545712.07</v>
      </c>
      <c r="E427" s="56"/>
      <c r="F427" s="56" t="str">
        <f t="shared" si="24"/>
        <v>2020–21 VENZ</v>
      </c>
      <c r="G427" s="56" t="str">
        <f t="array" ref="G427">A427&amp;" "&amp;SUM(IF(A427=FinyearIm,IF(C427&lt;=QldIm,1,0),0))</f>
        <v>2020–21 164</v>
      </c>
      <c r="H427" s="56" t="str">
        <f t="array" ref="H427">A427&amp;" "&amp;SUM(IF(A427=FinyearIm,IF(D427&lt;=AustraliaIm,1,0),0))</f>
        <v>2020–21 143</v>
      </c>
      <c r="I427" s="56" t="str">
        <f t="shared" si="25"/>
        <v>VENZ</v>
      </c>
      <c r="J427" s="57">
        <f t="shared" si="26"/>
        <v>5.1293500000000004E-3</v>
      </c>
      <c r="K427" s="57">
        <f t="shared" si="27"/>
        <v>1.54571207</v>
      </c>
      <c r="L427" s="57"/>
    </row>
    <row r="428" spans="1:12" x14ac:dyDescent="0.2">
      <c r="A428" t="s">
        <v>314</v>
      </c>
      <c r="B428" t="s">
        <v>287</v>
      </c>
      <c r="C428" s="37">
        <v>749781483.45000196</v>
      </c>
      <c r="D428" s="37">
        <v>6659930350.31003</v>
      </c>
      <c r="E428" s="56"/>
      <c r="F428" s="56" t="str">
        <f t="shared" si="24"/>
        <v>2020–21 VIET</v>
      </c>
      <c r="G428" s="56" t="str">
        <f t="array" ref="G428">A428&amp;" "&amp;SUM(IF(A428=FinyearIm,IF(C428&lt;=QldIm,1,0),0))</f>
        <v>2020–21 16</v>
      </c>
      <c r="H428" s="56" t="str">
        <f t="array" ref="H428">A428&amp;" "&amp;SUM(IF(A428=FinyearIm,IF(D428&lt;=AustraliaIm,1,0),0))</f>
        <v>2020–21 12</v>
      </c>
      <c r="I428" s="56" t="str">
        <f t="shared" si="25"/>
        <v>VIET</v>
      </c>
      <c r="J428" s="57">
        <f t="shared" si="26"/>
        <v>749.78148345000193</v>
      </c>
      <c r="K428" s="57">
        <f t="shared" si="27"/>
        <v>6659.93035031003</v>
      </c>
      <c r="L428" s="57"/>
    </row>
    <row r="429" spans="1:12" x14ac:dyDescent="0.2">
      <c r="A429" t="s">
        <v>314</v>
      </c>
      <c r="B429" t="s">
        <v>311</v>
      </c>
      <c r="C429" s="37">
        <v>0</v>
      </c>
      <c r="D429" s="37">
        <v>286038.92</v>
      </c>
      <c r="E429" s="56"/>
      <c r="F429" s="56" t="str">
        <f t="shared" si="24"/>
        <v>2020–21 VIRG</v>
      </c>
      <c r="G429" s="56" t="str">
        <f t="array" ref="G429">A429&amp;" "&amp;SUM(IF(A429=FinyearIm,IF(C429&lt;=QldIm,1,0),0))</f>
        <v>2020–21 223</v>
      </c>
      <c r="H429" s="56" t="str">
        <f t="array" ref="H429">A429&amp;" "&amp;SUM(IF(A429=FinyearIm,IF(D429&lt;=AustraliaIm,1,0),0))</f>
        <v>2020–21 170</v>
      </c>
      <c r="I429" s="56" t="str">
        <f t="shared" si="25"/>
        <v>VIRG</v>
      </c>
      <c r="J429" s="57">
        <f t="shared" si="26"/>
        <v>0</v>
      </c>
      <c r="K429" s="57">
        <f t="shared" si="27"/>
        <v>0.28603891999999997</v>
      </c>
      <c r="L429" s="57"/>
    </row>
    <row r="430" spans="1:12" x14ac:dyDescent="0.2">
      <c r="A430" t="s">
        <v>314</v>
      </c>
      <c r="B430" t="s">
        <v>289</v>
      </c>
      <c r="C430">
        <v>838425.71</v>
      </c>
      <c r="D430" s="37">
        <v>3016148</v>
      </c>
      <c r="E430" s="56"/>
      <c r="F430" s="56" t="str">
        <f t="shared" si="24"/>
        <v>2020–21 WSAM</v>
      </c>
      <c r="G430" s="56" t="str">
        <f t="array" ref="G430">A430&amp;" "&amp;SUM(IF(A430=FinyearIm,IF(C430&lt;=QldIm,1,0),0))</f>
        <v>2020–21 102</v>
      </c>
      <c r="H430" s="56" t="str">
        <f t="array" ref="H430">A430&amp;" "&amp;SUM(IF(A430=FinyearIm,IF(D430&lt;=AustraliaIm,1,0),0))</f>
        <v>2020–21 127</v>
      </c>
      <c r="I430" s="56" t="str">
        <f t="shared" si="25"/>
        <v>WSAM</v>
      </c>
      <c r="J430" s="57">
        <f t="shared" si="26"/>
        <v>0.83842570999999999</v>
      </c>
      <c r="K430" s="57">
        <f t="shared" si="27"/>
        <v>3.0161479999999998</v>
      </c>
      <c r="L430" s="57"/>
    </row>
    <row r="431" spans="1:12" x14ac:dyDescent="0.2">
      <c r="A431" t="s">
        <v>314</v>
      </c>
      <c r="B431" t="s">
        <v>290</v>
      </c>
      <c r="C431">
        <v>0</v>
      </c>
      <c r="D431" s="37">
        <v>156183.76999999999</v>
      </c>
      <c r="E431" s="56"/>
      <c r="F431" s="56" t="str">
        <f t="shared" si="24"/>
        <v>2020–21 YEMN</v>
      </c>
      <c r="G431" s="56" t="str">
        <f t="array" ref="G431">A431&amp;" "&amp;SUM(IF(A431=FinyearIm,IF(C431&lt;=QldIm,1,0),0))</f>
        <v>2020–21 223</v>
      </c>
      <c r="H431" s="56" t="str">
        <f t="array" ref="H431">A431&amp;" "&amp;SUM(IF(A431=FinyearIm,IF(D431&lt;=AustraliaIm,1,0),0))</f>
        <v>2020–21 179</v>
      </c>
      <c r="I431" s="56" t="str">
        <f t="shared" si="25"/>
        <v>YEMN</v>
      </c>
      <c r="J431" s="57">
        <f t="shared" si="26"/>
        <v>0</v>
      </c>
      <c r="K431" s="57">
        <f t="shared" si="27"/>
        <v>0.15618377</v>
      </c>
      <c r="L431" s="57"/>
    </row>
    <row r="432" spans="1:12" x14ac:dyDescent="0.2">
      <c r="A432" t="s">
        <v>314</v>
      </c>
      <c r="B432" t="s">
        <v>291</v>
      </c>
      <c r="C432" s="37">
        <v>11922.47</v>
      </c>
      <c r="D432" s="37">
        <v>148563.59</v>
      </c>
      <c r="E432" s="56"/>
      <c r="F432" s="56" t="str">
        <f t="shared" si="24"/>
        <v>2020–21 ZAIR</v>
      </c>
      <c r="G432" s="56" t="str">
        <f t="array" ref="G432">A432&amp;" "&amp;SUM(IF(A432=FinyearIm,IF(C432&lt;=QldIm,1,0),0))</f>
        <v>2020–21 157</v>
      </c>
      <c r="H432" s="56" t="str">
        <f t="array" ref="H432">A432&amp;" "&amp;SUM(IF(A432=FinyearIm,IF(D432&lt;=AustraliaIm,1,0),0))</f>
        <v>2020–21 181</v>
      </c>
      <c r="I432" s="56" t="str">
        <f t="shared" si="25"/>
        <v>ZAIR</v>
      </c>
      <c r="J432" s="57">
        <f t="shared" si="26"/>
        <v>1.1922469999999999E-2</v>
      </c>
      <c r="K432" s="57">
        <f t="shared" si="27"/>
        <v>0.14856359</v>
      </c>
      <c r="L432" s="57"/>
    </row>
    <row r="433" spans="1:12" x14ac:dyDescent="0.2">
      <c r="A433" t="s">
        <v>314</v>
      </c>
      <c r="B433" t="s">
        <v>292</v>
      </c>
      <c r="C433" s="37">
        <v>60199.18</v>
      </c>
      <c r="D433" s="37">
        <v>509737.67</v>
      </c>
      <c r="E433" s="56"/>
      <c r="F433" s="56" t="str">
        <f t="shared" si="24"/>
        <v>2020–21 ZIMB</v>
      </c>
      <c r="G433" s="56" t="str">
        <f t="array" ref="G433">A433&amp;" "&amp;SUM(IF(A433=FinyearIm,IF(C433&lt;=QldIm,1,0),0))</f>
        <v>2020–21 141</v>
      </c>
      <c r="H433" s="56" t="str">
        <f t="array" ref="H433">A433&amp;" "&amp;SUM(IF(A433=FinyearIm,IF(D433&lt;=AustraliaIm,1,0),0))</f>
        <v>2020–21 158</v>
      </c>
      <c r="I433" s="56" t="str">
        <f t="shared" si="25"/>
        <v>ZIMB</v>
      </c>
      <c r="J433" s="57">
        <f t="shared" si="26"/>
        <v>6.0199179999999998E-2</v>
      </c>
      <c r="K433" s="57">
        <f t="shared" si="27"/>
        <v>0.50973767000000003</v>
      </c>
      <c r="L433" s="57"/>
    </row>
    <row r="434" spans="1:12" x14ac:dyDescent="0.2">
      <c r="A434" t="s">
        <v>314</v>
      </c>
      <c r="B434" t="s">
        <v>293</v>
      </c>
      <c r="C434" s="37">
        <v>11125961.4</v>
      </c>
      <c r="D434" s="37">
        <v>12896340.35</v>
      </c>
      <c r="E434" s="56"/>
      <c r="F434" s="56" t="str">
        <f t="shared" si="24"/>
        <v>2020–21 ZMBA</v>
      </c>
      <c r="G434" s="56" t="str">
        <f t="array" ref="G434">A434&amp;" "&amp;SUM(IF(A434=FinyearIm,IF(C434&lt;=QldIm,1,0),0))</f>
        <v>2020–21 63</v>
      </c>
      <c r="H434" s="56" t="str">
        <f t="array" ref="H434">A434&amp;" "&amp;SUM(IF(A434=FinyearIm,IF(D434&lt;=AustraliaIm,1,0),0))</f>
        <v>2020–21 109</v>
      </c>
      <c r="I434" s="56" t="str">
        <f t="shared" si="25"/>
        <v>ZMBA</v>
      </c>
      <c r="J434" s="57">
        <f t="shared" si="26"/>
        <v>11.1259614</v>
      </c>
      <c r="K434" s="57">
        <f t="shared" si="27"/>
        <v>12.896340349999999</v>
      </c>
      <c r="L434" s="57"/>
    </row>
    <row r="435" spans="1:12" x14ac:dyDescent="0.2">
      <c r="A435" t="s">
        <v>314</v>
      </c>
      <c r="B435" t="s">
        <v>117</v>
      </c>
      <c r="C435">
        <v>0</v>
      </c>
      <c r="D435" s="37">
        <v>32414.2</v>
      </c>
      <c r="E435" s="56"/>
      <c r="F435" s="56" t="str">
        <f t="shared" si="24"/>
        <v>2020–21 BHUT</v>
      </c>
      <c r="G435" s="56" t="str">
        <f t="array" ref="G435">A435&amp;" "&amp;SUM(IF(A435=FinyearIm,IF(C435&lt;=QldIm,1,0),0))</f>
        <v>2020–21 223</v>
      </c>
      <c r="H435" s="56" t="str">
        <f t="array" ref="H435">A435&amp;" "&amp;SUM(IF(A435=FinyearIm,IF(D435&lt;=AustraliaIm,1,0),0))</f>
        <v>2020–21 203</v>
      </c>
      <c r="I435" s="56" t="str">
        <f t="shared" si="25"/>
        <v>BHUT</v>
      </c>
      <c r="J435" s="57">
        <f t="shared" si="26"/>
        <v>0</v>
      </c>
      <c r="K435" s="57">
        <f t="shared" si="27"/>
        <v>3.2414200000000004E-2</v>
      </c>
      <c r="L435" s="57"/>
    </row>
    <row r="436" spans="1:12" x14ac:dyDescent="0.2">
      <c r="A436" t="s">
        <v>314</v>
      </c>
      <c r="B436" t="s">
        <v>185</v>
      </c>
      <c r="C436" s="37">
        <v>223120.68</v>
      </c>
      <c r="D436" s="37">
        <v>238877.17</v>
      </c>
      <c r="E436" s="56"/>
      <c r="F436" s="56" t="str">
        <f t="shared" si="24"/>
        <v>2020–21 KIRI</v>
      </c>
      <c r="G436" s="56" t="str">
        <f t="array" ref="G436">A436&amp;" "&amp;SUM(IF(A436=FinyearIm,IF(C436&lt;=QldIm,1,0),0))</f>
        <v>2020–21 124</v>
      </c>
      <c r="H436" s="56" t="str">
        <f t="array" ref="H436">A436&amp;" "&amp;SUM(IF(A436=FinyearIm,IF(D436&lt;=AustraliaIm,1,0),0))</f>
        <v>2020–21 173</v>
      </c>
      <c r="I436" s="56" t="str">
        <f t="shared" si="25"/>
        <v>KIRI</v>
      </c>
      <c r="J436" s="57">
        <f t="shared" si="26"/>
        <v>0.22312067999999999</v>
      </c>
      <c r="K436" s="57">
        <f t="shared" si="27"/>
        <v>0.23887717</v>
      </c>
      <c r="L436" s="57"/>
    </row>
    <row r="437" spans="1:12" x14ac:dyDescent="0.2">
      <c r="A437" t="s">
        <v>314</v>
      </c>
      <c r="B437" t="s">
        <v>193</v>
      </c>
      <c r="C437" s="37">
        <v>0</v>
      </c>
      <c r="D437" s="37">
        <v>46038.36</v>
      </c>
      <c r="E437" s="56"/>
      <c r="F437" s="56" t="str">
        <f t="shared" si="24"/>
        <v>2020–21 LIBE</v>
      </c>
      <c r="G437" s="56" t="str">
        <f t="array" ref="G437">A437&amp;" "&amp;SUM(IF(A437=FinyearIm,IF(C437&lt;=QldIm,1,0),0))</f>
        <v>2020–21 223</v>
      </c>
      <c r="H437" s="56" t="str">
        <f t="array" ref="H437">A437&amp;" "&amp;SUM(IF(A437=FinyearIm,IF(D437&lt;=AustraliaIm,1,0),0))</f>
        <v>2020–21 200</v>
      </c>
      <c r="I437" s="56" t="str">
        <f t="shared" si="25"/>
        <v>LIBE</v>
      </c>
      <c r="J437" s="57">
        <f t="shared" si="26"/>
        <v>0</v>
      </c>
      <c r="K437" s="57">
        <f t="shared" si="27"/>
        <v>4.603836E-2</v>
      </c>
      <c r="L437" s="57"/>
    </row>
    <row r="438" spans="1:12" x14ac:dyDescent="0.2">
      <c r="A438" t="s">
        <v>314</v>
      </c>
      <c r="B438" t="s">
        <v>198</v>
      </c>
      <c r="C438" s="37">
        <v>79598.5</v>
      </c>
      <c r="D438" s="37">
        <v>313486.93</v>
      </c>
      <c r="E438" s="56"/>
      <c r="F438" s="56" t="str">
        <f t="shared" si="24"/>
        <v>2020–21 MARS</v>
      </c>
      <c r="G438" s="56" t="str">
        <f t="array" ref="G438">A438&amp;" "&amp;SUM(IF(A438=FinyearIm,IF(C438&lt;=QldIm,1,0),0))</f>
        <v>2020–21 137</v>
      </c>
      <c r="H438" s="56" t="str">
        <f t="array" ref="H438">A438&amp;" "&amp;SUM(IF(A438=FinyearIm,IF(D438&lt;=AustraliaIm,1,0),0))</f>
        <v>2020–21 166</v>
      </c>
      <c r="I438" s="56" t="str">
        <f t="shared" si="25"/>
        <v>MARS</v>
      </c>
      <c r="J438" s="57">
        <f t="shared" si="26"/>
        <v>7.9598500000000003E-2</v>
      </c>
      <c r="K438" s="57">
        <f t="shared" si="27"/>
        <v>0.31348693</v>
      </c>
      <c r="L438" s="57"/>
    </row>
    <row r="439" spans="1:12" x14ac:dyDescent="0.2">
      <c r="A439" t="s">
        <v>314</v>
      </c>
      <c r="B439" t="s">
        <v>336</v>
      </c>
      <c r="C439" s="37">
        <v>0</v>
      </c>
      <c r="D439" s="37">
        <v>4898.16</v>
      </c>
      <c r="E439" s="56"/>
      <c r="F439" s="56" t="str">
        <f t="shared" si="24"/>
        <v>2020–21 SARA</v>
      </c>
      <c r="G439" s="56" t="str">
        <f t="array" ref="G439">A439&amp;" "&amp;SUM(IF(A439=FinyearIm,IF(C439&lt;=QldIm,1,0),0))</f>
        <v>2020–21 223</v>
      </c>
      <c r="H439" s="56" t="str">
        <f t="array" ref="H439">A439&amp;" "&amp;SUM(IF(A439=FinyearIm,IF(D439&lt;=AustraliaIm,1,0),0))</f>
        <v>2020–21 217</v>
      </c>
      <c r="I439" s="56" t="str">
        <f t="shared" si="25"/>
        <v>SARA</v>
      </c>
      <c r="J439" s="57">
        <f t="shared" si="26"/>
        <v>0</v>
      </c>
      <c r="K439" s="57">
        <f t="shared" si="27"/>
        <v>4.8981599999999995E-3</v>
      </c>
      <c r="L439" s="57"/>
    </row>
    <row r="440" spans="1:12" x14ac:dyDescent="0.2">
      <c r="A440" t="s">
        <v>314</v>
      </c>
      <c r="B440" t="s">
        <v>222</v>
      </c>
      <c r="C440" s="37">
        <v>92020</v>
      </c>
      <c r="D440" s="37">
        <v>92020</v>
      </c>
      <c r="E440" s="56"/>
      <c r="F440" s="56" t="str">
        <f t="shared" si="24"/>
        <v>2020–21 NORF</v>
      </c>
      <c r="G440" s="56" t="str">
        <f t="array" ref="G440">A440&amp;" "&amp;SUM(IF(A440=FinyearIm,IF(C440&lt;=QldIm,1,0),0))</f>
        <v>2020–21 135</v>
      </c>
      <c r="H440" s="56" t="str">
        <f t="array" ref="H440">A440&amp;" "&amp;SUM(IF(A440=FinyearIm,IF(D440&lt;=AustraliaIm,1,0),0))</f>
        <v>2020–21 192</v>
      </c>
      <c r="I440" s="56" t="str">
        <f t="shared" si="25"/>
        <v>NORF</v>
      </c>
      <c r="J440" s="57">
        <f t="shared" si="26"/>
        <v>9.2020000000000005E-2</v>
      </c>
      <c r="K440" s="57">
        <f t="shared" si="27"/>
        <v>9.2020000000000005E-2</v>
      </c>
      <c r="L440" s="57"/>
    </row>
    <row r="441" spans="1:12" x14ac:dyDescent="0.2">
      <c r="A441" t="s">
        <v>314</v>
      </c>
      <c r="B441" t="s">
        <v>288</v>
      </c>
      <c r="C441">
        <v>1932.74</v>
      </c>
      <c r="D441">
        <v>690636.39</v>
      </c>
      <c r="E441" s="56"/>
      <c r="F441" s="56" t="str">
        <f t="shared" si="24"/>
        <v>2020–21 WALL</v>
      </c>
      <c r="G441" s="56" t="str">
        <f t="array" ref="G441">A441&amp;" "&amp;SUM(IF(A441=FinyearIm,IF(C441&lt;=QldIm,1,0),0))</f>
        <v>2020–21 176</v>
      </c>
      <c r="H441" s="56" t="str">
        <f t="array" ref="H441">A441&amp;" "&amp;SUM(IF(A441=FinyearIm,IF(D441&lt;=AustraliaIm,1,0),0))</f>
        <v>2020–21 153</v>
      </c>
      <c r="I441" s="56" t="str">
        <f t="shared" si="25"/>
        <v>WALL</v>
      </c>
      <c r="J441" s="57">
        <f t="shared" si="26"/>
        <v>1.9327400000000001E-3</v>
      </c>
      <c r="K441" s="57">
        <f t="shared" si="27"/>
        <v>0.69063638999999999</v>
      </c>
      <c r="L441" s="57"/>
    </row>
    <row r="442" spans="1:12" x14ac:dyDescent="0.2">
      <c r="A442" t="s">
        <v>314</v>
      </c>
      <c r="B442" t="s">
        <v>299</v>
      </c>
      <c r="C442" s="37">
        <v>0</v>
      </c>
      <c r="D442" s="37">
        <v>2028.95</v>
      </c>
      <c r="E442" s="56"/>
      <c r="F442" s="56" t="str">
        <f t="shared" si="24"/>
        <v>2020–21 FALK</v>
      </c>
      <c r="G442" s="56" t="str">
        <f t="array" ref="G442">A442&amp;" "&amp;SUM(IF(A442=FinyearIm,IF(C442&lt;=QldIm,1,0),0))</f>
        <v>2020–21 223</v>
      </c>
      <c r="H442" s="56" t="str">
        <f t="array" ref="H442">A442&amp;" "&amp;SUM(IF(A442=FinyearIm,IF(D442&lt;=AustraliaIm,1,0),0))</f>
        <v>2020–21 221</v>
      </c>
      <c r="I442" s="56" t="str">
        <f t="shared" si="25"/>
        <v>FALK</v>
      </c>
      <c r="J442" s="57">
        <f t="shared" si="26"/>
        <v>0</v>
      </c>
      <c r="K442" s="57">
        <f t="shared" si="27"/>
        <v>2.0289499999999999E-3</v>
      </c>
      <c r="L442" s="57"/>
    </row>
    <row r="443" spans="1:12" x14ac:dyDescent="0.2">
      <c r="A443" t="s">
        <v>314</v>
      </c>
      <c r="B443" t="s">
        <v>330</v>
      </c>
      <c r="C443" s="37">
        <v>0</v>
      </c>
      <c r="D443" s="37">
        <v>3350.46</v>
      </c>
      <c r="E443" s="56"/>
      <c r="F443" s="56" t="str">
        <f t="shared" si="24"/>
        <v>2020–21 FSTE</v>
      </c>
      <c r="G443" s="56" t="str">
        <f t="array" ref="G443">A443&amp;" "&amp;SUM(IF(A443=FinyearIm,IF(C443&lt;=QldIm,1,0),0))</f>
        <v>2020–21 223</v>
      </c>
      <c r="H443" s="56" t="str">
        <f t="array" ref="H443">A443&amp;" "&amp;SUM(IF(A443=FinyearIm,IF(D443&lt;=AustraliaIm,1,0),0))</f>
        <v>2020–21 219</v>
      </c>
      <c r="I443" s="56" t="str">
        <f t="shared" si="25"/>
        <v>FSTE</v>
      </c>
      <c r="J443" s="57">
        <f t="shared" si="26"/>
        <v>0</v>
      </c>
      <c r="K443" s="57">
        <f t="shared" si="27"/>
        <v>3.35046E-3</v>
      </c>
      <c r="L443" s="57"/>
    </row>
    <row r="444" spans="1:12" x14ac:dyDescent="0.2">
      <c r="A444" t="s">
        <v>314</v>
      </c>
      <c r="B444" t="s">
        <v>332</v>
      </c>
      <c r="C444">
        <v>0</v>
      </c>
      <c r="D444" s="37">
        <v>9851.0499999999993</v>
      </c>
      <c r="E444" s="56"/>
      <c r="F444" s="56" t="str">
        <f t="shared" si="24"/>
        <v>2020–21 IWAS</v>
      </c>
      <c r="G444" s="56" t="str">
        <f t="array" ref="G444">A444&amp;" "&amp;SUM(IF(A444=FinyearIm,IF(C444&lt;=QldIm,1,0),0))</f>
        <v>2020–21 223</v>
      </c>
      <c r="H444" s="56" t="str">
        <f t="array" ref="H444">A444&amp;" "&amp;SUM(IF(A444=FinyearIm,IF(D444&lt;=AustraliaIm,1,0),0))</f>
        <v>2020–21 214</v>
      </c>
      <c r="I444" s="56" t="str">
        <f t="shared" si="25"/>
        <v>IWAS</v>
      </c>
      <c r="J444" s="57">
        <f t="shared" si="26"/>
        <v>0</v>
      </c>
      <c r="K444" s="57">
        <f t="shared" si="27"/>
        <v>9.8510500000000001E-3</v>
      </c>
      <c r="L444" s="57"/>
    </row>
    <row r="445" spans="1:12" x14ac:dyDescent="0.2">
      <c r="A445" t="s">
        <v>314</v>
      </c>
      <c r="B445" t="s">
        <v>304</v>
      </c>
      <c r="C445" s="37">
        <v>0</v>
      </c>
      <c r="D445" s="37">
        <v>2444498009.5700002</v>
      </c>
      <c r="E445" s="56"/>
      <c r="F445" s="56" t="str">
        <f t="shared" si="24"/>
        <v>2020–21 NCD</v>
      </c>
      <c r="G445" s="56" t="str">
        <f t="array" ref="G445">A445&amp;" "&amp;SUM(IF(A445=FinyearIm,IF(C445&lt;=QldIm,1,0),0))</f>
        <v>2020–21 223</v>
      </c>
      <c r="H445" s="56" t="str">
        <f t="array" ref="H445">A445&amp;" "&amp;SUM(IF(A445=FinyearIm,IF(D445&lt;=AustraliaIm,1,0),0))</f>
        <v>2020–21 22</v>
      </c>
      <c r="I445" s="56" t="str">
        <f t="shared" si="25"/>
        <v>NCD</v>
      </c>
      <c r="J445" s="57">
        <f t="shared" si="26"/>
        <v>0</v>
      </c>
      <c r="K445" s="57">
        <f t="shared" si="27"/>
        <v>2444.4980095700002</v>
      </c>
      <c r="L445" s="57"/>
    </row>
    <row r="446" spans="1:12" x14ac:dyDescent="0.2">
      <c r="A446" t="s">
        <v>583</v>
      </c>
      <c r="B446" t="s">
        <v>100</v>
      </c>
      <c r="C446" s="37">
        <v>1540.26</v>
      </c>
      <c r="D446" s="37">
        <v>1595551.28</v>
      </c>
      <c r="E446" s="56"/>
      <c r="F446" s="56" t="str">
        <f t="shared" si="24"/>
        <v>2021–22 AFGH</v>
      </c>
      <c r="G446" s="56" t="str">
        <f t="array" ref="G446">A446&amp;" "&amp;SUM(IF(A446=FinyearIm,IF(C446&lt;=QldIm,1,0),0))</f>
        <v>2021–22 186</v>
      </c>
      <c r="H446" s="56" t="str">
        <f t="array" ref="H446">A446&amp;" "&amp;SUM(IF(A446=FinyearIm,IF(D446&lt;=AustraliaIm,1,0),0))</f>
        <v>2021–22 145</v>
      </c>
      <c r="I446" s="56" t="str">
        <f t="shared" si="25"/>
        <v>AFGH</v>
      </c>
      <c r="J446" s="57">
        <f t="shared" si="26"/>
        <v>1.5402599999999999E-3</v>
      </c>
      <c r="K446" s="57">
        <f t="shared" si="27"/>
        <v>1.59555128</v>
      </c>
      <c r="L446" s="57"/>
    </row>
    <row r="447" spans="1:12" x14ac:dyDescent="0.2">
      <c r="A447" t="s">
        <v>583</v>
      </c>
      <c r="B447" t="s">
        <v>101</v>
      </c>
      <c r="C447" s="37">
        <v>1849.1</v>
      </c>
      <c r="D447" s="37">
        <v>9373144.8599999994</v>
      </c>
      <c r="E447" s="56"/>
      <c r="F447" s="56" t="str">
        <f t="shared" si="24"/>
        <v>2021–22 AGUA</v>
      </c>
      <c r="G447" s="56" t="str">
        <f t="array" ref="G447">A447&amp;" "&amp;SUM(IF(A447=FinyearIm,IF(C447&lt;=QldIm,1,0),0))</f>
        <v>2021–22 182</v>
      </c>
      <c r="H447" s="56" t="str">
        <f t="array" ref="H447">A447&amp;" "&amp;SUM(IF(A447=FinyearIm,IF(D447&lt;=AustraliaIm,1,0),0))</f>
        <v>2021–22 119</v>
      </c>
      <c r="I447" s="56" t="str">
        <f t="shared" si="25"/>
        <v>AGUA</v>
      </c>
      <c r="J447" s="57">
        <f t="shared" si="26"/>
        <v>1.8491E-3</v>
      </c>
      <c r="K447" s="57">
        <f t="shared" si="27"/>
        <v>9.37314486</v>
      </c>
      <c r="L447" s="57"/>
    </row>
    <row r="448" spans="1:12" x14ac:dyDescent="0.2">
      <c r="A448" t="s">
        <v>583</v>
      </c>
      <c r="B448" t="s">
        <v>102</v>
      </c>
      <c r="C448" s="37">
        <v>104949.16</v>
      </c>
      <c r="D448" s="37">
        <v>4212858.29</v>
      </c>
      <c r="E448" s="56"/>
      <c r="F448" s="56" t="str">
        <f t="shared" si="24"/>
        <v>2021–22 ALBA</v>
      </c>
      <c r="G448" s="56" t="str">
        <f t="array" ref="G448">A448&amp;" "&amp;SUM(IF(A448=FinyearIm,IF(C448&lt;=QldIm,1,0),0))</f>
        <v>2021–22 130</v>
      </c>
      <c r="H448" s="56" t="str">
        <f t="array" ref="H448">A448&amp;" "&amp;SUM(IF(A448=FinyearIm,IF(D448&lt;=AustraliaIm,1,0),0))</f>
        <v>2021–22 128</v>
      </c>
      <c r="I448" s="56" t="str">
        <f t="shared" si="25"/>
        <v>ALBA</v>
      </c>
      <c r="J448" s="57">
        <f t="shared" si="26"/>
        <v>0.10494916</v>
      </c>
      <c r="K448" s="57">
        <f t="shared" si="27"/>
        <v>4.2128582899999998</v>
      </c>
      <c r="L448" s="57"/>
    </row>
    <row r="449" spans="1:12" x14ac:dyDescent="0.2">
      <c r="A449" t="s">
        <v>583</v>
      </c>
      <c r="B449" t="s">
        <v>103</v>
      </c>
      <c r="C449" s="37">
        <v>274431587.43000001</v>
      </c>
      <c r="D449" s="37">
        <v>321692542.79000002</v>
      </c>
      <c r="E449" s="56"/>
      <c r="F449" s="56" t="str">
        <f t="shared" si="24"/>
        <v>2021–22 ALGR</v>
      </c>
      <c r="G449" s="56" t="str">
        <f t="array" ref="G449">A449&amp;" "&amp;SUM(IF(A449=FinyearIm,IF(C449&lt;=QldIm,1,0),0))</f>
        <v>2021–22 25</v>
      </c>
      <c r="H449" s="56" t="str">
        <f t="array" ref="H449">A449&amp;" "&amp;SUM(IF(A449=FinyearIm,IF(D449&lt;=AustraliaIm,1,0),0))</f>
        <v>2021–22 60</v>
      </c>
      <c r="I449" s="56" t="str">
        <f t="shared" si="25"/>
        <v>ALGR</v>
      </c>
      <c r="J449" s="57">
        <f t="shared" si="26"/>
        <v>274.43158742999998</v>
      </c>
      <c r="K449" s="57">
        <f t="shared" si="27"/>
        <v>321.69254279</v>
      </c>
      <c r="L449" s="57"/>
    </row>
    <row r="450" spans="1:12" x14ac:dyDescent="0.2">
      <c r="A450" t="s">
        <v>583</v>
      </c>
      <c r="B450" t="s">
        <v>327</v>
      </c>
      <c r="C450" s="37">
        <v>1395.9</v>
      </c>
      <c r="D450" s="37">
        <v>10075.51</v>
      </c>
      <c r="E450" s="56"/>
      <c r="F450" s="56" t="str">
        <f t="shared" ref="F450:F513" si="28">A450&amp;" "&amp;B450</f>
        <v>2021–22 ANGA</v>
      </c>
      <c r="G450" s="56" t="str">
        <f t="array" ref="G450">A450&amp;" "&amp;SUM(IF(A450=FinyearIm,IF(C450&lt;=QldIm,1,0),0))</f>
        <v>2021–22 187</v>
      </c>
      <c r="H450" s="56" t="str">
        <f t="array" ref="H450">A450&amp;" "&amp;SUM(IF(A450=FinyearIm,IF(D450&lt;=AustraliaIm,1,0),0))</f>
        <v>2021–22 214</v>
      </c>
      <c r="I450" s="56" t="str">
        <f t="shared" ref="I450:I513" si="29">B450</f>
        <v>ANGA</v>
      </c>
      <c r="J450" s="57">
        <f t="shared" ref="J450:J513" si="30">C450/1000000</f>
        <v>1.3959E-3</v>
      </c>
      <c r="K450" s="57">
        <f t="shared" ref="K450:K513" si="31">D450/1000000</f>
        <v>1.0075510000000001E-2</v>
      </c>
      <c r="L450" s="57"/>
    </row>
    <row r="451" spans="1:12" x14ac:dyDescent="0.2">
      <c r="A451" t="s">
        <v>583</v>
      </c>
      <c r="B451" t="s">
        <v>104</v>
      </c>
      <c r="C451" s="37">
        <v>0</v>
      </c>
      <c r="D451" s="37">
        <v>47838.51</v>
      </c>
      <c r="E451" s="56"/>
      <c r="F451" s="56" t="str">
        <f t="shared" si="28"/>
        <v>2021–22 ANGO</v>
      </c>
      <c r="G451" s="56" t="str">
        <f t="array" ref="G451">A451&amp;" "&amp;SUM(IF(A451=FinyearIm,IF(C451&lt;=QldIm,1,0),0))</f>
        <v>2021–22 222</v>
      </c>
      <c r="H451" s="56" t="str">
        <f t="array" ref="H451">A451&amp;" "&amp;SUM(IF(A451=FinyearIm,IF(D451&lt;=AustraliaIm,1,0),0))</f>
        <v>2021–22 199</v>
      </c>
      <c r="I451" s="56" t="str">
        <f t="shared" si="29"/>
        <v>ANGO</v>
      </c>
      <c r="J451" s="57">
        <f t="shared" si="30"/>
        <v>0</v>
      </c>
      <c r="K451" s="57">
        <f t="shared" si="31"/>
        <v>4.7838510000000001E-2</v>
      </c>
      <c r="L451" s="57"/>
    </row>
    <row r="452" spans="1:12" x14ac:dyDescent="0.2">
      <c r="A452" t="s">
        <v>583</v>
      </c>
      <c r="B452" t="s">
        <v>105</v>
      </c>
      <c r="C452">
        <v>0</v>
      </c>
      <c r="D452" s="37">
        <v>1050.9000000000001</v>
      </c>
      <c r="E452" s="56"/>
      <c r="F452" s="56" t="str">
        <f t="shared" si="28"/>
        <v>2021–22 ANTC</v>
      </c>
      <c r="G452" s="56" t="str">
        <f t="array" ref="G452">A452&amp;" "&amp;SUM(IF(A452=FinyearIm,IF(C452&lt;=QldIm,1,0),0))</f>
        <v>2021–22 222</v>
      </c>
      <c r="H452" s="56" t="str">
        <f t="array" ref="H452">A452&amp;" "&amp;SUM(IF(A452=FinyearIm,IF(D452&lt;=AustraliaIm,1,0),0))</f>
        <v>2021–22 222</v>
      </c>
      <c r="I452" s="56" t="str">
        <f t="shared" si="29"/>
        <v>ANTC</v>
      </c>
      <c r="J452" s="57">
        <f t="shared" si="30"/>
        <v>0</v>
      </c>
      <c r="K452" s="57">
        <f t="shared" si="31"/>
        <v>1.0509E-3</v>
      </c>
      <c r="L452" s="57"/>
    </row>
    <row r="453" spans="1:12" x14ac:dyDescent="0.2">
      <c r="A453" t="s">
        <v>583</v>
      </c>
      <c r="B453" t="s">
        <v>106</v>
      </c>
      <c r="C453" s="37">
        <v>1564.91</v>
      </c>
      <c r="D453" s="37">
        <v>195591</v>
      </c>
      <c r="E453" s="56"/>
      <c r="F453" s="56" t="str">
        <f t="shared" si="28"/>
        <v>2021–22 ANTI</v>
      </c>
      <c r="G453" s="56" t="str">
        <f t="array" ref="G453">A453&amp;" "&amp;SUM(IF(A453=FinyearIm,IF(C453&lt;=QldIm,1,0),0))</f>
        <v>2021–22 183</v>
      </c>
      <c r="H453" s="56" t="str">
        <f t="array" ref="H453">A453&amp;" "&amp;SUM(IF(A453=FinyearIm,IF(D453&lt;=AustraliaIm,1,0),0))</f>
        <v>2021–22 180</v>
      </c>
      <c r="I453" s="56" t="str">
        <f t="shared" si="29"/>
        <v>ANTI</v>
      </c>
      <c r="J453" s="57">
        <f t="shared" si="30"/>
        <v>1.5649100000000001E-3</v>
      </c>
      <c r="K453" s="57">
        <f t="shared" si="31"/>
        <v>0.19559099999999999</v>
      </c>
      <c r="L453" s="57"/>
    </row>
    <row r="454" spans="1:12" x14ac:dyDescent="0.2">
      <c r="A454" t="s">
        <v>583</v>
      </c>
      <c r="B454" t="s">
        <v>107</v>
      </c>
      <c r="C454" s="37">
        <v>137632228.28999999</v>
      </c>
      <c r="D454" s="37">
        <v>778322803.12</v>
      </c>
      <c r="E454" s="56"/>
      <c r="F454" s="56" t="str">
        <f t="shared" si="28"/>
        <v>2021–22 ARGE</v>
      </c>
      <c r="G454" s="56" t="str">
        <f t="array" ref="G454">A454&amp;" "&amp;SUM(IF(A454=FinyearIm,IF(C454&lt;=QldIm,1,0),0))</f>
        <v>2021–22 40</v>
      </c>
      <c r="H454" s="56" t="str">
        <f t="array" ref="H454">A454&amp;" "&amp;SUM(IF(A454=FinyearIm,IF(D454&lt;=AustraliaIm,1,0),0))</f>
        <v>2021–22 44</v>
      </c>
      <c r="I454" s="56" t="str">
        <f t="shared" si="29"/>
        <v>ARGE</v>
      </c>
      <c r="J454" s="57">
        <f t="shared" si="30"/>
        <v>137.63222829</v>
      </c>
      <c r="K454" s="57">
        <f t="shared" si="31"/>
        <v>778.32280312</v>
      </c>
      <c r="L454" s="57"/>
    </row>
    <row r="455" spans="1:12" x14ac:dyDescent="0.2">
      <c r="A455" t="s">
        <v>583</v>
      </c>
      <c r="B455" t="s">
        <v>108</v>
      </c>
      <c r="C455" s="37">
        <v>209881.68</v>
      </c>
      <c r="D455" s="37">
        <v>2063259.47</v>
      </c>
      <c r="E455" s="56"/>
      <c r="F455" s="56" t="str">
        <f t="shared" si="28"/>
        <v>2021–22 ARMN</v>
      </c>
      <c r="G455" s="56" t="str">
        <f t="array" ref="G455">A455&amp;" "&amp;SUM(IF(A455=FinyearIm,IF(C455&lt;=QldIm,1,0),0))</f>
        <v>2021–22 126</v>
      </c>
      <c r="H455" s="56" t="str">
        <f t="array" ref="H455">A455&amp;" "&amp;SUM(IF(A455=FinyearIm,IF(D455&lt;=AustraliaIm,1,0),0))</f>
        <v>2021–22 140</v>
      </c>
      <c r="I455" s="56" t="str">
        <f t="shared" si="29"/>
        <v>ARMN</v>
      </c>
      <c r="J455" s="57">
        <f t="shared" si="30"/>
        <v>0.20988167999999999</v>
      </c>
      <c r="K455" s="57">
        <f t="shared" si="31"/>
        <v>2.0632594699999998</v>
      </c>
      <c r="L455" s="57"/>
    </row>
    <row r="456" spans="1:12" x14ac:dyDescent="0.2">
      <c r="A456" t="s">
        <v>583</v>
      </c>
      <c r="B456" t="s">
        <v>109</v>
      </c>
      <c r="C456" s="37">
        <v>319193855.64999998</v>
      </c>
      <c r="D456" s="37">
        <v>1814724542.0799999</v>
      </c>
      <c r="E456" s="56"/>
      <c r="F456" s="56" t="str">
        <f t="shared" si="28"/>
        <v>2021–22 ASTA</v>
      </c>
      <c r="G456" s="56" t="str">
        <f t="array" ref="G456">A456&amp;" "&amp;SUM(IF(A456=FinyearIm,IF(C456&lt;=QldIm,1,0),0))</f>
        <v>2021–22 24</v>
      </c>
      <c r="H456" s="56" t="str">
        <f t="array" ref="H456">A456&amp;" "&amp;SUM(IF(A456=FinyearIm,IF(D456&lt;=AustraliaIm,1,0),0))</f>
        <v>2021–22 28</v>
      </c>
      <c r="I456" s="56" t="str">
        <f t="shared" si="29"/>
        <v>ASTA</v>
      </c>
      <c r="J456" s="57">
        <f t="shared" si="30"/>
        <v>319.19385564999999</v>
      </c>
      <c r="K456" s="57">
        <f t="shared" si="31"/>
        <v>1814.72454208</v>
      </c>
      <c r="L456" s="57"/>
    </row>
    <row r="457" spans="1:12" x14ac:dyDescent="0.2">
      <c r="A457" t="s">
        <v>583</v>
      </c>
      <c r="B457" t="s">
        <v>337</v>
      </c>
      <c r="C457">
        <v>147300825.44</v>
      </c>
      <c r="D457" s="37">
        <v>715726606.68999898</v>
      </c>
      <c r="E457" s="56"/>
      <c r="F457" s="56" t="str">
        <f t="shared" si="28"/>
        <v>2021–22 AUST</v>
      </c>
      <c r="G457" s="56" t="str">
        <f t="array" ref="G457">A457&amp;" "&amp;SUM(IF(A457=FinyearIm,IF(C457&lt;=QldIm,1,0),0))</f>
        <v>2021–22 38</v>
      </c>
      <c r="H457" s="56" t="str">
        <f t="array" ref="H457">A457&amp;" "&amp;SUM(IF(A457=FinyearIm,IF(D457&lt;=AustraliaIm,1,0),0))</f>
        <v>2021–22 46</v>
      </c>
      <c r="I457" s="56" t="str">
        <f t="shared" si="29"/>
        <v>AUST</v>
      </c>
      <c r="J457" s="57">
        <f t="shared" si="30"/>
        <v>147.30082544000001</v>
      </c>
      <c r="K457" s="57">
        <f t="shared" si="31"/>
        <v>715.72660668999902</v>
      </c>
      <c r="L457" s="57"/>
    </row>
    <row r="458" spans="1:12" x14ac:dyDescent="0.2">
      <c r="A458" t="s">
        <v>583</v>
      </c>
      <c r="B458" t="s">
        <v>110</v>
      </c>
      <c r="C458" s="37">
        <v>0</v>
      </c>
      <c r="D458" s="37">
        <v>170865893.46000001</v>
      </c>
      <c r="E458" s="56"/>
      <c r="F458" s="56" t="str">
        <f t="shared" si="28"/>
        <v>2021–22 AZBJ</v>
      </c>
      <c r="G458" s="56" t="str">
        <f t="array" ref="G458">A458&amp;" "&amp;SUM(IF(A458=FinyearIm,IF(C458&lt;=QldIm,1,0),0))</f>
        <v>2021–22 222</v>
      </c>
      <c r="H458" s="56" t="str">
        <f t="array" ref="H458">A458&amp;" "&amp;SUM(IF(A458=FinyearIm,IF(D458&lt;=AustraliaIm,1,0),0))</f>
        <v>2021–22 72</v>
      </c>
      <c r="I458" s="56" t="str">
        <f t="shared" si="29"/>
        <v>AZBJ</v>
      </c>
      <c r="J458" s="57">
        <f t="shared" si="30"/>
        <v>0</v>
      </c>
      <c r="K458" s="57">
        <f t="shared" si="31"/>
        <v>170.86589346</v>
      </c>
      <c r="L458" s="57"/>
    </row>
    <row r="459" spans="1:12" x14ac:dyDescent="0.2">
      <c r="A459" t="s">
        <v>583</v>
      </c>
      <c r="B459" t="s">
        <v>111</v>
      </c>
      <c r="C459" s="37">
        <v>211015105.06999999</v>
      </c>
      <c r="D459" s="37">
        <v>1305101055.9300001</v>
      </c>
      <c r="E459" s="56"/>
      <c r="F459" s="56" t="str">
        <f t="shared" si="28"/>
        <v>2021–22 BADE</v>
      </c>
      <c r="G459" s="56" t="str">
        <f t="array" ref="G459">A459&amp;" "&amp;SUM(IF(A459=FinyearIm,IF(C459&lt;=QldIm,1,0),0))</f>
        <v>2021–22 30</v>
      </c>
      <c r="H459" s="56" t="str">
        <f t="array" ref="H459">A459&amp;" "&amp;SUM(IF(A459=FinyearIm,IF(D459&lt;=AustraliaIm,1,0),0))</f>
        <v>2021–22 34</v>
      </c>
      <c r="I459" s="56" t="str">
        <f t="shared" si="29"/>
        <v>BADE</v>
      </c>
      <c r="J459" s="57">
        <f t="shared" si="30"/>
        <v>211.01510507</v>
      </c>
      <c r="K459" s="57">
        <f t="shared" si="31"/>
        <v>1305.10105593</v>
      </c>
      <c r="L459" s="57"/>
    </row>
    <row r="460" spans="1:12" x14ac:dyDescent="0.2">
      <c r="A460" t="s">
        <v>583</v>
      </c>
      <c r="B460" t="s">
        <v>294</v>
      </c>
      <c r="C460">
        <v>37380.69</v>
      </c>
      <c r="D460" s="37">
        <v>59403.16</v>
      </c>
      <c r="E460" s="56"/>
      <c r="F460" s="56" t="str">
        <f t="shared" si="28"/>
        <v>2021–22 BAHA</v>
      </c>
      <c r="G460" s="56" t="str">
        <f t="array" ref="G460">A460&amp;" "&amp;SUM(IF(A460=FinyearIm,IF(C460&lt;=QldIm,1,0),0))</f>
        <v>2021–22 148</v>
      </c>
      <c r="H460" s="56" t="str">
        <f t="array" ref="H460">A460&amp;" "&amp;SUM(IF(A460=FinyearIm,IF(D460&lt;=AustraliaIm,1,0),0))</f>
        <v>2021–22 196</v>
      </c>
      <c r="I460" s="56" t="str">
        <f t="shared" si="29"/>
        <v>BAHA</v>
      </c>
      <c r="J460" s="57">
        <f t="shared" si="30"/>
        <v>3.7380690000000001E-2</v>
      </c>
      <c r="K460" s="57">
        <f t="shared" si="31"/>
        <v>5.9403160000000003E-2</v>
      </c>
      <c r="L460" s="57"/>
    </row>
    <row r="461" spans="1:12" x14ac:dyDescent="0.2">
      <c r="A461" t="s">
        <v>583</v>
      </c>
      <c r="B461" t="s">
        <v>112</v>
      </c>
      <c r="C461">
        <v>1721472.84</v>
      </c>
      <c r="D461" s="37">
        <v>3950967.19</v>
      </c>
      <c r="E461" s="56"/>
      <c r="F461" s="56" t="str">
        <f t="shared" si="28"/>
        <v>2021–22 BARB</v>
      </c>
      <c r="G461" s="56" t="str">
        <f t="array" ref="G461">A461&amp;" "&amp;SUM(IF(A461=FinyearIm,IF(C461&lt;=QldIm,1,0),0))</f>
        <v>2021–22 89</v>
      </c>
      <c r="H461" s="56" t="str">
        <f t="array" ref="H461">A461&amp;" "&amp;SUM(IF(A461=FinyearIm,IF(D461&lt;=AustraliaIm,1,0),0))</f>
        <v>2021–22 130</v>
      </c>
      <c r="I461" s="56" t="str">
        <f t="shared" si="29"/>
        <v>BARB</v>
      </c>
      <c r="J461" s="57">
        <f t="shared" si="30"/>
        <v>1.7214728400000001</v>
      </c>
      <c r="K461" s="57">
        <f t="shared" si="31"/>
        <v>3.9509671900000001</v>
      </c>
      <c r="L461" s="57"/>
    </row>
    <row r="462" spans="1:12" x14ac:dyDescent="0.2">
      <c r="A462" t="s">
        <v>583</v>
      </c>
      <c r="B462" t="s">
        <v>295</v>
      </c>
      <c r="C462">
        <v>460426.95</v>
      </c>
      <c r="D462" s="37">
        <v>31822776.190000001</v>
      </c>
      <c r="E462" s="56"/>
      <c r="F462" s="56" t="str">
        <f t="shared" si="28"/>
        <v>2021–22 BELA</v>
      </c>
      <c r="G462" s="56" t="str">
        <f t="array" ref="G462">A462&amp;" "&amp;SUM(IF(A462=FinyearIm,IF(C462&lt;=QldIm,1,0),0))</f>
        <v>2021–22 113</v>
      </c>
      <c r="H462" s="56" t="str">
        <f t="array" ref="H462">A462&amp;" "&amp;SUM(IF(A462=FinyearIm,IF(D462&lt;=AustraliaIm,1,0),0))</f>
        <v>2021–22 96</v>
      </c>
      <c r="I462" s="56" t="str">
        <f t="shared" si="29"/>
        <v>BELA</v>
      </c>
      <c r="J462" s="57">
        <f t="shared" si="30"/>
        <v>0.46042695</v>
      </c>
      <c r="K462" s="57">
        <f t="shared" si="31"/>
        <v>31.822776190000003</v>
      </c>
      <c r="L462" s="57"/>
    </row>
    <row r="463" spans="1:12" x14ac:dyDescent="0.2">
      <c r="A463" t="s">
        <v>583</v>
      </c>
      <c r="B463" t="s">
        <v>113</v>
      </c>
      <c r="C463" s="37">
        <v>399717.39</v>
      </c>
      <c r="D463" s="37">
        <v>4224768.6900000004</v>
      </c>
      <c r="E463" s="56"/>
      <c r="F463" s="56" t="str">
        <f t="shared" si="28"/>
        <v>2021–22 BELE</v>
      </c>
      <c r="G463" s="56" t="str">
        <f t="array" ref="G463">A463&amp;" "&amp;SUM(IF(A463=FinyearIm,IF(C463&lt;=QldIm,1,0),0))</f>
        <v>2021–22 114</v>
      </c>
      <c r="H463" s="56" t="str">
        <f t="array" ref="H463">A463&amp;" "&amp;SUM(IF(A463=FinyearIm,IF(D463&lt;=AustraliaIm,1,0),0))</f>
        <v>2021–22 127</v>
      </c>
      <c r="I463" s="56" t="str">
        <f t="shared" si="29"/>
        <v>BELE</v>
      </c>
      <c r="J463" s="57">
        <f t="shared" si="30"/>
        <v>0.39971739000000001</v>
      </c>
      <c r="K463" s="57">
        <f t="shared" si="31"/>
        <v>4.2247686900000003</v>
      </c>
      <c r="L463" s="57"/>
    </row>
    <row r="464" spans="1:12" x14ac:dyDescent="0.2">
      <c r="A464" t="s">
        <v>583</v>
      </c>
      <c r="B464" t="s">
        <v>114</v>
      </c>
      <c r="C464" s="37">
        <v>206969400.65000001</v>
      </c>
      <c r="D464" s="37">
        <v>3537760614.8600001</v>
      </c>
      <c r="E464" s="56"/>
      <c r="F464" s="56" t="str">
        <f t="shared" si="28"/>
        <v>2021–22 BELG</v>
      </c>
      <c r="G464" s="56" t="str">
        <f t="array" ref="G464">A464&amp;" "&amp;SUM(IF(A464=FinyearIm,IF(C464&lt;=QldIm,1,0),0))</f>
        <v>2021–22 31</v>
      </c>
      <c r="H464" s="56" t="str">
        <f t="array" ref="H464">A464&amp;" "&amp;SUM(IF(A464=FinyearIm,IF(D464&lt;=AustraliaIm,1,0),0))</f>
        <v>2021–22 20</v>
      </c>
      <c r="I464" s="56" t="str">
        <f t="shared" si="29"/>
        <v>BELG</v>
      </c>
      <c r="J464" s="57">
        <f t="shared" si="30"/>
        <v>206.96940065000001</v>
      </c>
      <c r="K464" s="57">
        <f t="shared" si="31"/>
        <v>3537.7606148600003</v>
      </c>
      <c r="L464" s="57"/>
    </row>
    <row r="465" spans="1:12" x14ac:dyDescent="0.2">
      <c r="A465" t="s">
        <v>583</v>
      </c>
      <c r="B465" t="s">
        <v>115</v>
      </c>
      <c r="C465" s="37">
        <v>0</v>
      </c>
      <c r="D465" s="37">
        <v>9266.57</v>
      </c>
      <c r="E465" s="56"/>
      <c r="F465" s="56" t="str">
        <f t="shared" si="28"/>
        <v>2021–22 BENR</v>
      </c>
      <c r="G465" s="56" t="str">
        <f t="array" ref="G465">A465&amp;" "&amp;SUM(IF(A465=FinyearIm,IF(C465&lt;=QldIm,1,0),0))</f>
        <v>2021–22 222</v>
      </c>
      <c r="H465" s="56" t="str">
        <f t="array" ref="H465">A465&amp;" "&amp;SUM(IF(A465=FinyearIm,IF(D465&lt;=AustraliaIm,1,0),0))</f>
        <v>2021–22 215</v>
      </c>
      <c r="I465" s="56" t="str">
        <f t="shared" si="29"/>
        <v>BENR</v>
      </c>
      <c r="J465" s="57">
        <f t="shared" si="30"/>
        <v>0</v>
      </c>
      <c r="K465" s="57">
        <f t="shared" si="31"/>
        <v>9.26657E-3</v>
      </c>
      <c r="L465" s="57"/>
    </row>
    <row r="466" spans="1:12" x14ac:dyDescent="0.2">
      <c r="A466" t="s">
        <v>583</v>
      </c>
      <c r="B466" t="s">
        <v>313</v>
      </c>
      <c r="C466" s="37">
        <v>0</v>
      </c>
      <c r="D466" s="37">
        <v>4636.1000000000004</v>
      </c>
      <c r="E466" s="56"/>
      <c r="F466" s="56" t="str">
        <f t="shared" si="28"/>
        <v>2021–22 BGUI</v>
      </c>
      <c r="G466" s="56" t="str">
        <f t="array" ref="G466">A466&amp;" "&amp;SUM(IF(A466=FinyearIm,IF(C466&lt;=QldIm,1,0),0))</f>
        <v>2021–22 222</v>
      </c>
      <c r="H466" s="56" t="str">
        <f t="array" ref="H466">A466&amp;" "&amp;SUM(IF(A466=FinyearIm,IF(D466&lt;=AustraliaIm,1,0),0))</f>
        <v>2021–22 219</v>
      </c>
      <c r="I466" s="56" t="str">
        <f t="shared" si="29"/>
        <v>BGUI</v>
      </c>
      <c r="J466" s="57">
        <f t="shared" si="30"/>
        <v>0</v>
      </c>
      <c r="K466" s="57">
        <f t="shared" si="31"/>
        <v>4.6361000000000006E-3</v>
      </c>
      <c r="L466" s="57"/>
    </row>
    <row r="467" spans="1:12" x14ac:dyDescent="0.2">
      <c r="A467" t="s">
        <v>583</v>
      </c>
      <c r="B467" t="s">
        <v>116</v>
      </c>
      <c r="C467" s="37">
        <v>29663622.5</v>
      </c>
      <c r="D467" s="37">
        <v>252922385.31999999</v>
      </c>
      <c r="E467" s="56"/>
      <c r="F467" s="56" t="str">
        <f t="shared" si="28"/>
        <v>2021–22 BHRN</v>
      </c>
      <c r="G467" s="56" t="str">
        <f t="array" ref="G467">A467&amp;" "&amp;SUM(IF(A467=FinyearIm,IF(C467&lt;=QldIm,1,0),0))</f>
        <v>2021–22 59</v>
      </c>
      <c r="H467" s="56" t="str">
        <f t="array" ref="H467">A467&amp;" "&amp;SUM(IF(A467=FinyearIm,IF(D467&lt;=AustraliaIm,1,0),0))</f>
        <v>2021–22 63</v>
      </c>
      <c r="I467" s="56" t="str">
        <f t="shared" si="29"/>
        <v>BHRN</v>
      </c>
      <c r="J467" s="57">
        <f t="shared" si="30"/>
        <v>29.663622499999999</v>
      </c>
      <c r="K467" s="57">
        <f t="shared" si="31"/>
        <v>252.92238531999999</v>
      </c>
      <c r="L467" s="57"/>
    </row>
    <row r="468" spans="1:12" x14ac:dyDescent="0.2">
      <c r="A468" t="s">
        <v>583</v>
      </c>
      <c r="B468" t="s">
        <v>117</v>
      </c>
      <c r="C468" s="37">
        <v>0</v>
      </c>
      <c r="D468" s="37">
        <v>173078.78</v>
      </c>
      <c r="E468" s="56"/>
      <c r="F468" s="56" t="str">
        <f t="shared" si="28"/>
        <v>2021–22 BHUT</v>
      </c>
      <c r="G468" s="56" t="str">
        <f t="array" ref="G468">A468&amp;" "&amp;SUM(IF(A468=FinyearIm,IF(C468&lt;=QldIm,1,0),0))</f>
        <v>2021–22 222</v>
      </c>
      <c r="H468" s="56" t="str">
        <f t="array" ref="H468">A468&amp;" "&amp;SUM(IF(A468=FinyearIm,IF(D468&lt;=AustraliaIm,1,0),0))</f>
        <v>2021–22 182</v>
      </c>
      <c r="I468" s="56" t="str">
        <f t="shared" si="29"/>
        <v>BHUT</v>
      </c>
      <c r="J468" s="57">
        <f t="shared" si="30"/>
        <v>0</v>
      </c>
      <c r="K468" s="57">
        <f t="shared" si="31"/>
        <v>0.17307877999999999</v>
      </c>
      <c r="L468" s="57"/>
    </row>
    <row r="469" spans="1:12" x14ac:dyDescent="0.2">
      <c r="A469" t="s">
        <v>583</v>
      </c>
      <c r="B469" t="s">
        <v>328</v>
      </c>
      <c r="C469" s="37">
        <v>0</v>
      </c>
      <c r="D469" s="37">
        <v>11888.02</v>
      </c>
      <c r="E469" s="56"/>
      <c r="F469" s="56" t="str">
        <f t="shared" si="28"/>
        <v>2021–22 BIOT</v>
      </c>
      <c r="G469" s="56" t="str">
        <f t="array" ref="G469">A469&amp;" "&amp;SUM(IF(A469=FinyearIm,IF(C469&lt;=QldIm,1,0),0))</f>
        <v>2021–22 222</v>
      </c>
      <c r="H469" s="56" t="str">
        <f t="array" ref="H469">A469&amp;" "&amp;SUM(IF(A469=FinyearIm,IF(D469&lt;=AustraliaIm,1,0),0))</f>
        <v>2021–22 212</v>
      </c>
      <c r="I469" s="56" t="str">
        <f t="shared" si="29"/>
        <v>BIOT</v>
      </c>
      <c r="J469" s="57">
        <f t="shared" si="30"/>
        <v>0</v>
      </c>
      <c r="K469" s="57">
        <f t="shared" si="31"/>
        <v>1.1888020000000001E-2</v>
      </c>
      <c r="L469" s="57"/>
    </row>
    <row r="470" spans="1:12" x14ac:dyDescent="0.2">
      <c r="A470" t="s">
        <v>583</v>
      </c>
      <c r="B470" t="s">
        <v>118</v>
      </c>
      <c r="C470">
        <v>0</v>
      </c>
      <c r="D470" s="37">
        <v>211613.74</v>
      </c>
      <c r="E470" s="56"/>
      <c r="F470" s="56" t="str">
        <f t="shared" si="28"/>
        <v>2021–22 BMDA</v>
      </c>
      <c r="G470" s="56" t="str">
        <f t="array" ref="G470">A470&amp;" "&amp;SUM(IF(A470=FinyearIm,IF(C470&lt;=QldIm,1,0),0))</f>
        <v>2021–22 222</v>
      </c>
      <c r="H470" s="56" t="str">
        <f t="array" ref="H470">A470&amp;" "&amp;SUM(IF(A470=FinyearIm,IF(D470&lt;=AustraliaIm,1,0),0))</f>
        <v>2021–22 177</v>
      </c>
      <c r="I470" s="56" t="str">
        <f t="shared" si="29"/>
        <v>BMDA</v>
      </c>
      <c r="J470" s="57">
        <f t="shared" si="30"/>
        <v>0</v>
      </c>
      <c r="K470" s="57">
        <f t="shared" si="31"/>
        <v>0.21161373999999999</v>
      </c>
      <c r="L470" s="57"/>
    </row>
    <row r="471" spans="1:12" x14ac:dyDescent="0.2">
      <c r="A471" t="s">
        <v>583</v>
      </c>
      <c r="B471" t="s">
        <v>119</v>
      </c>
      <c r="C471" s="37">
        <v>581810.77</v>
      </c>
      <c r="D471" s="37">
        <v>17854862.59</v>
      </c>
      <c r="E471" s="56"/>
      <c r="F471" s="56" t="str">
        <f t="shared" si="28"/>
        <v>2021–22 BOHR</v>
      </c>
      <c r="G471" s="56" t="str">
        <f t="array" ref="G471">A471&amp;" "&amp;SUM(IF(A471=FinyearIm,IF(C471&lt;=QldIm,1,0),0))</f>
        <v>2021–22 110</v>
      </c>
      <c r="H471" s="56" t="str">
        <f t="array" ref="H471">A471&amp;" "&amp;SUM(IF(A471=FinyearIm,IF(D471&lt;=AustraliaIm,1,0),0))</f>
        <v>2021–22 107</v>
      </c>
      <c r="I471" s="56" t="str">
        <f t="shared" si="29"/>
        <v>BOHR</v>
      </c>
      <c r="J471" s="57">
        <f t="shared" si="30"/>
        <v>0.58181077000000003</v>
      </c>
      <c r="K471" s="57">
        <f t="shared" si="31"/>
        <v>17.85486259</v>
      </c>
      <c r="L471" s="57"/>
    </row>
    <row r="472" spans="1:12" x14ac:dyDescent="0.2">
      <c r="A472" t="s">
        <v>583</v>
      </c>
      <c r="B472" t="s">
        <v>120</v>
      </c>
      <c r="C472" s="37">
        <v>3613332.97</v>
      </c>
      <c r="D472" s="37">
        <v>12141625.65</v>
      </c>
      <c r="E472" s="56"/>
      <c r="F472" s="56" t="str">
        <f t="shared" si="28"/>
        <v>2021–22 BOLI</v>
      </c>
      <c r="G472" s="56" t="str">
        <f t="array" ref="G472">A472&amp;" "&amp;SUM(IF(A472=FinyearIm,IF(C472&lt;=QldIm,1,0),0))</f>
        <v>2021–22 81</v>
      </c>
      <c r="H472" s="56" t="str">
        <f t="array" ref="H472">A472&amp;" "&amp;SUM(IF(A472=FinyearIm,IF(D472&lt;=AustraliaIm,1,0),0))</f>
        <v>2021–22 113</v>
      </c>
      <c r="I472" s="56" t="str">
        <f t="shared" si="29"/>
        <v>BOLI</v>
      </c>
      <c r="J472" s="57">
        <f t="shared" si="30"/>
        <v>3.6133329700000001</v>
      </c>
      <c r="K472" s="57">
        <f t="shared" si="31"/>
        <v>12.14162565</v>
      </c>
      <c r="L472" s="57"/>
    </row>
    <row r="473" spans="1:12" x14ac:dyDescent="0.2">
      <c r="A473" t="s">
        <v>583</v>
      </c>
      <c r="B473" t="s">
        <v>121</v>
      </c>
      <c r="C473" s="37">
        <v>0</v>
      </c>
      <c r="D473" s="37">
        <v>16059697.85</v>
      </c>
      <c r="E473" s="56"/>
      <c r="F473" s="56" t="str">
        <f t="shared" si="28"/>
        <v>2021–22 BOTS</v>
      </c>
      <c r="G473" s="56" t="str">
        <f t="array" ref="G473">A473&amp;" "&amp;SUM(IF(A473=FinyearIm,IF(C473&lt;=QldIm,1,0),0))</f>
        <v>2021–22 222</v>
      </c>
      <c r="H473" s="56" t="str">
        <f t="array" ref="H473">A473&amp;" "&amp;SUM(IF(A473=FinyearIm,IF(D473&lt;=AustraliaIm,1,0),0))</f>
        <v>2021–22 109</v>
      </c>
      <c r="I473" s="56" t="str">
        <f t="shared" si="29"/>
        <v>BOTS</v>
      </c>
      <c r="J473" s="57">
        <f t="shared" si="30"/>
        <v>0</v>
      </c>
      <c r="K473" s="57">
        <f t="shared" si="31"/>
        <v>16.059697849999999</v>
      </c>
      <c r="L473" s="57"/>
    </row>
    <row r="474" spans="1:12" x14ac:dyDescent="0.2">
      <c r="A474" t="s">
        <v>583</v>
      </c>
      <c r="B474" t="s">
        <v>122</v>
      </c>
      <c r="C474" s="37">
        <v>189158796.84999999</v>
      </c>
      <c r="D474" s="37">
        <v>1034096889.26</v>
      </c>
      <c r="E474" s="56"/>
      <c r="F474" s="56" t="str">
        <f t="shared" si="28"/>
        <v>2021–22 BRAZ</v>
      </c>
      <c r="G474" s="56" t="str">
        <f t="array" ref="G474">A474&amp;" "&amp;SUM(IF(A474=FinyearIm,IF(C474&lt;=QldIm,1,0),0))</f>
        <v>2021–22 35</v>
      </c>
      <c r="H474" s="56" t="str">
        <f t="array" ref="H474">A474&amp;" "&amp;SUM(IF(A474=FinyearIm,IF(D474&lt;=AustraliaIm,1,0),0))</f>
        <v>2021–22 38</v>
      </c>
      <c r="I474" s="56" t="str">
        <f t="shared" si="29"/>
        <v>BRAZ</v>
      </c>
      <c r="J474" s="57">
        <f t="shared" si="30"/>
        <v>189.15879684999999</v>
      </c>
      <c r="K474" s="57">
        <f t="shared" si="31"/>
        <v>1034.0968892599999</v>
      </c>
      <c r="L474" s="57"/>
    </row>
    <row r="475" spans="1:12" x14ac:dyDescent="0.2">
      <c r="A475" t="s">
        <v>583</v>
      </c>
      <c r="B475" t="s">
        <v>315</v>
      </c>
      <c r="C475" s="37">
        <v>24029.68</v>
      </c>
      <c r="D475" s="37">
        <v>1106428.28</v>
      </c>
      <c r="E475" s="56"/>
      <c r="F475" s="56" t="str">
        <f t="shared" si="28"/>
        <v>2021–22 BRND</v>
      </c>
      <c r="G475" s="56" t="str">
        <f t="array" ref="G475">A475&amp;" "&amp;SUM(IF(A475=FinyearIm,IF(C475&lt;=QldIm,1,0),0))</f>
        <v>2021–22 154</v>
      </c>
      <c r="H475" s="56" t="str">
        <f t="array" ref="H475">A475&amp;" "&amp;SUM(IF(A475=FinyearIm,IF(D475&lt;=AustraliaIm,1,0),0))</f>
        <v>2021–22 150</v>
      </c>
      <c r="I475" s="56" t="str">
        <f t="shared" si="29"/>
        <v>BRND</v>
      </c>
      <c r="J475" s="57">
        <f t="shared" si="30"/>
        <v>2.4029680000000001E-2</v>
      </c>
      <c r="K475" s="57">
        <f t="shared" si="31"/>
        <v>1.10642828</v>
      </c>
      <c r="L475" s="57"/>
    </row>
    <row r="476" spans="1:12" x14ac:dyDescent="0.2">
      <c r="A476" t="s">
        <v>583</v>
      </c>
      <c r="B476" t="s">
        <v>123</v>
      </c>
      <c r="C476">
        <v>945751779.67999995</v>
      </c>
      <c r="D476" s="37">
        <v>2857567956.3499999</v>
      </c>
      <c r="E476" s="56"/>
      <c r="F476" s="56" t="str">
        <f t="shared" si="28"/>
        <v>2021–22 BRUN</v>
      </c>
      <c r="G476" s="56" t="str">
        <f t="array" ref="G476">A476&amp;" "&amp;SUM(IF(A476=FinyearIm,IF(C476&lt;=QldIm,1,0),0))</f>
        <v>2021–22 15</v>
      </c>
      <c r="H476" s="56" t="str">
        <f t="array" ref="H476">A476&amp;" "&amp;SUM(IF(A476=FinyearIm,IF(D476&lt;=AustraliaIm,1,0),0))</f>
        <v>2021–22 22</v>
      </c>
      <c r="I476" s="56" t="str">
        <f t="shared" si="29"/>
        <v>BRUN</v>
      </c>
      <c r="J476" s="57">
        <f t="shared" si="30"/>
        <v>945.75177967999991</v>
      </c>
      <c r="K476" s="57">
        <f t="shared" si="31"/>
        <v>2857.5679563499998</v>
      </c>
      <c r="L476" s="57"/>
    </row>
    <row r="477" spans="1:12" x14ac:dyDescent="0.2">
      <c r="A477" t="s">
        <v>583</v>
      </c>
      <c r="B477" t="s">
        <v>124</v>
      </c>
      <c r="C477" s="37">
        <v>8610765.2299999893</v>
      </c>
      <c r="D477" s="37">
        <v>95980581.349999905</v>
      </c>
      <c r="E477" s="56"/>
      <c r="F477" s="56" t="str">
        <f t="shared" si="28"/>
        <v>2021–22 BULG</v>
      </c>
      <c r="G477" s="56" t="str">
        <f t="array" ref="G477">A477&amp;" "&amp;SUM(IF(A477=FinyearIm,IF(C477&lt;=QldIm,1,0),0))</f>
        <v>2021–22 68</v>
      </c>
      <c r="H477" s="56" t="str">
        <f t="array" ref="H477">A477&amp;" "&amp;SUM(IF(A477=FinyearIm,IF(D477&lt;=AustraliaIm,1,0),0))</f>
        <v>2021–22 80</v>
      </c>
      <c r="I477" s="56" t="str">
        <f t="shared" si="29"/>
        <v>BULG</v>
      </c>
      <c r="J477" s="57">
        <f t="shared" si="30"/>
        <v>8.6107652299999895</v>
      </c>
      <c r="K477" s="57">
        <f t="shared" si="31"/>
        <v>95.980581349999909</v>
      </c>
      <c r="L477" s="57"/>
    </row>
    <row r="478" spans="1:12" x14ac:dyDescent="0.2">
      <c r="A478" t="s">
        <v>583</v>
      </c>
      <c r="B478" t="s">
        <v>125</v>
      </c>
      <c r="C478" s="37">
        <v>18867.91</v>
      </c>
      <c r="D478" s="37">
        <v>270973.75</v>
      </c>
      <c r="E478" s="56"/>
      <c r="F478" s="56" t="str">
        <f t="shared" si="28"/>
        <v>2021–22 BURK</v>
      </c>
      <c r="G478" s="56" t="str">
        <f t="array" ref="G478">A478&amp;" "&amp;SUM(IF(A478=FinyearIm,IF(C478&lt;=QldIm,1,0),0))</f>
        <v>2021–22 158</v>
      </c>
      <c r="H478" s="56" t="str">
        <f t="array" ref="H478">A478&amp;" "&amp;SUM(IF(A478=FinyearIm,IF(D478&lt;=AustraliaIm,1,0),0))</f>
        <v>2021–22 173</v>
      </c>
      <c r="I478" s="56" t="str">
        <f t="shared" si="29"/>
        <v>BURK</v>
      </c>
      <c r="J478" s="57">
        <f t="shared" si="30"/>
        <v>1.8867909999999998E-2</v>
      </c>
      <c r="K478" s="57">
        <f t="shared" si="31"/>
        <v>0.27097375000000001</v>
      </c>
      <c r="L478" s="57"/>
    </row>
    <row r="479" spans="1:12" x14ac:dyDescent="0.2">
      <c r="A479" t="s">
        <v>583</v>
      </c>
      <c r="B479" t="s">
        <v>126</v>
      </c>
      <c r="C479">
        <v>4754859.04</v>
      </c>
      <c r="D479" s="37">
        <v>64334956.220000103</v>
      </c>
      <c r="E479" s="56"/>
      <c r="F479" s="56" t="str">
        <f t="shared" si="28"/>
        <v>2021–22 BURM</v>
      </c>
      <c r="G479" s="56" t="str">
        <f t="array" ref="G479">A479&amp;" "&amp;SUM(IF(A479=FinyearIm,IF(C479&lt;=QldIm,1,0),0))</f>
        <v>2021–22 78</v>
      </c>
      <c r="H479" s="56" t="str">
        <f t="array" ref="H479">A479&amp;" "&amp;SUM(IF(A479=FinyearIm,IF(D479&lt;=AustraliaIm,1,0),0))</f>
        <v>2021–22 85</v>
      </c>
      <c r="I479" s="56" t="str">
        <f t="shared" si="29"/>
        <v>BURM</v>
      </c>
      <c r="J479" s="57">
        <f t="shared" si="30"/>
        <v>4.7548590400000004</v>
      </c>
      <c r="K479" s="57">
        <f t="shared" si="31"/>
        <v>64.334956220000109</v>
      </c>
      <c r="L479" s="57"/>
    </row>
    <row r="480" spans="1:12" x14ac:dyDescent="0.2">
      <c r="A480" t="s">
        <v>583</v>
      </c>
      <c r="B480" t="s">
        <v>127</v>
      </c>
      <c r="C480">
        <v>2562.56</v>
      </c>
      <c r="D480" s="37">
        <v>199036.9</v>
      </c>
      <c r="E480" s="56"/>
      <c r="F480" s="56" t="str">
        <f t="shared" si="28"/>
        <v>2021–22 BVIR</v>
      </c>
      <c r="G480" s="56" t="str">
        <f t="array" ref="G480">A480&amp;" "&amp;SUM(IF(A480=FinyearIm,IF(C480&lt;=QldIm,1,0),0))</f>
        <v>2021–22 177</v>
      </c>
      <c r="H480" s="56" t="str">
        <f t="array" ref="H480">A480&amp;" "&amp;SUM(IF(A480=FinyearIm,IF(D480&lt;=AustraliaIm,1,0),0))</f>
        <v>2021–22 179</v>
      </c>
      <c r="I480" s="56" t="str">
        <f t="shared" si="29"/>
        <v>BVIR</v>
      </c>
      <c r="J480" s="57">
        <f t="shared" si="30"/>
        <v>2.5625599999999998E-3</v>
      </c>
      <c r="K480" s="57">
        <f t="shared" si="31"/>
        <v>0.19903689999999999</v>
      </c>
      <c r="L480" s="57"/>
    </row>
    <row r="481" spans="1:12" x14ac:dyDescent="0.2">
      <c r="A481" t="s">
        <v>583</v>
      </c>
      <c r="B481" t="s">
        <v>128</v>
      </c>
      <c r="C481" s="37">
        <v>453314146.27999997</v>
      </c>
      <c r="D481" s="37">
        <v>2720126663.4000001</v>
      </c>
      <c r="E481" s="56"/>
      <c r="F481" s="56" t="str">
        <f t="shared" si="28"/>
        <v>2021–22 CAN</v>
      </c>
      <c r="G481" s="56" t="str">
        <f t="array" ref="G481">A481&amp;" "&amp;SUM(IF(A481=FinyearIm,IF(C481&lt;=QldIm,1,0),0))</f>
        <v>2021–22 20</v>
      </c>
      <c r="H481" s="56" t="str">
        <f t="array" ref="H481">A481&amp;" "&amp;SUM(IF(A481=FinyearIm,IF(D481&lt;=AustraliaIm,1,0),0))</f>
        <v>2021–22 23</v>
      </c>
      <c r="I481" s="56" t="str">
        <f t="shared" si="29"/>
        <v>CAN</v>
      </c>
      <c r="J481" s="57">
        <f t="shared" si="30"/>
        <v>453.31414627999999</v>
      </c>
      <c r="K481" s="57">
        <f t="shared" si="31"/>
        <v>2720.1266633999999</v>
      </c>
      <c r="L481" s="57"/>
    </row>
    <row r="482" spans="1:12" x14ac:dyDescent="0.2">
      <c r="A482" t="s">
        <v>583</v>
      </c>
      <c r="B482" t="s">
        <v>129</v>
      </c>
      <c r="C482" s="37">
        <v>0</v>
      </c>
      <c r="D482" s="37">
        <v>843576.67</v>
      </c>
      <c r="E482" s="56"/>
      <c r="F482" s="56" t="str">
        <f t="shared" si="28"/>
        <v>2021–22 CAYM</v>
      </c>
      <c r="G482" s="56" t="str">
        <f t="array" ref="G482">A482&amp;" "&amp;SUM(IF(A482=FinyearIm,IF(C482&lt;=QldIm,1,0),0))</f>
        <v>2021–22 222</v>
      </c>
      <c r="H482" s="56" t="str">
        <f t="array" ref="H482">A482&amp;" "&amp;SUM(IF(A482=FinyearIm,IF(D482&lt;=AustraliaIm,1,0),0))</f>
        <v>2021–22 154</v>
      </c>
      <c r="I482" s="56" t="str">
        <f t="shared" si="29"/>
        <v>CAYM</v>
      </c>
      <c r="J482" s="57">
        <f t="shared" si="30"/>
        <v>0</v>
      </c>
      <c r="K482" s="57">
        <f t="shared" si="31"/>
        <v>0.84357667000000003</v>
      </c>
      <c r="L482" s="57"/>
    </row>
    <row r="483" spans="1:12" x14ac:dyDescent="0.2">
      <c r="A483" t="s">
        <v>583</v>
      </c>
      <c r="B483" t="s">
        <v>296</v>
      </c>
      <c r="C483">
        <v>0</v>
      </c>
      <c r="D483" s="37">
        <v>128590.9</v>
      </c>
      <c r="E483" s="56"/>
      <c r="F483" s="56" t="str">
        <f t="shared" si="28"/>
        <v>2021–22 CEAR</v>
      </c>
      <c r="G483" s="56" t="str">
        <f t="array" ref="G483">A483&amp;" "&amp;SUM(IF(A483=FinyearIm,IF(C483&lt;=QldIm,1,0),0))</f>
        <v>2021–22 222</v>
      </c>
      <c r="H483" s="56" t="str">
        <f t="array" ref="H483">A483&amp;" "&amp;SUM(IF(A483=FinyearIm,IF(D483&lt;=AustraliaIm,1,0),0))</f>
        <v>2021–22 188</v>
      </c>
      <c r="I483" s="56" t="str">
        <f t="shared" si="29"/>
        <v>CEAR</v>
      </c>
      <c r="J483" s="57">
        <f t="shared" si="30"/>
        <v>0</v>
      </c>
      <c r="K483" s="57">
        <f t="shared" si="31"/>
        <v>0.12859090000000001</v>
      </c>
      <c r="L483" s="57"/>
    </row>
    <row r="484" spans="1:12" x14ac:dyDescent="0.2">
      <c r="A484" t="s">
        <v>583</v>
      </c>
      <c r="B484" t="s">
        <v>131</v>
      </c>
      <c r="C484" s="37">
        <v>14422611994.989901</v>
      </c>
      <c r="D484" s="37">
        <v>101329211849.388</v>
      </c>
      <c r="E484" s="56"/>
      <c r="F484" s="56" t="str">
        <f t="shared" si="28"/>
        <v>2021–22 CHIN</v>
      </c>
      <c r="G484" s="56" t="str">
        <f t="array" ref="G484">A484&amp;" "&amp;SUM(IF(A484=FinyearIm,IF(C484&lt;=QldIm,1,0),0))</f>
        <v>2021–22 1</v>
      </c>
      <c r="H484" s="56" t="str">
        <f t="array" ref="H484">A484&amp;" "&amp;SUM(IF(A484=FinyearIm,IF(D484&lt;=AustraliaIm,1,0),0))</f>
        <v>2021–22 1</v>
      </c>
      <c r="I484" s="56" t="str">
        <f t="shared" si="29"/>
        <v>CHIN</v>
      </c>
      <c r="J484" s="57">
        <f t="shared" si="30"/>
        <v>14422.6119949899</v>
      </c>
      <c r="K484" s="57">
        <f t="shared" si="31"/>
        <v>101329.211849388</v>
      </c>
      <c r="L484" s="57"/>
    </row>
    <row r="485" spans="1:12" x14ac:dyDescent="0.2">
      <c r="A485" t="s">
        <v>583</v>
      </c>
      <c r="B485" t="s">
        <v>132</v>
      </c>
      <c r="C485" s="37">
        <v>262304458.81999999</v>
      </c>
      <c r="D485" s="37">
        <v>528937111.11000001</v>
      </c>
      <c r="E485" s="56"/>
      <c r="F485" s="56" t="str">
        <f t="shared" si="28"/>
        <v>2021–22 CHLE</v>
      </c>
      <c r="G485" s="56" t="str">
        <f t="array" ref="G485">A485&amp;" "&amp;SUM(IF(A485=FinyearIm,IF(C485&lt;=QldIm,1,0),0))</f>
        <v>2021–22 28</v>
      </c>
      <c r="H485" s="56" t="str">
        <f t="array" ref="H485">A485&amp;" "&amp;SUM(IF(A485=FinyearIm,IF(D485&lt;=AustraliaIm,1,0),0))</f>
        <v>2021–22 50</v>
      </c>
      <c r="I485" s="56" t="str">
        <f t="shared" si="29"/>
        <v>CHLE</v>
      </c>
      <c r="J485" s="57">
        <f t="shared" si="30"/>
        <v>262.30445881999998</v>
      </c>
      <c r="K485" s="57">
        <f t="shared" si="31"/>
        <v>528.93711111000005</v>
      </c>
      <c r="L485" s="57"/>
    </row>
    <row r="486" spans="1:12" x14ac:dyDescent="0.2">
      <c r="A486" t="s">
        <v>583</v>
      </c>
      <c r="B486" t="s">
        <v>133</v>
      </c>
      <c r="C486" s="37">
        <v>1168.3499999999999</v>
      </c>
      <c r="D486" s="37">
        <v>56821.48</v>
      </c>
      <c r="E486" s="56"/>
      <c r="F486" s="56" t="str">
        <f t="shared" si="28"/>
        <v>2021–22 CHRI</v>
      </c>
      <c r="G486" s="56" t="str">
        <f t="array" ref="G486">A486&amp;" "&amp;SUM(IF(A486=FinyearIm,IF(C486&lt;=QldIm,1,0),0))</f>
        <v>2021–22 188</v>
      </c>
      <c r="H486" s="56" t="str">
        <f t="array" ref="H486">A486&amp;" "&amp;SUM(IF(A486=FinyearIm,IF(D486&lt;=AustraliaIm,1,0),0))</f>
        <v>2021–22 197</v>
      </c>
      <c r="I486" s="56" t="str">
        <f t="shared" si="29"/>
        <v>CHRI</v>
      </c>
      <c r="J486" s="57">
        <f t="shared" si="30"/>
        <v>1.1683499999999999E-3</v>
      </c>
      <c r="K486" s="57">
        <f t="shared" si="31"/>
        <v>5.6821480000000001E-2</v>
      </c>
      <c r="L486" s="57"/>
    </row>
    <row r="487" spans="1:12" x14ac:dyDescent="0.2">
      <c r="A487" t="s">
        <v>583</v>
      </c>
      <c r="B487" t="s">
        <v>134</v>
      </c>
      <c r="C487" s="37">
        <v>29588440.93</v>
      </c>
      <c r="D487" s="37">
        <v>535456361.89999998</v>
      </c>
      <c r="E487" s="56"/>
      <c r="F487" s="56" t="str">
        <f t="shared" si="28"/>
        <v>2021–22 CMBD</v>
      </c>
      <c r="G487" s="56" t="str">
        <f t="array" ref="G487">A487&amp;" "&amp;SUM(IF(A487=FinyearIm,IF(C487&lt;=QldIm,1,0),0))</f>
        <v>2021–22 60</v>
      </c>
      <c r="H487" s="56" t="str">
        <f t="array" ref="H487">A487&amp;" "&amp;SUM(IF(A487=FinyearIm,IF(D487&lt;=AustraliaIm,1,0),0))</f>
        <v>2021–22 48</v>
      </c>
      <c r="I487" s="56" t="str">
        <f t="shared" si="29"/>
        <v>CMBD</v>
      </c>
      <c r="J487" s="57">
        <f t="shared" si="30"/>
        <v>29.588440930000001</v>
      </c>
      <c r="K487" s="57">
        <f t="shared" si="31"/>
        <v>535.45636189999993</v>
      </c>
      <c r="L487" s="57"/>
    </row>
    <row r="488" spans="1:12" x14ac:dyDescent="0.2">
      <c r="A488" t="s">
        <v>583</v>
      </c>
      <c r="B488" t="s">
        <v>329</v>
      </c>
      <c r="C488" s="37">
        <v>0</v>
      </c>
      <c r="D488" s="37">
        <v>22268.54</v>
      </c>
      <c r="E488" s="56"/>
      <c r="F488" s="56" t="str">
        <f t="shared" si="28"/>
        <v>2021–22 CMRO</v>
      </c>
      <c r="G488" s="56" t="str">
        <f t="array" ref="G488">A488&amp;" "&amp;SUM(IF(A488=FinyearIm,IF(C488&lt;=QldIm,1,0),0))</f>
        <v>2021–22 222</v>
      </c>
      <c r="H488" s="56" t="str">
        <f t="array" ref="H488">A488&amp;" "&amp;SUM(IF(A488=FinyearIm,IF(D488&lt;=AustraliaIm,1,0),0))</f>
        <v>2021–22 204</v>
      </c>
      <c r="I488" s="56" t="str">
        <f t="shared" si="29"/>
        <v>CMRO</v>
      </c>
      <c r="J488" s="57">
        <f t="shared" si="30"/>
        <v>0</v>
      </c>
      <c r="K488" s="57">
        <f t="shared" si="31"/>
        <v>2.226854E-2</v>
      </c>
      <c r="L488" s="57"/>
    </row>
    <row r="489" spans="1:12" x14ac:dyDescent="0.2">
      <c r="A489" t="s">
        <v>583</v>
      </c>
      <c r="B489" t="s">
        <v>135</v>
      </c>
      <c r="C489" s="37">
        <v>2206.2199999999998</v>
      </c>
      <c r="D489" s="37">
        <v>167310862.06999999</v>
      </c>
      <c r="E489" s="56"/>
      <c r="F489" s="56" t="str">
        <f t="shared" si="28"/>
        <v>2021–22 COBR</v>
      </c>
      <c r="G489" s="56" t="str">
        <f t="array" ref="G489">A489&amp;" "&amp;SUM(IF(A489=FinyearIm,IF(C489&lt;=QldIm,1,0),0))</f>
        <v>2021–22 180</v>
      </c>
      <c r="H489" s="56" t="str">
        <f t="array" ref="H489">A489&amp;" "&amp;SUM(IF(A489=FinyearIm,IF(D489&lt;=AustraliaIm,1,0),0))</f>
        <v>2021–22 74</v>
      </c>
      <c r="I489" s="56" t="str">
        <f t="shared" si="29"/>
        <v>COBR</v>
      </c>
      <c r="J489" s="57">
        <f t="shared" si="30"/>
        <v>2.2062199999999996E-3</v>
      </c>
      <c r="K489" s="57">
        <f t="shared" si="31"/>
        <v>167.31086206999998</v>
      </c>
      <c r="L489" s="57"/>
    </row>
    <row r="490" spans="1:12" x14ac:dyDescent="0.2">
      <c r="A490" t="s">
        <v>583</v>
      </c>
      <c r="B490" t="s">
        <v>136</v>
      </c>
      <c r="C490" s="37">
        <v>8252.82</v>
      </c>
      <c r="D490" s="37">
        <v>35498.129999999997</v>
      </c>
      <c r="E490" s="56"/>
      <c r="F490" s="56" t="str">
        <f t="shared" si="28"/>
        <v>2021–22 COCO</v>
      </c>
      <c r="G490" s="56" t="str">
        <f t="array" ref="G490">A490&amp;" "&amp;SUM(IF(A490=FinyearIm,IF(C490&lt;=QldIm,1,0),0))</f>
        <v>2021–22 165</v>
      </c>
      <c r="H490" s="56" t="str">
        <f t="array" ref="H490">A490&amp;" "&amp;SUM(IF(A490=FinyearIm,IF(D490&lt;=AustraliaIm,1,0),0))</f>
        <v>2021–22 200</v>
      </c>
      <c r="I490" s="56" t="str">
        <f t="shared" si="29"/>
        <v>COCO</v>
      </c>
      <c r="J490" s="57">
        <f t="shared" si="30"/>
        <v>8.2528199999999993E-3</v>
      </c>
      <c r="K490" s="57">
        <f t="shared" si="31"/>
        <v>3.5498129999999996E-2</v>
      </c>
      <c r="L490" s="57"/>
    </row>
    <row r="491" spans="1:12" x14ac:dyDescent="0.2">
      <c r="A491" t="s">
        <v>583</v>
      </c>
      <c r="B491" t="s">
        <v>137</v>
      </c>
      <c r="C491" s="37">
        <v>21971519.690000001</v>
      </c>
      <c r="D491" s="37">
        <v>175197273.78999999</v>
      </c>
      <c r="E491" s="56"/>
      <c r="F491" s="56" t="str">
        <f t="shared" si="28"/>
        <v>2021–22 COMB</v>
      </c>
      <c r="G491" s="56" t="str">
        <f t="array" ref="G491">A491&amp;" "&amp;SUM(IF(A491=FinyearIm,IF(C491&lt;=QldIm,1,0),0))</f>
        <v>2021–22 63</v>
      </c>
      <c r="H491" s="56" t="str">
        <f t="array" ref="H491">A491&amp;" "&amp;SUM(IF(A491=FinyearIm,IF(D491&lt;=AustraliaIm,1,0),0))</f>
        <v>2021–22 71</v>
      </c>
      <c r="I491" s="56" t="str">
        <f t="shared" si="29"/>
        <v>COMB</v>
      </c>
      <c r="J491" s="57">
        <f t="shared" si="30"/>
        <v>21.971519690000001</v>
      </c>
      <c r="K491" s="57">
        <f t="shared" si="31"/>
        <v>175.19727379</v>
      </c>
      <c r="L491" s="57"/>
    </row>
    <row r="492" spans="1:12" x14ac:dyDescent="0.2">
      <c r="A492" t="s">
        <v>583</v>
      </c>
      <c r="B492" t="s">
        <v>138</v>
      </c>
      <c r="C492" s="37">
        <v>32111.200000000001</v>
      </c>
      <c r="D492" s="37">
        <v>147485.53</v>
      </c>
      <c r="E492" s="56"/>
      <c r="F492" s="56" t="str">
        <f t="shared" si="28"/>
        <v>2021–22 COOK</v>
      </c>
      <c r="G492" s="56" t="str">
        <f t="array" ref="G492">A492&amp;" "&amp;SUM(IF(A492=FinyearIm,IF(C492&lt;=QldIm,1,0),0))</f>
        <v>2021–22 149</v>
      </c>
      <c r="H492" s="56" t="str">
        <f t="array" ref="H492">A492&amp;" "&amp;SUM(IF(A492=FinyearIm,IF(D492&lt;=AustraliaIm,1,0),0))</f>
        <v>2021–22 185</v>
      </c>
      <c r="I492" s="56" t="str">
        <f t="shared" si="29"/>
        <v>COOK</v>
      </c>
      <c r="J492" s="57">
        <f t="shared" si="30"/>
        <v>3.2111199999999999E-2</v>
      </c>
      <c r="K492" s="57">
        <f t="shared" si="31"/>
        <v>0.14748553</v>
      </c>
      <c r="L492" s="57"/>
    </row>
    <row r="493" spans="1:12" x14ac:dyDescent="0.2">
      <c r="A493" t="s">
        <v>583</v>
      </c>
      <c r="B493" t="s">
        <v>139</v>
      </c>
      <c r="C493">
        <v>1432887.75</v>
      </c>
      <c r="D493" s="37">
        <v>164283904.37</v>
      </c>
      <c r="E493" s="56"/>
      <c r="F493" s="56" t="str">
        <f t="shared" si="28"/>
        <v>2021–22 COST</v>
      </c>
      <c r="G493" s="56" t="str">
        <f t="array" ref="G493">A493&amp;" "&amp;SUM(IF(A493=FinyearIm,IF(C493&lt;=QldIm,1,0),0))</f>
        <v>2021–22 93</v>
      </c>
      <c r="H493" s="56" t="str">
        <f t="array" ref="H493">A493&amp;" "&amp;SUM(IF(A493=FinyearIm,IF(D493&lt;=AustraliaIm,1,0),0))</f>
        <v>2021–22 75</v>
      </c>
      <c r="I493" s="56" t="str">
        <f t="shared" si="29"/>
        <v>COST</v>
      </c>
      <c r="J493" s="57">
        <f t="shared" si="30"/>
        <v>1.4328877499999999</v>
      </c>
      <c r="K493" s="57">
        <f t="shared" si="31"/>
        <v>164.28390437000002</v>
      </c>
      <c r="L493" s="57"/>
    </row>
    <row r="494" spans="1:12" x14ac:dyDescent="0.2">
      <c r="A494" t="s">
        <v>583</v>
      </c>
      <c r="B494" t="s">
        <v>140</v>
      </c>
      <c r="C494">
        <v>6244211.2300000004</v>
      </c>
      <c r="D494" s="37">
        <v>47904079.149999999</v>
      </c>
      <c r="E494" s="56"/>
      <c r="F494" s="56" t="str">
        <f t="shared" si="28"/>
        <v>2021–22 CROA</v>
      </c>
      <c r="G494" s="56" t="str">
        <f t="array" ref="G494">A494&amp;" "&amp;SUM(IF(A494=FinyearIm,IF(C494&lt;=QldIm,1,0),0))</f>
        <v>2021–22 73</v>
      </c>
      <c r="H494" s="56" t="str">
        <f t="array" ref="H494">A494&amp;" "&amp;SUM(IF(A494=FinyearIm,IF(D494&lt;=AustraliaIm,1,0),0))</f>
        <v>2021–22 89</v>
      </c>
      <c r="I494" s="56" t="str">
        <f t="shared" si="29"/>
        <v>CROA</v>
      </c>
      <c r="J494" s="57">
        <f t="shared" si="30"/>
        <v>6.2442112300000003</v>
      </c>
      <c r="K494" s="57">
        <f t="shared" si="31"/>
        <v>47.904079150000001</v>
      </c>
      <c r="L494" s="57"/>
    </row>
    <row r="495" spans="1:12" x14ac:dyDescent="0.2">
      <c r="A495" t="s">
        <v>583</v>
      </c>
      <c r="B495" t="s">
        <v>141</v>
      </c>
      <c r="C495" s="37">
        <v>11196.35</v>
      </c>
      <c r="D495" s="37">
        <v>10955112.310000001</v>
      </c>
      <c r="E495" s="56"/>
      <c r="F495" s="56" t="str">
        <f t="shared" si="28"/>
        <v>2021–22 CUBA</v>
      </c>
      <c r="G495" s="56" t="str">
        <f t="array" ref="G495">A495&amp;" "&amp;SUM(IF(A495=FinyearIm,IF(C495&lt;=QldIm,1,0),0))</f>
        <v>2021–22 163</v>
      </c>
      <c r="H495" s="56" t="str">
        <f t="array" ref="H495">A495&amp;" "&amp;SUM(IF(A495=FinyearIm,IF(D495&lt;=AustraliaIm,1,0),0))</f>
        <v>2021–22 117</v>
      </c>
      <c r="I495" s="56" t="str">
        <f t="shared" si="29"/>
        <v>CUBA</v>
      </c>
      <c r="J495" s="57">
        <f t="shared" si="30"/>
        <v>1.1196350000000001E-2</v>
      </c>
      <c r="K495" s="57">
        <f t="shared" si="31"/>
        <v>10.955112310000001</v>
      </c>
      <c r="L495" s="57"/>
    </row>
    <row r="496" spans="1:12" x14ac:dyDescent="0.2">
      <c r="A496" t="s">
        <v>583</v>
      </c>
      <c r="B496" t="s">
        <v>301</v>
      </c>
      <c r="C496" s="37">
        <v>5644.11</v>
      </c>
      <c r="D496" s="37">
        <v>61820.89</v>
      </c>
      <c r="E496" s="56"/>
      <c r="F496" s="56" t="str">
        <f t="shared" si="28"/>
        <v>2021–22 CVER</v>
      </c>
      <c r="G496" s="56" t="str">
        <f t="array" ref="G496">A496&amp;" "&amp;SUM(IF(A496=FinyearIm,IF(C496&lt;=QldIm,1,0),0))</f>
        <v>2021–22 170</v>
      </c>
      <c r="H496" s="56" t="str">
        <f t="array" ref="H496">A496&amp;" "&amp;SUM(IF(A496=FinyearIm,IF(D496&lt;=AustraliaIm,1,0),0))</f>
        <v>2021–22 195</v>
      </c>
      <c r="I496" s="56" t="str">
        <f t="shared" si="29"/>
        <v>CVER</v>
      </c>
      <c r="J496" s="57">
        <f t="shared" si="30"/>
        <v>5.6441099999999999E-3</v>
      </c>
      <c r="K496" s="57">
        <f t="shared" si="31"/>
        <v>6.1820889999999996E-2</v>
      </c>
      <c r="L496" s="57"/>
    </row>
    <row r="497" spans="1:12" x14ac:dyDescent="0.2">
      <c r="A497" t="s">
        <v>583</v>
      </c>
      <c r="B497" t="s">
        <v>142</v>
      </c>
      <c r="C497">
        <v>555445.16</v>
      </c>
      <c r="D497" s="37">
        <v>37949108.619999997</v>
      </c>
      <c r="E497" s="56"/>
      <c r="F497" s="56" t="str">
        <f t="shared" si="28"/>
        <v>2021–22 CYPR</v>
      </c>
      <c r="G497" s="56" t="str">
        <f t="array" ref="G497">A497&amp;" "&amp;SUM(IF(A497=FinyearIm,IF(C497&lt;=QldIm,1,0),0))</f>
        <v>2021–22 111</v>
      </c>
      <c r="H497" s="56" t="str">
        <f t="array" ref="H497">A497&amp;" "&amp;SUM(IF(A497=FinyearIm,IF(D497&lt;=AustraliaIm,1,0),0))</f>
        <v>2021–22 94</v>
      </c>
      <c r="I497" s="56" t="str">
        <f t="shared" si="29"/>
        <v>CYPR</v>
      </c>
      <c r="J497" s="57">
        <f t="shared" si="30"/>
        <v>0.55544515999999999</v>
      </c>
      <c r="K497" s="57">
        <f t="shared" si="31"/>
        <v>37.949108619999997</v>
      </c>
      <c r="L497" s="57"/>
    </row>
    <row r="498" spans="1:12" x14ac:dyDescent="0.2">
      <c r="A498" t="s">
        <v>583</v>
      </c>
      <c r="B498" t="s">
        <v>143</v>
      </c>
      <c r="C498" s="37">
        <v>114330627.02</v>
      </c>
      <c r="D498" s="37">
        <v>956119780.91000199</v>
      </c>
      <c r="E498" s="56"/>
      <c r="F498" s="56" t="str">
        <f t="shared" si="28"/>
        <v>2021–22 CZEH</v>
      </c>
      <c r="G498" s="56" t="str">
        <f t="array" ref="G498">A498&amp;" "&amp;SUM(IF(A498=FinyearIm,IF(C498&lt;=QldIm,1,0),0))</f>
        <v>2021–22 43</v>
      </c>
      <c r="H498" s="56" t="str">
        <f t="array" ref="H498">A498&amp;" "&amp;SUM(IF(A498=FinyearIm,IF(D498&lt;=AustraliaIm,1,0),0))</f>
        <v>2021–22 40</v>
      </c>
      <c r="I498" s="56" t="str">
        <f t="shared" si="29"/>
        <v>CZEH</v>
      </c>
      <c r="J498" s="57">
        <f t="shared" si="30"/>
        <v>114.33062701999999</v>
      </c>
      <c r="K498" s="57">
        <f t="shared" si="31"/>
        <v>956.11978091000196</v>
      </c>
      <c r="L498" s="57"/>
    </row>
    <row r="499" spans="1:12" x14ac:dyDescent="0.2">
      <c r="A499" t="s">
        <v>583</v>
      </c>
      <c r="B499" t="s">
        <v>144</v>
      </c>
      <c r="C499" s="37">
        <v>194252053.81</v>
      </c>
      <c r="D499" s="37">
        <v>1592854506.3199999</v>
      </c>
      <c r="E499" s="56"/>
      <c r="F499" s="56" t="str">
        <f t="shared" si="28"/>
        <v>2021–22 DENM</v>
      </c>
      <c r="G499" s="56" t="str">
        <f t="array" ref="G499">A499&amp;" "&amp;SUM(IF(A499=FinyearIm,IF(C499&lt;=QldIm,1,0),0))</f>
        <v>2021–22 34</v>
      </c>
      <c r="H499" s="56" t="str">
        <f t="array" ref="H499">A499&amp;" "&amp;SUM(IF(A499=FinyearIm,IF(D499&lt;=AustraliaIm,1,0),0))</f>
        <v>2021–22 30</v>
      </c>
      <c r="I499" s="56" t="str">
        <f t="shared" si="29"/>
        <v>DENM</v>
      </c>
      <c r="J499" s="57">
        <f t="shared" si="30"/>
        <v>194.25205381000001</v>
      </c>
      <c r="K499" s="57">
        <f t="shared" si="31"/>
        <v>1592.8545063199999</v>
      </c>
      <c r="L499" s="57"/>
    </row>
    <row r="500" spans="1:12" x14ac:dyDescent="0.2">
      <c r="A500" t="s">
        <v>583</v>
      </c>
      <c r="B500" t="s">
        <v>297</v>
      </c>
      <c r="C500" s="37">
        <v>58052.53</v>
      </c>
      <c r="D500" s="37">
        <v>1295037.06</v>
      </c>
      <c r="E500" s="56"/>
      <c r="F500" s="56" t="str">
        <f t="shared" si="28"/>
        <v>2021–22 DJIB</v>
      </c>
      <c r="G500" s="56" t="str">
        <f t="array" ref="G500">A500&amp;" "&amp;SUM(IF(A500=FinyearIm,IF(C500&lt;=QldIm,1,0),0))</f>
        <v>2021–22 142</v>
      </c>
      <c r="H500" s="56" t="str">
        <f t="array" ref="H500">A500&amp;" "&amp;SUM(IF(A500=FinyearIm,IF(D500&lt;=AustraliaIm,1,0),0))</f>
        <v>2021–22 148</v>
      </c>
      <c r="I500" s="56" t="str">
        <f t="shared" si="29"/>
        <v>DJIB</v>
      </c>
      <c r="J500" s="57">
        <f t="shared" si="30"/>
        <v>5.8052529999999998E-2</v>
      </c>
      <c r="K500" s="57">
        <f t="shared" si="31"/>
        <v>1.2950370600000001</v>
      </c>
      <c r="L500" s="57"/>
    </row>
    <row r="501" spans="1:12" x14ac:dyDescent="0.2">
      <c r="A501" t="s">
        <v>583</v>
      </c>
      <c r="B501" t="s">
        <v>302</v>
      </c>
      <c r="C501" s="37">
        <v>0</v>
      </c>
      <c r="D501" s="37">
        <v>122373.31</v>
      </c>
      <c r="E501" s="56"/>
      <c r="F501" s="56" t="str">
        <f t="shared" si="28"/>
        <v>2021–22 DMCA</v>
      </c>
      <c r="G501" s="56" t="str">
        <f t="array" ref="G501">A501&amp;" "&amp;SUM(IF(A501=FinyearIm,IF(C501&lt;=QldIm,1,0),0))</f>
        <v>2021–22 222</v>
      </c>
      <c r="H501" s="56" t="str">
        <f t="array" ref="H501">A501&amp;" "&amp;SUM(IF(A501=FinyearIm,IF(D501&lt;=AustraliaIm,1,0),0))</f>
        <v>2021–22 189</v>
      </c>
      <c r="I501" s="56" t="str">
        <f t="shared" si="29"/>
        <v>DMCA</v>
      </c>
      <c r="J501" s="57">
        <f t="shared" si="30"/>
        <v>0</v>
      </c>
      <c r="K501" s="57">
        <f t="shared" si="31"/>
        <v>0.12237331</v>
      </c>
      <c r="L501" s="57"/>
    </row>
    <row r="502" spans="1:12" x14ac:dyDescent="0.2">
      <c r="A502" t="s">
        <v>583</v>
      </c>
      <c r="B502" t="s">
        <v>145</v>
      </c>
      <c r="C502" s="37">
        <v>378538.62</v>
      </c>
      <c r="D502" s="37">
        <v>59196598.770000003</v>
      </c>
      <c r="E502" s="56"/>
      <c r="F502" s="56" t="str">
        <f t="shared" si="28"/>
        <v>2021–22 DOMI</v>
      </c>
      <c r="G502" s="56" t="str">
        <f t="array" ref="G502">A502&amp;" "&amp;SUM(IF(A502=FinyearIm,IF(C502&lt;=QldIm,1,0),0))</f>
        <v>2021–22 116</v>
      </c>
      <c r="H502" s="56" t="str">
        <f t="array" ref="H502">A502&amp;" "&amp;SUM(IF(A502=FinyearIm,IF(D502&lt;=AustraliaIm,1,0),0))</f>
        <v>2021–22 86</v>
      </c>
      <c r="I502" s="56" t="str">
        <f t="shared" si="29"/>
        <v>DOMI</v>
      </c>
      <c r="J502" s="57">
        <f t="shared" si="30"/>
        <v>0.37853861999999999</v>
      </c>
      <c r="K502" s="57">
        <f t="shared" si="31"/>
        <v>59.196598770000001</v>
      </c>
      <c r="L502" s="57"/>
    </row>
    <row r="503" spans="1:12" x14ac:dyDescent="0.2">
      <c r="A503" t="s">
        <v>583</v>
      </c>
      <c r="B503" t="s">
        <v>146</v>
      </c>
      <c r="C503" s="37">
        <v>3496686.63</v>
      </c>
      <c r="D503" s="37">
        <v>24289500.800000001</v>
      </c>
      <c r="E503" s="56"/>
      <c r="F503" s="56" t="str">
        <f t="shared" si="28"/>
        <v>2021–22 ECUA</v>
      </c>
      <c r="G503" s="56" t="str">
        <f t="array" ref="G503">A503&amp;" "&amp;SUM(IF(A503=FinyearIm,IF(C503&lt;=QldIm,1,0),0))</f>
        <v>2021–22 82</v>
      </c>
      <c r="H503" s="56" t="str">
        <f t="array" ref="H503">A503&amp;" "&amp;SUM(IF(A503=FinyearIm,IF(D503&lt;=AustraliaIm,1,0),0))</f>
        <v>2021–22 103</v>
      </c>
      <c r="I503" s="56" t="str">
        <f t="shared" si="29"/>
        <v>ECUA</v>
      </c>
      <c r="J503" s="57">
        <f t="shared" si="30"/>
        <v>3.4966866299999997</v>
      </c>
      <c r="K503" s="57">
        <f t="shared" si="31"/>
        <v>24.289500799999999</v>
      </c>
      <c r="L503" s="57"/>
    </row>
    <row r="504" spans="1:12" x14ac:dyDescent="0.2">
      <c r="A504" t="s">
        <v>583</v>
      </c>
      <c r="B504" t="s">
        <v>298</v>
      </c>
      <c r="C504" s="37">
        <v>0</v>
      </c>
      <c r="D504" s="37">
        <v>1133.0999999999999</v>
      </c>
      <c r="E504" s="56"/>
      <c r="F504" s="56" t="str">
        <f t="shared" si="28"/>
        <v>2021–22 EGUI</v>
      </c>
      <c r="G504" s="56" t="str">
        <f t="array" ref="G504">A504&amp;" "&amp;SUM(IF(A504=FinyearIm,IF(C504&lt;=QldIm,1,0),0))</f>
        <v>2021–22 222</v>
      </c>
      <c r="H504" s="56" t="str">
        <f t="array" ref="H504">A504&amp;" "&amp;SUM(IF(A504=FinyearIm,IF(D504&lt;=AustraliaIm,1,0),0))</f>
        <v>2021–22 221</v>
      </c>
      <c r="I504" s="56" t="str">
        <f t="shared" si="29"/>
        <v>EGUI</v>
      </c>
      <c r="J504" s="57">
        <f t="shared" si="30"/>
        <v>0</v>
      </c>
      <c r="K504" s="57">
        <f t="shared" si="31"/>
        <v>1.1330999999999999E-3</v>
      </c>
      <c r="L504" s="57"/>
    </row>
    <row r="505" spans="1:12" x14ac:dyDescent="0.2">
      <c r="A505" t="s">
        <v>583</v>
      </c>
      <c r="B505" t="s">
        <v>147</v>
      </c>
      <c r="C505" s="37">
        <v>4130213.47</v>
      </c>
      <c r="D505" s="37">
        <v>55021356.200000003</v>
      </c>
      <c r="E505" s="56"/>
      <c r="F505" s="56" t="str">
        <f t="shared" si="28"/>
        <v>2021–22 EGYP</v>
      </c>
      <c r="G505" s="56" t="str">
        <f t="array" ref="G505">A505&amp;" "&amp;SUM(IF(A505=FinyearIm,IF(C505&lt;=QldIm,1,0),0))</f>
        <v>2021–22 80</v>
      </c>
      <c r="H505" s="56" t="str">
        <f t="array" ref="H505">A505&amp;" "&amp;SUM(IF(A505=FinyearIm,IF(D505&lt;=AustraliaIm,1,0),0))</f>
        <v>2021–22 88</v>
      </c>
      <c r="I505" s="56" t="str">
        <f t="shared" si="29"/>
        <v>EGYP</v>
      </c>
      <c r="J505" s="57">
        <f t="shared" si="30"/>
        <v>4.1302134700000002</v>
      </c>
      <c r="K505" s="57">
        <f t="shared" si="31"/>
        <v>55.0213562</v>
      </c>
      <c r="L505" s="57"/>
    </row>
    <row r="506" spans="1:12" x14ac:dyDescent="0.2">
      <c r="A506" t="s">
        <v>583</v>
      </c>
      <c r="B506" t="s">
        <v>148</v>
      </c>
      <c r="C506" s="37">
        <v>0</v>
      </c>
      <c r="D506" s="37">
        <v>291731.67</v>
      </c>
      <c r="E506" s="56"/>
      <c r="F506" s="56" t="str">
        <f t="shared" si="28"/>
        <v>2021–22 ERIT</v>
      </c>
      <c r="G506" s="56" t="str">
        <f t="array" ref="G506">A506&amp;" "&amp;SUM(IF(A506=FinyearIm,IF(C506&lt;=QldIm,1,0),0))</f>
        <v>2021–22 222</v>
      </c>
      <c r="H506" s="56" t="str">
        <f t="array" ref="H506">A506&amp;" "&amp;SUM(IF(A506=FinyearIm,IF(D506&lt;=AustraliaIm,1,0),0))</f>
        <v>2021–22 171</v>
      </c>
      <c r="I506" s="56" t="str">
        <f t="shared" si="29"/>
        <v>ERIT</v>
      </c>
      <c r="J506" s="57">
        <f t="shared" si="30"/>
        <v>0</v>
      </c>
      <c r="K506" s="57">
        <f t="shared" si="31"/>
        <v>0.29173167</v>
      </c>
      <c r="L506" s="57"/>
    </row>
    <row r="507" spans="1:12" x14ac:dyDescent="0.2">
      <c r="A507" t="s">
        <v>583</v>
      </c>
      <c r="B507" t="s">
        <v>149</v>
      </c>
      <c r="C507">
        <v>22005543.07</v>
      </c>
      <c r="D507" s="37">
        <v>216615423.06999999</v>
      </c>
      <c r="E507" s="56"/>
      <c r="F507" s="56" t="str">
        <f t="shared" si="28"/>
        <v>2021–22 ESTO</v>
      </c>
      <c r="G507" s="56" t="str">
        <f t="array" ref="G507">A507&amp;" "&amp;SUM(IF(A507=FinyearIm,IF(C507&lt;=QldIm,1,0),0))</f>
        <v>2021–22 62</v>
      </c>
      <c r="H507" s="56" t="str">
        <f t="array" ref="H507">A507&amp;" "&amp;SUM(IF(A507=FinyearIm,IF(D507&lt;=AustraliaIm,1,0),0))</f>
        <v>2021–22 66</v>
      </c>
      <c r="I507" s="56" t="str">
        <f t="shared" si="29"/>
        <v>ESTO</v>
      </c>
      <c r="J507" s="57">
        <f t="shared" si="30"/>
        <v>22.005543070000002</v>
      </c>
      <c r="K507" s="57">
        <f t="shared" si="31"/>
        <v>216.61542306999999</v>
      </c>
      <c r="L507" s="57"/>
    </row>
    <row r="508" spans="1:12" x14ac:dyDescent="0.2">
      <c r="A508" t="s">
        <v>583</v>
      </c>
      <c r="B508" t="s">
        <v>150</v>
      </c>
      <c r="C508" s="37">
        <v>393503.75</v>
      </c>
      <c r="D508" s="37">
        <v>39275740.350000001</v>
      </c>
      <c r="E508" s="56"/>
      <c r="F508" s="56" t="str">
        <f t="shared" si="28"/>
        <v>2021–22 ETHI</v>
      </c>
      <c r="G508" s="56" t="str">
        <f t="array" ref="G508">A508&amp;" "&amp;SUM(IF(A508=FinyearIm,IF(C508&lt;=QldIm,1,0),0))</f>
        <v>2021–22 115</v>
      </c>
      <c r="H508" s="56" t="str">
        <f t="array" ref="H508">A508&amp;" "&amp;SUM(IF(A508=FinyearIm,IF(D508&lt;=AustraliaIm,1,0),0))</f>
        <v>2021–22 91</v>
      </c>
      <c r="I508" s="56" t="str">
        <f t="shared" si="29"/>
        <v>ETHI</v>
      </c>
      <c r="J508" s="57">
        <f t="shared" si="30"/>
        <v>0.39350374999999999</v>
      </c>
      <c r="K508" s="57">
        <f t="shared" si="31"/>
        <v>39.27574035</v>
      </c>
      <c r="L508" s="57"/>
    </row>
    <row r="509" spans="1:12" x14ac:dyDescent="0.2">
      <c r="A509" t="s">
        <v>583</v>
      </c>
      <c r="B509" t="s">
        <v>151</v>
      </c>
      <c r="C509" s="37">
        <v>130796.87</v>
      </c>
      <c r="D509" s="37">
        <v>2408246.9900000002</v>
      </c>
      <c r="E509" s="56"/>
      <c r="F509" s="56" t="str">
        <f t="shared" si="28"/>
        <v>2021–22 ETMR</v>
      </c>
      <c r="G509" s="56" t="str">
        <f t="array" ref="G509">A509&amp;" "&amp;SUM(IF(A509=FinyearIm,IF(C509&lt;=QldIm,1,0),0))</f>
        <v>2021–22 128</v>
      </c>
      <c r="H509" s="56" t="str">
        <f t="array" ref="H509">A509&amp;" "&amp;SUM(IF(A509=FinyearIm,IF(D509&lt;=AustraliaIm,1,0),0))</f>
        <v>2021–22 137</v>
      </c>
      <c r="I509" s="56" t="str">
        <f t="shared" si="29"/>
        <v>ETMR</v>
      </c>
      <c r="J509" s="57">
        <f t="shared" si="30"/>
        <v>0.13079686999999998</v>
      </c>
      <c r="K509" s="57">
        <f t="shared" si="31"/>
        <v>2.4082469900000003</v>
      </c>
      <c r="L509" s="57"/>
    </row>
    <row r="510" spans="1:12" x14ac:dyDescent="0.2">
      <c r="A510" t="s">
        <v>583</v>
      </c>
      <c r="B510" t="s">
        <v>299</v>
      </c>
      <c r="C510" s="37">
        <v>6192.38</v>
      </c>
      <c r="D510" s="37">
        <v>14058.62</v>
      </c>
      <c r="E510" s="40"/>
      <c r="F510" s="56" t="str">
        <f t="shared" si="28"/>
        <v>2021–22 FALK</v>
      </c>
      <c r="G510" s="56" t="str">
        <f t="array" ref="G510">A510&amp;" "&amp;SUM(IF(A510=FinyearIm,IF(C510&lt;=QldIm,1,0),0))</f>
        <v>2021–22 168</v>
      </c>
      <c r="H510" s="56" t="str">
        <f t="array" ref="H510">A510&amp;" "&amp;SUM(IF(A510=FinyearIm,IF(D510&lt;=AustraliaIm,1,0),0))</f>
        <v>2021–22 209</v>
      </c>
      <c r="I510" s="56" t="str">
        <f t="shared" si="29"/>
        <v>FALK</v>
      </c>
      <c r="J510" s="57">
        <f t="shared" si="30"/>
        <v>6.1923799999999999E-3</v>
      </c>
      <c r="K510" s="57">
        <f t="shared" si="31"/>
        <v>1.4058620000000001E-2</v>
      </c>
      <c r="L510" s="57"/>
    </row>
    <row r="511" spans="1:12" x14ac:dyDescent="0.2">
      <c r="A511" t="s">
        <v>583</v>
      </c>
      <c r="B511" t="s">
        <v>152</v>
      </c>
      <c r="C511" s="37">
        <v>104234.25</v>
      </c>
      <c r="D511" s="37">
        <v>1086931.94</v>
      </c>
      <c r="E511" s="40"/>
      <c r="F511" s="56" t="str">
        <f t="shared" si="28"/>
        <v>2021–22 FCAM</v>
      </c>
      <c r="G511" s="56" t="str">
        <f t="array" ref="G511">A511&amp;" "&amp;SUM(IF(A511=FinyearIm,IF(C511&lt;=QldIm,1,0),0))</f>
        <v>2021–22 131</v>
      </c>
      <c r="H511" s="56" t="str">
        <f t="array" ref="H511">A511&amp;" "&amp;SUM(IF(A511=FinyearIm,IF(D511&lt;=AustraliaIm,1,0),0))</f>
        <v>2021–22 151</v>
      </c>
      <c r="I511" s="56" t="str">
        <f t="shared" si="29"/>
        <v>FCAM</v>
      </c>
      <c r="J511" s="57">
        <f t="shared" si="30"/>
        <v>0.10423425</v>
      </c>
      <c r="K511" s="57">
        <f t="shared" si="31"/>
        <v>1.0869319399999999</v>
      </c>
      <c r="L511" s="57"/>
    </row>
    <row r="512" spans="1:12" x14ac:dyDescent="0.2">
      <c r="A512" t="s">
        <v>583</v>
      </c>
      <c r="B512" t="s">
        <v>153</v>
      </c>
      <c r="C512" s="37">
        <v>2142137635.1600001</v>
      </c>
      <c r="D512" s="37">
        <v>15443706927.5501</v>
      </c>
      <c r="E512" s="40"/>
      <c r="F512" s="56" t="str">
        <f t="shared" si="28"/>
        <v>2021–22 FGMY</v>
      </c>
      <c r="G512" s="56" t="str">
        <f t="array" ref="G512">A512&amp;" "&amp;SUM(IF(A512=FinyearIm,IF(C512&lt;=QldIm,1,0),0))</f>
        <v>2021–22 7</v>
      </c>
      <c r="H512" s="56" t="str">
        <f t="array" ref="H512">A512&amp;" "&amp;SUM(IF(A512=FinyearIm,IF(D512&lt;=AustraliaIm,1,0),0))</f>
        <v>2021–22 7</v>
      </c>
      <c r="I512" s="56" t="str">
        <f t="shared" si="29"/>
        <v>FGMY</v>
      </c>
      <c r="J512" s="57">
        <f t="shared" si="30"/>
        <v>2142.1376351600002</v>
      </c>
      <c r="K512" s="57">
        <f t="shared" si="31"/>
        <v>15443.7069275501</v>
      </c>
      <c r="L512" s="57"/>
    </row>
    <row r="513" spans="1:12" x14ac:dyDescent="0.2">
      <c r="A513" t="s">
        <v>583</v>
      </c>
      <c r="B513" t="s">
        <v>154</v>
      </c>
      <c r="C513" s="37">
        <v>21330103.800000001</v>
      </c>
      <c r="D513" s="37">
        <v>179704660.97999999</v>
      </c>
      <c r="E513" s="40"/>
      <c r="F513" s="56" t="str">
        <f t="shared" si="28"/>
        <v>2021–22 FIJI</v>
      </c>
      <c r="G513" s="56" t="str">
        <f t="array" ref="G513">A513&amp;" "&amp;SUM(IF(A513=FinyearIm,IF(C513&lt;=QldIm,1,0),0))</f>
        <v>2021–22 64</v>
      </c>
      <c r="H513" s="56" t="str">
        <f t="array" ref="H513">A513&amp;" "&amp;SUM(IF(A513=FinyearIm,IF(D513&lt;=AustraliaIm,1,0),0))</f>
        <v>2021–22 70</v>
      </c>
      <c r="I513" s="56" t="str">
        <f t="shared" si="29"/>
        <v>FIJI</v>
      </c>
      <c r="J513" s="57">
        <f t="shared" si="30"/>
        <v>21.3301038</v>
      </c>
      <c r="K513" s="57">
        <f t="shared" si="31"/>
        <v>179.70466098</v>
      </c>
      <c r="L513" s="57"/>
    </row>
    <row r="514" spans="1:12" x14ac:dyDescent="0.2">
      <c r="A514" t="s">
        <v>583</v>
      </c>
      <c r="B514" t="s">
        <v>155</v>
      </c>
      <c r="C514" s="37">
        <v>270621547.13</v>
      </c>
      <c r="D514" s="37">
        <v>1471986823.6099999</v>
      </c>
      <c r="E514" s="40"/>
      <c r="F514" s="56" t="str">
        <f t="shared" ref="F514:F577" si="32">A514&amp;" "&amp;B514</f>
        <v>2021–22 FINL</v>
      </c>
      <c r="G514" s="56" t="str">
        <f t="array" ref="G514">A514&amp;" "&amp;SUM(IF(A514=FinyearIm,IF(C514&lt;=QldIm,1,0),0))</f>
        <v>2021–22 26</v>
      </c>
      <c r="H514" s="56" t="str">
        <f t="array" ref="H514">A514&amp;" "&amp;SUM(IF(A514=FinyearIm,IF(D514&lt;=AustraliaIm,1,0),0))</f>
        <v>2021–22 32</v>
      </c>
      <c r="I514" s="56" t="str">
        <f t="shared" ref="I514:I577" si="33">B514</f>
        <v>FINL</v>
      </c>
      <c r="J514" s="57">
        <f t="shared" ref="J514:J577" si="34">C514/1000000</f>
        <v>270.62154713000001</v>
      </c>
      <c r="K514" s="57">
        <f t="shared" ref="K514:K577" si="35">D514/1000000</f>
        <v>1471.9868236099999</v>
      </c>
      <c r="L514" s="57"/>
    </row>
    <row r="515" spans="1:12" x14ac:dyDescent="0.2">
      <c r="A515" t="s">
        <v>583</v>
      </c>
      <c r="B515" t="s">
        <v>156</v>
      </c>
      <c r="C515">
        <v>725139181.69000101</v>
      </c>
      <c r="D515">
        <v>6137642417.81001</v>
      </c>
      <c r="E515" s="40"/>
      <c r="F515" s="56" t="str">
        <f t="shared" si="32"/>
        <v>2021–22 FRAN</v>
      </c>
      <c r="G515" s="56" t="str">
        <f t="array" ref="G515">A515&amp;" "&amp;SUM(IF(A515=FinyearIm,IF(C515&lt;=QldIm,1,0),0))</f>
        <v>2021–22 17</v>
      </c>
      <c r="H515" s="56" t="str">
        <f t="array" ref="H515">A515&amp;" "&amp;SUM(IF(A515=FinyearIm,IF(D515&lt;=AustraliaIm,1,0),0))</f>
        <v>2021–22 15</v>
      </c>
      <c r="I515" s="56" t="str">
        <f t="shared" si="33"/>
        <v>FRAN</v>
      </c>
      <c r="J515" s="57">
        <f t="shared" si="34"/>
        <v>725.13918169000101</v>
      </c>
      <c r="K515" s="57">
        <f t="shared" si="35"/>
        <v>6137.6424178100096</v>
      </c>
      <c r="L515" s="57"/>
    </row>
    <row r="516" spans="1:12" x14ac:dyDescent="0.2">
      <c r="A516" t="s">
        <v>583</v>
      </c>
      <c r="B516" t="s">
        <v>157</v>
      </c>
      <c r="C516" s="37">
        <v>3514.92</v>
      </c>
      <c r="D516" s="37">
        <v>425501.41</v>
      </c>
      <c r="E516" s="40"/>
      <c r="F516" s="56" t="str">
        <f t="shared" si="32"/>
        <v>2021–22 FWIN</v>
      </c>
      <c r="G516" s="56" t="str">
        <f t="array" ref="G516">A516&amp;" "&amp;SUM(IF(A516=FinyearIm,IF(C516&lt;=QldIm,1,0),0))</f>
        <v>2021–22 175</v>
      </c>
      <c r="H516" s="56" t="str">
        <f t="array" ref="H516">A516&amp;" "&amp;SUM(IF(A516=FinyearIm,IF(D516&lt;=AustraliaIm,1,0),0))</f>
        <v>2021–22 167</v>
      </c>
      <c r="I516" s="56" t="str">
        <f t="shared" si="33"/>
        <v>FWIN</v>
      </c>
      <c r="J516" s="57">
        <f t="shared" si="34"/>
        <v>3.5149199999999999E-3</v>
      </c>
      <c r="K516" s="57">
        <f t="shared" si="35"/>
        <v>0.42550140999999997</v>
      </c>
      <c r="L516" s="57"/>
    </row>
    <row r="517" spans="1:12" x14ac:dyDescent="0.2">
      <c r="A517" t="s">
        <v>583</v>
      </c>
      <c r="B517" t="s">
        <v>158</v>
      </c>
      <c r="C517" s="37">
        <v>1310847.69</v>
      </c>
      <c r="D517" s="37">
        <v>13222277.460000001</v>
      </c>
      <c r="E517" s="40"/>
      <c r="F517" s="56" t="str">
        <f t="shared" si="32"/>
        <v>2021–22 FYRM</v>
      </c>
      <c r="G517" s="56" t="str">
        <f t="array" ref="G517">A517&amp;" "&amp;SUM(IF(A517=FinyearIm,IF(C517&lt;=QldIm,1,0),0))</f>
        <v>2021–22 96</v>
      </c>
      <c r="H517" s="56" t="str">
        <f t="array" ref="H517">A517&amp;" "&amp;SUM(IF(A517=FinyearIm,IF(D517&lt;=AustraliaIm,1,0),0))</f>
        <v>2021–22 112</v>
      </c>
      <c r="I517" s="56" t="str">
        <f t="shared" si="33"/>
        <v>FYRM</v>
      </c>
      <c r="J517" s="57">
        <f t="shared" si="34"/>
        <v>1.3108476899999999</v>
      </c>
      <c r="K517" s="57">
        <f t="shared" si="35"/>
        <v>13.222277460000001</v>
      </c>
      <c r="L517" s="57"/>
    </row>
    <row r="518" spans="1:12" x14ac:dyDescent="0.2">
      <c r="A518" t="s">
        <v>583</v>
      </c>
      <c r="B518" t="s">
        <v>159</v>
      </c>
      <c r="C518" s="37">
        <v>340316.9</v>
      </c>
      <c r="D518" s="37">
        <v>477813.93</v>
      </c>
      <c r="E518" s="40"/>
      <c r="F518" s="56" t="str">
        <f t="shared" si="32"/>
        <v>2021–22 GABO</v>
      </c>
      <c r="G518" s="56" t="str">
        <f t="array" ref="G518">A518&amp;" "&amp;SUM(IF(A518=FinyearIm,IF(C518&lt;=QldIm,1,0),0))</f>
        <v>2021–22 117</v>
      </c>
      <c r="H518" s="56" t="str">
        <f t="array" ref="H518">A518&amp;" "&amp;SUM(IF(A518=FinyearIm,IF(D518&lt;=AustraliaIm,1,0),0))</f>
        <v>2021–22 166</v>
      </c>
      <c r="I518" s="56" t="str">
        <f t="shared" si="33"/>
        <v>GABO</v>
      </c>
      <c r="J518" s="57">
        <f t="shared" si="34"/>
        <v>0.34031690000000003</v>
      </c>
      <c r="K518" s="57">
        <f t="shared" si="35"/>
        <v>0.47781393</v>
      </c>
      <c r="L518" s="57"/>
    </row>
    <row r="519" spans="1:12" x14ac:dyDescent="0.2">
      <c r="A519" t="s">
        <v>583</v>
      </c>
      <c r="B519" t="s">
        <v>160</v>
      </c>
      <c r="C519" s="37">
        <v>0</v>
      </c>
      <c r="D519" s="37">
        <v>2880.11</v>
      </c>
      <c r="E519" s="40"/>
      <c r="F519" s="56" t="str">
        <f t="shared" si="32"/>
        <v>2021–22 GAMB</v>
      </c>
      <c r="G519" s="56" t="str">
        <f t="array" ref="G519">A519&amp;" "&amp;SUM(IF(A519=FinyearIm,IF(C519&lt;=QldIm,1,0),0))</f>
        <v>2021–22 222</v>
      </c>
      <c r="H519" s="56" t="str">
        <f t="array" ref="H519">A519&amp;" "&amp;SUM(IF(A519=FinyearIm,IF(D519&lt;=AustraliaIm,1,0),0))</f>
        <v>2021–22 220</v>
      </c>
      <c r="I519" s="56" t="str">
        <f t="shared" si="33"/>
        <v>GAMB</v>
      </c>
      <c r="J519" s="57">
        <f t="shared" si="34"/>
        <v>0</v>
      </c>
      <c r="K519" s="57">
        <f t="shared" si="35"/>
        <v>2.88011E-3</v>
      </c>
      <c r="L519" s="57"/>
    </row>
    <row r="520" spans="1:12" x14ac:dyDescent="0.2">
      <c r="A520" t="s">
        <v>583</v>
      </c>
      <c r="B520" t="s">
        <v>161</v>
      </c>
      <c r="C520" s="37">
        <v>673010.7</v>
      </c>
      <c r="D520" s="37">
        <v>5469702.54</v>
      </c>
      <c r="E520" s="40"/>
      <c r="F520" s="56" t="str">
        <f t="shared" si="32"/>
        <v>2021–22 GERG</v>
      </c>
      <c r="G520" s="56" t="str">
        <f t="array" ref="G520">A520&amp;" "&amp;SUM(IF(A520=FinyearIm,IF(C520&lt;=QldIm,1,0),0))</f>
        <v>2021–22 106</v>
      </c>
      <c r="H520" s="56" t="str">
        <f t="array" ref="H520">A520&amp;" "&amp;SUM(IF(A520=FinyearIm,IF(D520&lt;=AustraliaIm,1,0),0))</f>
        <v>2021–22 125</v>
      </c>
      <c r="I520" s="56" t="str">
        <f t="shared" si="33"/>
        <v>GERG</v>
      </c>
      <c r="J520" s="57">
        <f t="shared" si="34"/>
        <v>0.67301069999999996</v>
      </c>
      <c r="K520" s="57">
        <f t="shared" si="35"/>
        <v>5.4697025400000001</v>
      </c>
      <c r="L520" s="57"/>
    </row>
    <row r="521" spans="1:12" x14ac:dyDescent="0.2">
      <c r="A521" t="s">
        <v>583</v>
      </c>
      <c r="B521" t="s">
        <v>162</v>
      </c>
      <c r="C521" s="37">
        <v>661116.66</v>
      </c>
      <c r="D521" s="37">
        <v>91868930.739999995</v>
      </c>
      <c r="E521" s="40"/>
      <c r="F521" s="56" t="str">
        <f t="shared" si="32"/>
        <v>2021–22 GHAN</v>
      </c>
      <c r="G521" s="56" t="str">
        <f t="array" ref="G521">A521&amp;" "&amp;SUM(IF(A521=FinyearIm,IF(C521&lt;=QldIm,1,0),0))</f>
        <v>2021–22 107</v>
      </c>
      <c r="H521" s="56" t="str">
        <f t="array" ref="H521">A521&amp;" "&amp;SUM(IF(A521=FinyearIm,IF(D521&lt;=AustraliaIm,1,0),0))</f>
        <v>2021–22 81</v>
      </c>
      <c r="I521" s="56" t="str">
        <f t="shared" si="33"/>
        <v>GHAN</v>
      </c>
      <c r="J521" s="57">
        <f t="shared" si="34"/>
        <v>0.66111666000000002</v>
      </c>
      <c r="K521" s="57">
        <f t="shared" si="35"/>
        <v>91.868930739999996</v>
      </c>
      <c r="L521" s="57"/>
    </row>
    <row r="522" spans="1:12" x14ac:dyDescent="0.2">
      <c r="A522" t="s">
        <v>583</v>
      </c>
      <c r="B522" t="s">
        <v>303</v>
      </c>
      <c r="C522" s="37">
        <v>1557.18</v>
      </c>
      <c r="D522" s="37">
        <v>18843.07</v>
      </c>
      <c r="E522" s="40"/>
      <c r="F522" s="56" t="str">
        <f t="shared" si="32"/>
        <v>2021–22 GIBR</v>
      </c>
      <c r="G522" s="56" t="str">
        <f t="array" ref="G522">A522&amp;" "&amp;SUM(IF(A522=FinyearIm,IF(C522&lt;=QldIm,1,0),0))</f>
        <v>2021–22 185</v>
      </c>
      <c r="H522" s="56" t="str">
        <f t="array" ref="H522">A522&amp;" "&amp;SUM(IF(A522=FinyearIm,IF(D522&lt;=AustraliaIm,1,0),0))</f>
        <v>2021–22 205</v>
      </c>
      <c r="I522" s="56" t="str">
        <f t="shared" si="33"/>
        <v>GIBR</v>
      </c>
      <c r="J522" s="57">
        <f t="shared" si="34"/>
        <v>1.55718E-3</v>
      </c>
      <c r="K522" s="57">
        <f t="shared" si="35"/>
        <v>1.884307E-2</v>
      </c>
      <c r="L522" s="57"/>
    </row>
    <row r="523" spans="1:12" x14ac:dyDescent="0.2">
      <c r="A523" t="s">
        <v>583</v>
      </c>
      <c r="B523" t="s">
        <v>163</v>
      </c>
      <c r="C523" s="37">
        <v>1491835.25</v>
      </c>
      <c r="D523" s="37">
        <v>35713643.93</v>
      </c>
      <c r="E523" s="40"/>
      <c r="F523" s="56" t="str">
        <f t="shared" si="32"/>
        <v>2021–22 GMLA</v>
      </c>
      <c r="G523" s="56" t="str">
        <f t="array" ref="G523">A523&amp;" "&amp;SUM(IF(A523=FinyearIm,IF(C523&lt;=QldIm,1,0),0))</f>
        <v>2021–22 92</v>
      </c>
      <c r="H523" s="56" t="str">
        <f t="array" ref="H523">A523&amp;" "&amp;SUM(IF(A523=FinyearIm,IF(D523&lt;=AustraliaIm,1,0),0))</f>
        <v>2021–22 95</v>
      </c>
      <c r="I523" s="56" t="str">
        <f t="shared" si="33"/>
        <v>GMLA</v>
      </c>
      <c r="J523" s="57">
        <f t="shared" si="34"/>
        <v>1.4918352500000001</v>
      </c>
      <c r="K523" s="57">
        <f t="shared" si="35"/>
        <v>35.713643929999996</v>
      </c>
      <c r="L523" s="57"/>
    </row>
    <row r="524" spans="1:12" x14ac:dyDescent="0.2">
      <c r="A524" t="s">
        <v>583</v>
      </c>
      <c r="B524" t="s">
        <v>164</v>
      </c>
      <c r="C524" s="37">
        <v>46279302</v>
      </c>
      <c r="D524" s="37">
        <v>361127190.79000002</v>
      </c>
      <c r="E524" s="40"/>
      <c r="F524" s="56" t="str">
        <f t="shared" si="32"/>
        <v>2021–22 GREE</v>
      </c>
      <c r="G524" s="56" t="str">
        <f t="array" ref="G524">A524&amp;" "&amp;SUM(IF(A524=FinyearIm,IF(C524&lt;=QldIm,1,0),0))</f>
        <v>2021–22 55</v>
      </c>
      <c r="H524" s="56" t="str">
        <f t="array" ref="H524">A524&amp;" "&amp;SUM(IF(A524=FinyearIm,IF(D524&lt;=AustraliaIm,1,0),0))</f>
        <v>2021–22 57</v>
      </c>
      <c r="I524" s="56" t="str">
        <f t="shared" si="33"/>
        <v>GREE</v>
      </c>
      <c r="J524" s="57">
        <f t="shared" si="34"/>
        <v>46.279302000000001</v>
      </c>
      <c r="K524" s="57">
        <f t="shared" si="35"/>
        <v>361.12719079000004</v>
      </c>
      <c r="L524" s="40"/>
    </row>
    <row r="525" spans="1:12" x14ac:dyDescent="0.2">
      <c r="A525" t="s">
        <v>583</v>
      </c>
      <c r="B525" t="s">
        <v>165</v>
      </c>
      <c r="C525" s="37">
        <v>234771.71</v>
      </c>
      <c r="D525" s="37">
        <v>656905.43000000005</v>
      </c>
      <c r="E525" s="40"/>
      <c r="F525" s="56" t="str">
        <f t="shared" si="32"/>
        <v>2021–22 GUAM</v>
      </c>
      <c r="G525" s="56" t="str">
        <f t="array" ref="G525">A525&amp;" "&amp;SUM(IF(A525=FinyearIm,IF(C525&lt;=QldIm,1,0),0))</f>
        <v>2021–22 125</v>
      </c>
      <c r="H525" s="56" t="str">
        <f t="array" ref="H525">A525&amp;" "&amp;SUM(IF(A525=FinyearIm,IF(D525&lt;=AustraliaIm,1,0),0))</f>
        <v>2021–22 157</v>
      </c>
      <c r="I525" s="56" t="str">
        <f t="shared" si="33"/>
        <v>GUAM</v>
      </c>
      <c r="J525" s="57">
        <f t="shared" si="34"/>
        <v>0.23477170999999999</v>
      </c>
      <c r="K525" s="57">
        <f t="shared" si="35"/>
        <v>0.65690543000000001</v>
      </c>
      <c r="L525" s="40"/>
    </row>
    <row r="526" spans="1:12" x14ac:dyDescent="0.2">
      <c r="A526" t="s">
        <v>583</v>
      </c>
      <c r="B526" t="s">
        <v>166</v>
      </c>
      <c r="C526" s="37">
        <v>61851.58</v>
      </c>
      <c r="D526" s="37">
        <v>221663.46</v>
      </c>
      <c r="E526" s="40"/>
      <c r="F526" s="56" t="str">
        <f t="shared" si="32"/>
        <v>2021–22 GUIN</v>
      </c>
      <c r="G526" s="56" t="str">
        <f t="array" ref="G526">A526&amp;" "&amp;SUM(IF(A526=FinyearIm,IF(C526&lt;=QldIm,1,0),0))</f>
        <v>2021–22 141</v>
      </c>
      <c r="H526" s="56" t="str">
        <f t="array" ref="H526">A526&amp;" "&amp;SUM(IF(A526=FinyearIm,IF(D526&lt;=AustraliaIm,1,0),0))</f>
        <v>2021–22 175</v>
      </c>
      <c r="I526" s="56" t="str">
        <f t="shared" si="33"/>
        <v>GUIN</v>
      </c>
      <c r="J526" s="57">
        <f t="shared" si="34"/>
        <v>6.1851580000000003E-2</v>
      </c>
      <c r="K526" s="57">
        <f t="shared" si="35"/>
        <v>0.22166345999999998</v>
      </c>
      <c r="L526" s="40"/>
    </row>
    <row r="527" spans="1:12" x14ac:dyDescent="0.2">
      <c r="A527" t="s">
        <v>583</v>
      </c>
      <c r="B527" t="s">
        <v>167</v>
      </c>
      <c r="C527">
        <v>17105.87</v>
      </c>
      <c r="D527" s="37">
        <v>419804.72</v>
      </c>
      <c r="E527" s="40"/>
      <c r="F527" s="56" t="str">
        <f t="shared" si="32"/>
        <v>2021–22 GUYA</v>
      </c>
      <c r="G527" s="56" t="str">
        <f t="array" ref="G527">A527&amp;" "&amp;SUM(IF(A527=FinyearIm,IF(C527&lt;=QldIm,1,0),0))</f>
        <v>2021–22 159</v>
      </c>
      <c r="H527" s="56" t="str">
        <f t="array" ref="H527">A527&amp;" "&amp;SUM(IF(A527=FinyearIm,IF(D527&lt;=AustraliaIm,1,0),0))</f>
        <v>2021–22 168</v>
      </c>
      <c r="I527" s="56" t="str">
        <f t="shared" si="33"/>
        <v>GUYA</v>
      </c>
      <c r="J527" s="57">
        <f t="shared" si="34"/>
        <v>1.7105869999999999E-2</v>
      </c>
      <c r="K527" s="57">
        <f t="shared" si="35"/>
        <v>0.41980471999999996</v>
      </c>
      <c r="L527" s="40"/>
    </row>
    <row r="528" spans="1:12" x14ac:dyDescent="0.2">
      <c r="A528" t="s">
        <v>583</v>
      </c>
      <c r="B528" t="s">
        <v>168</v>
      </c>
      <c r="C528">
        <v>70303.47</v>
      </c>
      <c r="D528">
        <v>2480842.85</v>
      </c>
      <c r="E528" s="40"/>
      <c r="F528" s="56" t="str">
        <f t="shared" si="32"/>
        <v>2021–22 HAIT</v>
      </c>
      <c r="G528" s="56" t="str">
        <f t="array" ref="G528">A528&amp;" "&amp;SUM(IF(A528=FinyearIm,IF(C528&lt;=QldIm,1,0),0))</f>
        <v>2021–22 138</v>
      </c>
      <c r="H528" s="56" t="str">
        <f t="array" ref="H528">A528&amp;" "&amp;SUM(IF(A528=FinyearIm,IF(D528&lt;=AustraliaIm,1,0),0))</f>
        <v>2021–22 136</v>
      </c>
      <c r="I528" s="56" t="str">
        <f t="shared" si="33"/>
        <v>HAIT</v>
      </c>
      <c r="J528" s="57">
        <f t="shared" si="34"/>
        <v>7.0303470000000007E-2</v>
      </c>
      <c r="K528" s="57">
        <f t="shared" si="35"/>
        <v>2.4808428500000002</v>
      </c>
      <c r="L528" s="40"/>
    </row>
    <row r="529" spans="1:11" x14ac:dyDescent="0.2">
      <c r="A529" t="s">
        <v>583</v>
      </c>
      <c r="B529" t="s">
        <v>169</v>
      </c>
      <c r="C529" s="37">
        <v>2017147.67</v>
      </c>
      <c r="D529" s="37">
        <v>71661095.849999994</v>
      </c>
      <c r="E529" s="40"/>
      <c r="F529" s="56" t="str">
        <f t="shared" si="32"/>
        <v>2021–22 HDRS</v>
      </c>
      <c r="G529" s="56" t="str">
        <f t="array" ref="G529">A529&amp;" "&amp;SUM(IF(A529=FinyearIm,IF(C529&lt;=QldIm,1,0),0))</f>
        <v>2021–22 86</v>
      </c>
      <c r="H529" s="56" t="str">
        <f t="array" ref="H529">A529&amp;" "&amp;SUM(IF(A529=FinyearIm,IF(D529&lt;=AustraliaIm,1,0),0))</f>
        <v>2021–22 82</v>
      </c>
      <c r="I529" s="56" t="str">
        <f t="shared" si="33"/>
        <v>HDRS</v>
      </c>
      <c r="J529" s="57">
        <f t="shared" si="34"/>
        <v>2.0171476699999999</v>
      </c>
      <c r="K529" s="57">
        <f t="shared" si="35"/>
        <v>71.661095849999995</v>
      </c>
    </row>
    <row r="530" spans="1:11" x14ac:dyDescent="0.2">
      <c r="A530" t="s">
        <v>583</v>
      </c>
      <c r="B530" t="s">
        <v>170</v>
      </c>
      <c r="C530" s="37">
        <v>96865732.580000103</v>
      </c>
      <c r="D530" s="37">
        <v>905930824.70999897</v>
      </c>
      <c r="E530" s="40"/>
      <c r="F530" s="56" t="str">
        <f t="shared" si="32"/>
        <v>2021–22 HGRY</v>
      </c>
      <c r="G530" s="56" t="str">
        <f t="array" ref="G530">A530&amp;" "&amp;SUM(IF(A530=FinyearIm,IF(C530&lt;=QldIm,1,0),0))</f>
        <v>2021–22 46</v>
      </c>
      <c r="H530" s="56" t="str">
        <f t="array" ref="H530">A530&amp;" "&amp;SUM(IF(A530=FinyearIm,IF(D530&lt;=AustraliaIm,1,0),0))</f>
        <v>2021–22 41</v>
      </c>
      <c r="I530" s="56" t="str">
        <f t="shared" si="33"/>
        <v>HGRY</v>
      </c>
      <c r="J530" s="57">
        <f t="shared" si="34"/>
        <v>96.865732580000099</v>
      </c>
      <c r="K530" s="57">
        <f t="shared" si="35"/>
        <v>905.930824709999</v>
      </c>
    </row>
    <row r="531" spans="1:11" x14ac:dyDescent="0.2">
      <c r="A531" t="s">
        <v>583</v>
      </c>
      <c r="B531" t="s">
        <v>171</v>
      </c>
      <c r="C531" s="37">
        <v>71579016.540000007</v>
      </c>
      <c r="D531" s="37">
        <v>1068185857.83</v>
      </c>
      <c r="E531" s="40"/>
      <c r="F531" s="56" t="str">
        <f t="shared" si="32"/>
        <v>2021–22 HONG</v>
      </c>
      <c r="G531" s="56" t="str">
        <f t="array" ref="G531">A531&amp;" "&amp;SUM(IF(A531=FinyearIm,IF(C531&lt;=QldIm,1,0),0))</f>
        <v>2021–22 51</v>
      </c>
      <c r="H531" s="56" t="str">
        <f t="array" ref="H531">A531&amp;" "&amp;SUM(IF(A531=FinyearIm,IF(D531&lt;=AustraliaIm,1,0),0))</f>
        <v>2021–22 37</v>
      </c>
      <c r="I531" s="56" t="str">
        <f t="shared" si="33"/>
        <v>HONG</v>
      </c>
      <c r="J531" s="57">
        <f t="shared" si="34"/>
        <v>71.579016540000012</v>
      </c>
      <c r="K531" s="57">
        <f t="shared" si="35"/>
        <v>1068.18585783</v>
      </c>
    </row>
    <row r="532" spans="1:11" x14ac:dyDescent="0.2">
      <c r="A532" t="s">
        <v>583</v>
      </c>
      <c r="B532" t="s">
        <v>172</v>
      </c>
      <c r="C532">
        <v>5577804.6399999997</v>
      </c>
      <c r="D532" s="37">
        <v>17826456.940000001</v>
      </c>
      <c r="E532" s="40"/>
      <c r="F532" s="56" t="str">
        <f t="shared" si="32"/>
        <v>2021–22 ICEL</v>
      </c>
      <c r="G532" s="56" t="str">
        <f t="array" ref="G532">A532&amp;" "&amp;SUM(IF(A532=FinyearIm,IF(C532&lt;=QldIm,1,0),0))</f>
        <v>2021–22 75</v>
      </c>
      <c r="H532" s="56" t="str">
        <f t="array" ref="H532">A532&amp;" "&amp;SUM(IF(A532=FinyearIm,IF(D532&lt;=AustraliaIm,1,0),0))</f>
        <v>2021–22 108</v>
      </c>
      <c r="I532" s="56" t="str">
        <f t="shared" si="33"/>
        <v>ICEL</v>
      </c>
      <c r="J532" s="57">
        <f t="shared" si="34"/>
        <v>5.5778046400000001</v>
      </c>
      <c r="K532" s="57">
        <f t="shared" si="35"/>
        <v>17.82645694</v>
      </c>
    </row>
    <row r="533" spans="1:11" x14ac:dyDescent="0.2">
      <c r="A533" t="s">
        <v>583</v>
      </c>
      <c r="B533" t="s">
        <v>173</v>
      </c>
      <c r="C533" s="37">
        <v>952198635.69000196</v>
      </c>
      <c r="D533" s="37">
        <v>5019131735.6899996</v>
      </c>
      <c r="E533" s="40"/>
      <c r="F533" s="56" t="str">
        <f t="shared" si="32"/>
        <v>2021–22 INDO</v>
      </c>
      <c r="G533" s="56" t="str">
        <f t="array" ref="G533">A533&amp;" "&amp;SUM(IF(A533=FinyearIm,IF(C533&lt;=QldIm,1,0),0))</f>
        <v>2021–22 14</v>
      </c>
      <c r="H533" s="56" t="str">
        <f t="array" ref="H533">A533&amp;" "&amp;SUM(IF(A533=FinyearIm,IF(D533&lt;=AustraliaIm,1,0),0))</f>
        <v>2021–22 17</v>
      </c>
      <c r="I533" s="56" t="str">
        <f t="shared" si="33"/>
        <v>INDO</v>
      </c>
      <c r="J533" s="57">
        <f t="shared" si="34"/>
        <v>952.19863569000199</v>
      </c>
      <c r="K533" s="57">
        <f t="shared" si="35"/>
        <v>5019.1317356899999</v>
      </c>
    </row>
    <row r="534" spans="1:11" x14ac:dyDescent="0.2">
      <c r="A534" t="s">
        <v>583</v>
      </c>
      <c r="B534" t="s">
        <v>174</v>
      </c>
      <c r="C534" s="37">
        <v>1222468051.6099999</v>
      </c>
      <c r="D534" s="37">
        <v>10543201965.98</v>
      </c>
      <c r="E534" s="40"/>
      <c r="F534" s="56" t="str">
        <f t="shared" si="32"/>
        <v>2021–22 INIA</v>
      </c>
      <c r="G534" s="56" t="str">
        <f t="array" ref="G534">A534&amp;" "&amp;SUM(IF(A534=FinyearIm,IF(C534&lt;=QldIm,1,0),0))</f>
        <v>2021–22 12</v>
      </c>
      <c r="H534" s="56" t="str">
        <f t="array" ref="H534">A534&amp;" "&amp;SUM(IF(A534=FinyearIm,IF(D534&lt;=AustraliaIm,1,0),0))</f>
        <v>2021–22 9</v>
      </c>
      <c r="I534" s="56" t="str">
        <f t="shared" si="33"/>
        <v>INIA</v>
      </c>
      <c r="J534" s="57">
        <f t="shared" si="34"/>
        <v>1222.46805161</v>
      </c>
      <c r="K534" s="57">
        <f t="shared" si="35"/>
        <v>10543.201965979999</v>
      </c>
    </row>
    <row r="535" spans="1:11" x14ac:dyDescent="0.2">
      <c r="A535" t="s">
        <v>583</v>
      </c>
      <c r="B535" t="s">
        <v>175</v>
      </c>
      <c r="C535" s="37">
        <v>1559.02</v>
      </c>
      <c r="D535" s="37">
        <v>589781.56000000006</v>
      </c>
      <c r="E535" s="40"/>
      <c r="F535" s="56" t="str">
        <f t="shared" si="32"/>
        <v>2021–22 IRAQ</v>
      </c>
      <c r="G535" s="56" t="str">
        <f t="array" ref="G535">A535&amp;" "&amp;SUM(IF(A535=FinyearIm,IF(C535&lt;=QldIm,1,0),0))</f>
        <v>2021–22 184</v>
      </c>
      <c r="H535" s="56" t="str">
        <f t="array" ref="H535">A535&amp;" "&amp;SUM(IF(A535=FinyearIm,IF(D535&lt;=AustraliaIm,1,0),0))</f>
        <v>2021–22 159</v>
      </c>
      <c r="I535" s="56" t="str">
        <f t="shared" si="33"/>
        <v>IRAQ</v>
      </c>
      <c r="J535" s="57">
        <f t="shared" si="34"/>
        <v>1.5590199999999999E-3</v>
      </c>
      <c r="K535" s="57">
        <f t="shared" si="35"/>
        <v>0.58978156000000004</v>
      </c>
    </row>
    <row r="536" spans="1:11" x14ac:dyDescent="0.2">
      <c r="A536" t="s">
        <v>583</v>
      </c>
      <c r="B536" t="s">
        <v>176</v>
      </c>
      <c r="C536" s="37">
        <v>84757078.530000001</v>
      </c>
      <c r="D536" s="37">
        <v>2354267081.8099999</v>
      </c>
      <c r="E536" s="40"/>
      <c r="F536" s="56" t="str">
        <f t="shared" si="32"/>
        <v>2021–22 IRE</v>
      </c>
      <c r="G536" s="56" t="str">
        <f t="array" ref="G536">A536&amp;" "&amp;SUM(IF(A536=FinyearIm,IF(C536&lt;=QldIm,1,0),0))</f>
        <v>2021–22 47</v>
      </c>
      <c r="H536" s="56" t="str">
        <f t="array" ref="H536">A536&amp;" "&amp;SUM(IF(A536=FinyearIm,IF(D536&lt;=AustraliaIm,1,0),0))</f>
        <v>2021–22 26</v>
      </c>
      <c r="I536" s="56" t="str">
        <f t="shared" si="33"/>
        <v>IRE</v>
      </c>
      <c r="J536" s="57">
        <f t="shared" si="34"/>
        <v>84.757078530000001</v>
      </c>
      <c r="K536" s="57">
        <f t="shared" si="35"/>
        <v>2354.26708181</v>
      </c>
    </row>
    <row r="537" spans="1:11" x14ac:dyDescent="0.2">
      <c r="A537" t="s">
        <v>583</v>
      </c>
      <c r="B537" t="s">
        <v>177</v>
      </c>
      <c r="C537">
        <v>137541019.84999999</v>
      </c>
      <c r="D537" s="37">
        <v>876403229.69000006</v>
      </c>
      <c r="E537" s="40"/>
      <c r="F537" s="56" t="str">
        <f t="shared" si="32"/>
        <v>2021–22 ISRA</v>
      </c>
      <c r="G537" s="56" t="str">
        <f t="array" ref="G537">A537&amp;" "&amp;SUM(IF(A537=FinyearIm,IF(C537&lt;=QldIm,1,0),0))</f>
        <v>2021–22 41</v>
      </c>
      <c r="H537" s="56" t="str">
        <f t="array" ref="H537">A537&amp;" "&amp;SUM(IF(A537=FinyearIm,IF(D537&lt;=AustraliaIm,1,0),0))</f>
        <v>2021–22 43</v>
      </c>
      <c r="I537" s="56" t="str">
        <f t="shared" si="33"/>
        <v>ISRA</v>
      </c>
      <c r="J537" s="57">
        <f t="shared" si="34"/>
        <v>137.54101985</v>
      </c>
      <c r="K537" s="57">
        <f t="shared" si="35"/>
        <v>876.4032296900001</v>
      </c>
    </row>
    <row r="538" spans="1:11" x14ac:dyDescent="0.2">
      <c r="A538" t="s">
        <v>583</v>
      </c>
      <c r="B538" t="s">
        <v>178</v>
      </c>
      <c r="C538" s="37">
        <v>926267414.75999701</v>
      </c>
      <c r="D538" s="37">
        <v>8258494862.4600201</v>
      </c>
      <c r="E538" s="40"/>
      <c r="F538" s="56" t="str">
        <f t="shared" si="32"/>
        <v>2021–22 ITAL</v>
      </c>
      <c r="G538" s="56" t="str">
        <f t="array" ref="G538">A538&amp;" "&amp;SUM(IF(A538=FinyearIm,IF(C538&lt;=QldIm,1,0),0))</f>
        <v>2021–22 16</v>
      </c>
      <c r="H538" s="56" t="str">
        <f t="array" ref="H538">A538&amp;" "&amp;SUM(IF(A538=FinyearIm,IF(D538&lt;=AustraliaIm,1,0),0))</f>
        <v>2021–22 11</v>
      </c>
      <c r="I538" s="56" t="str">
        <f t="shared" si="33"/>
        <v>ITAL</v>
      </c>
      <c r="J538" s="57">
        <f t="shared" si="34"/>
        <v>926.267414759997</v>
      </c>
      <c r="K538" s="57">
        <f t="shared" si="35"/>
        <v>8258.4948624600202</v>
      </c>
    </row>
    <row r="539" spans="1:11" x14ac:dyDescent="0.2">
      <c r="A539" t="s">
        <v>583</v>
      </c>
      <c r="B539" t="s">
        <v>179</v>
      </c>
      <c r="C539" s="37">
        <v>325767.12</v>
      </c>
      <c r="D539" s="37">
        <v>706327222.84000003</v>
      </c>
      <c r="E539" s="40"/>
      <c r="F539" s="56" t="str">
        <f t="shared" si="32"/>
        <v>2021–22 IVOR</v>
      </c>
      <c r="G539" s="56" t="str">
        <f t="array" ref="G539">A539&amp;" "&amp;SUM(IF(A539=FinyearIm,IF(C539&lt;=QldIm,1,0),0))</f>
        <v>2021–22 120</v>
      </c>
      <c r="H539" s="56" t="str">
        <f t="array" ref="H539">A539&amp;" "&amp;SUM(IF(A539=FinyearIm,IF(D539&lt;=AustraliaIm,1,0),0))</f>
        <v>2021–22 47</v>
      </c>
      <c r="I539" s="56" t="str">
        <f t="shared" si="33"/>
        <v>IVOR</v>
      </c>
      <c r="J539" s="57">
        <f t="shared" si="34"/>
        <v>0.32576712000000002</v>
      </c>
      <c r="K539" s="57">
        <f t="shared" si="35"/>
        <v>706.32722283999999</v>
      </c>
    </row>
    <row r="540" spans="1:11" x14ac:dyDescent="0.2">
      <c r="A540" t="s">
        <v>583</v>
      </c>
      <c r="B540" t="s">
        <v>180</v>
      </c>
      <c r="C540" s="37">
        <v>5387881453.4100103</v>
      </c>
      <c r="D540" s="37">
        <v>22302699272.210098</v>
      </c>
      <c r="E540" s="40"/>
      <c r="F540" s="56" t="str">
        <f t="shared" si="32"/>
        <v>2021–22 JAP</v>
      </c>
      <c r="G540" s="56" t="str">
        <f t="array" ref="G540">A540&amp;" "&amp;SUM(IF(A540=FinyearIm,IF(C540&lt;=QldIm,1,0),0))</f>
        <v>2021–22 4</v>
      </c>
      <c r="H540" s="56" t="str">
        <f t="array" ref="H540">A540&amp;" "&amp;SUM(IF(A540=FinyearIm,IF(D540&lt;=AustraliaIm,1,0),0))</f>
        <v>2021–22 3</v>
      </c>
      <c r="I540" s="56" t="str">
        <f t="shared" si="33"/>
        <v>JAP</v>
      </c>
      <c r="J540" s="57">
        <f t="shared" si="34"/>
        <v>5387.8814534100102</v>
      </c>
      <c r="K540" s="57">
        <f t="shared" si="35"/>
        <v>22302.699272210099</v>
      </c>
    </row>
    <row r="541" spans="1:11" x14ac:dyDescent="0.2">
      <c r="A541" t="s">
        <v>583</v>
      </c>
      <c r="B541" t="s">
        <v>181</v>
      </c>
      <c r="C541">
        <v>128223.64</v>
      </c>
      <c r="D541" s="37">
        <v>2751669.57</v>
      </c>
      <c r="E541" s="40"/>
      <c r="F541" s="56" t="str">
        <f t="shared" si="32"/>
        <v>2021–22 JMCA</v>
      </c>
      <c r="G541" s="56" t="str">
        <f t="array" ref="G541">A541&amp;" "&amp;SUM(IF(A541=FinyearIm,IF(C541&lt;=QldIm,1,0),0))</f>
        <v>2021–22 129</v>
      </c>
      <c r="H541" s="56" t="str">
        <f t="array" ref="H541">A541&amp;" "&amp;SUM(IF(A541=FinyearIm,IF(D541&lt;=AustraliaIm,1,0),0))</f>
        <v>2021–22 133</v>
      </c>
      <c r="I541" s="56" t="str">
        <f t="shared" si="33"/>
        <v>JMCA</v>
      </c>
      <c r="J541" s="57">
        <f t="shared" si="34"/>
        <v>0.12822364</v>
      </c>
      <c r="K541" s="57">
        <f t="shared" si="35"/>
        <v>2.7516695699999998</v>
      </c>
    </row>
    <row r="542" spans="1:11" x14ac:dyDescent="0.2">
      <c r="A542" t="s">
        <v>583</v>
      </c>
      <c r="B542" t="s">
        <v>182</v>
      </c>
      <c r="C542" s="37">
        <v>3164954.69</v>
      </c>
      <c r="D542" s="37">
        <v>147920630.63999999</v>
      </c>
      <c r="E542" s="40"/>
      <c r="F542" s="56" t="str">
        <f t="shared" si="32"/>
        <v>2021–22 JORD</v>
      </c>
      <c r="G542" s="56" t="str">
        <f t="array" ref="G542">A542&amp;" "&amp;SUM(IF(A542=FinyearIm,IF(C542&lt;=QldIm,1,0),0))</f>
        <v>2021–22 83</v>
      </c>
      <c r="H542" s="56" t="str">
        <f t="array" ref="H542">A542&amp;" "&amp;SUM(IF(A542=FinyearIm,IF(D542&lt;=AustraliaIm,1,0),0))</f>
        <v>2021–22 76</v>
      </c>
      <c r="I542" s="56" t="str">
        <f t="shared" si="33"/>
        <v>JORD</v>
      </c>
      <c r="J542" s="57">
        <f t="shared" si="34"/>
        <v>3.1649546900000001</v>
      </c>
      <c r="K542" s="57">
        <f t="shared" si="35"/>
        <v>147.92063063999998</v>
      </c>
    </row>
    <row r="543" spans="1:11" x14ac:dyDescent="0.2">
      <c r="A543" t="s">
        <v>583</v>
      </c>
      <c r="B543" t="s">
        <v>183</v>
      </c>
      <c r="C543" s="37">
        <v>263414.81</v>
      </c>
      <c r="D543" s="37">
        <v>29350343.41</v>
      </c>
      <c r="E543" s="40"/>
      <c r="F543" s="56" t="str">
        <f t="shared" si="32"/>
        <v>2021–22 KAZA</v>
      </c>
      <c r="G543" s="56" t="str">
        <f t="array" ref="G543">A543&amp;" "&amp;SUM(IF(A543=FinyearIm,IF(C543&lt;=QldIm,1,0),0))</f>
        <v>2021–22 123</v>
      </c>
      <c r="H543" s="56" t="str">
        <f t="array" ref="H543">A543&amp;" "&amp;SUM(IF(A543=FinyearIm,IF(D543&lt;=AustraliaIm,1,0),0))</f>
        <v>2021–22 98</v>
      </c>
      <c r="I543" s="56" t="str">
        <f t="shared" si="33"/>
        <v>KAZA</v>
      </c>
      <c r="J543" s="57">
        <f t="shared" si="34"/>
        <v>0.26341481</v>
      </c>
      <c r="K543" s="57">
        <f t="shared" si="35"/>
        <v>29.350343410000001</v>
      </c>
    </row>
    <row r="544" spans="1:11" x14ac:dyDescent="0.2">
      <c r="A544" t="s">
        <v>583</v>
      </c>
      <c r="B544" t="s">
        <v>184</v>
      </c>
      <c r="C544" s="37">
        <v>1499033.37</v>
      </c>
      <c r="D544" s="37">
        <v>44309319.880000003</v>
      </c>
      <c r="E544" s="40"/>
      <c r="F544" s="56" t="str">
        <f t="shared" si="32"/>
        <v>2021–22 KENY</v>
      </c>
      <c r="G544" s="56" t="str">
        <f t="array" ref="G544">A544&amp;" "&amp;SUM(IF(A544=FinyearIm,IF(C544&lt;=QldIm,1,0),0))</f>
        <v>2021–22 91</v>
      </c>
      <c r="H544" s="56" t="str">
        <f t="array" ref="H544">A544&amp;" "&amp;SUM(IF(A544=FinyearIm,IF(D544&lt;=AustraliaIm,1,0),0))</f>
        <v>2021–22 90</v>
      </c>
      <c r="I544" s="56" t="str">
        <f t="shared" si="33"/>
        <v>KENY</v>
      </c>
      <c r="J544" s="57">
        <f t="shared" si="34"/>
        <v>1.49903337</v>
      </c>
      <c r="K544" s="57">
        <f t="shared" si="35"/>
        <v>44.309319880000004</v>
      </c>
    </row>
    <row r="545" spans="1:11" x14ac:dyDescent="0.2">
      <c r="A545" t="s">
        <v>583</v>
      </c>
      <c r="B545" t="s">
        <v>185</v>
      </c>
      <c r="C545" s="37">
        <v>1047602.93</v>
      </c>
      <c r="D545" s="37">
        <v>1049851.1299999999</v>
      </c>
      <c r="E545" s="40"/>
      <c r="F545" s="56" t="str">
        <f t="shared" si="32"/>
        <v>2021–22 KIRI</v>
      </c>
      <c r="G545" s="56" t="str">
        <f t="array" ref="G545">A545&amp;" "&amp;SUM(IF(A545=FinyearIm,IF(C545&lt;=QldIm,1,0),0))</f>
        <v>2021–22 103</v>
      </c>
      <c r="H545" s="56" t="str">
        <f t="array" ref="H545">A545&amp;" "&amp;SUM(IF(A545=FinyearIm,IF(D545&lt;=AustraliaIm,1,0),0))</f>
        <v>2021–22 152</v>
      </c>
      <c r="I545" s="56" t="str">
        <f t="shared" si="33"/>
        <v>KIRI</v>
      </c>
      <c r="J545" s="57">
        <f t="shared" si="34"/>
        <v>1.04760293</v>
      </c>
      <c r="K545" s="57">
        <f t="shared" si="35"/>
        <v>1.04985113</v>
      </c>
    </row>
    <row r="546" spans="1:11" x14ac:dyDescent="0.2">
      <c r="A546" t="s">
        <v>583</v>
      </c>
      <c r="B546" t="s">
        <v>186</v>
      </c>
      <c r="C546" s="37">
        <v>19503.560000000001</v>
      </c>
      <c r="D546" s="37">
        <v>100752465.69</v>
      </c>
      <c r="E546" s="40"/>
      <c r="F546" s="56" t="str">
        <f t="shared" si="32"/>
        <v>2021–22 KUWA</v>
      </c>
      <c r="G546" s="56" t="str">
        <f t="array" ref="G546">A546&amp;" "&amp;SUM(IF(A546=FinyearIm,IF(C546&lt;=QldIm,1,0),0))</f>
        <v>2021–22 157</v>
      </c>
      <c r="H546" s="56" t="str">
        <f t="array" ref="H546">A546&amp;" "&amp;SUM(IF(A546=FinyearIm,IF(D546&lt;=AustraliaIm,1,0),0))</f>
        <v>2021–22 79</v>
      </c>
      <c r="I546" s="56" t="str">
        <f t="shared" si="33"/>
        <v>KUWA</v>
      </c>
      <c r="J546" s="57">
        <f t="shared" si="34"/>
        <v>1.950356E-2</v>
      </c>
      <c r="K546" s="57">
        <f t="shared" si="35"/>
        <v>100.75246568999999</v>
      </c>
    </row>
    <row r="547" spans="1:11" x14ac:dyDescent="0.2">
      <c r="A547" t="s">
        <v>583</v>
      </c>
      <c r="B547" t="s">
        <v>187</v>
      </c>
      <c r="C547" s="37">
        <v>49065.65</v>
      </c>
      <c r="D547" s="37">
        <v>151604.57999999999</v>
      </c>
      <c r="E547" s="40"/>
      <c r="F547" s="56" t="str">
        <f t="shared" si="32"/>
        <v>2021–22 KYRG</v>
      </c>
      <c r="G547" s="56" t="str">
        <f t="array" ref="G547">A547&amp;" "&amp;SUM(IF(A547=FinyearIm,IF(C547&lt;=QldIm,1,0),0))</f>
        <v>2021–22 144</v>
      </c>
      <c r="H547" s="56" t="str">
        <f t="array" ref="H547">A547&amp;" "&amp;SUM(IF(A547=FinyearIm,IF(D547&lt;=AustraliaIm,1,0),0))</f>
        <v>2021–22 184</v>
      </c>
      <c r="I547" s="56" t="str">
        <f t="shared" si="33"/>
        <v>KYRG</v>
      </c>
      <c r="J547" s="57">
        <f t="shared" si="34"/>
        <v>4.9065650000000002E-2</v>
      </c>
      <c r="K547" s="57">
        <f t="shared" si="35"/>
        <v>0.15160457999999999</v>
      </c>
    </row>
    <row r="548" spans="1:11" x14ac:dyDescent="0.2">
      <c r="A548" t="s">
        <v>583</v>
      </c>
      <c r="B548" t="s">
        <v>188</v>
      </c>
      <c r="C548" s="37">
        <v>2799029.77</v>
      </c>
      <c r="D548" s="37">
        <v>534360111.66000003</v>
      </c>
      <c r="E548" s="40"/>
      <c r="F548" s="56" t="str">
        <f t="shared" si="32"/>
        <v>2021–22 LAOS</v>
      </c>
      <c r="G548" s="56" t="str">
        <f t="array" ref="G548">A548&amp;" "&amp;SUM(IF(A548=FinyearIm,IF(C548&lt;=QldIm,1,0),0))</f>
        <v>2021–22 84</v>
      </c>
      <c r="H548" s="56" t="str">
        <f t="array" ref="H548">A548&amp;" "&amp;SUM(IF(A548=FinyearIm,IF(D548&lt;=AustraliaIm,1,0),0))</f>
        <v>2021–22 49</v>
      </c>
      <c r="I548" s="56" t="str">
        <f t="shared" si="33"/>
        <v>LAOS</v>
      </c>
      <c r="J548" s="57">
        <f t="shared" si="34"/>
        <v>2.7990297700000002</v>
      </c>
      <c r="K548" s="57">
        <f t="shared" si="35"/>
        <v>534.36011166000003</v>
      </c>
    </row>
    <row r="549" spans="1:11" x14ac:dyDescent="0.2">
      <c r="A549" t="s">
        <v>583</v>
      </c>
      <c r="B549" t="s">
        <v>189</v>
      </c>
      <c r="C549" s="37">
        <v>6648991.8300000001</v>
      </c>
      <c r="D549" s="37">
        <v>58677454.880000003</v>
      </c>
      <c r="E549" s="40"/>
      <c r="F549" s="56" t="str">
        <f t="shared" si="32"/>
        <v>2021–22 LATV</v>
      </c>
      <c r="G549" s="56" t="str">
        <f t="array" ref="G549">A549&amp;" "&amp;SUM(IF(A549=FinyearIm,IF(C549&lt;=QldIm,1,0),0))</f>
        <v>2021–22 71</v>
      </c>
      <c r="H549" s="56" t="str">
        <f t="array" ref="H549">A549&amp;" "&amp;SUM(IF(A549=FinyearIm,IF(D549&lt;=AustraliaIm,1,0),0))</f>
        <v>2021–22 87</v>
      </c>
      <c r="I549" s="56" t="str">
        <f t="shared" si="33"/>
        <v>LATV</v>
      </c>
      <c r="J549" s="57">
        <f t="shared" si="34"/>
        <v>6.6489918299999999</v>
      </c>
      <c r="K549" s="57">
        <f t="shared" si="35"/>
        <v>58.677454880000006</v>
      </c>
    </row>
    <row r="550" spans="1:11" x14ac:dyDescent="0.2">
      <c r="A550" t="s">
        <v>583</v>
      </c>
      <c r="B550" t="s">
        <v>190</v>
      </c>
      <c r="C550" s="37">
        <v>264449690.77000001</v>
      </c>
      <c r="D550" s="37">
        <v>505866519.75</v>
      </c>
      <c r="E550" s="40"/>
      <c r="F550" s="56" t="str">
        <f t="shared" si="32"/>
        <v>2021–22 LBYA</v>
      </c>
      <c r="G550" s="56" t="str">
        <f t="array" ref="G550">A550&amp;" "&amp;SUM(IF(A550=FinyearIm,IF(C550&lt;=QldIm,1,0),0))</f>
        <v>2021–22 27</v>
      </c>
      <c r="H550" s="56" t="str">
        <f t="array" ref="H550">A550&amp;" "&amp;SUM(IF(A550=FinyearIm,IF(D550&lt;=AustraliaIm,1,0),0))</f>
        <v>2021–22 52</v>
      </c>
      <c r="I550" s="56" t="str">
        <f t="shared" si="33"/>
        <v>LBYA</v>
      </c>
      <c r="J550" s="57">
        <f t="shared" si="34"/>
        <v>264.44969077000002</v>
      </c>
      <c r="K550" s="57">
        <f t="shared" si="35"/>
        <v>505.86651975000001</v>
      </c>
    </row>
    <row r="551" spans="1:11" x14ac:dyDescent="0.2">
      <c r="A551" t="s">
        <v>583</v>
      </c>
      <c r="B551" t="s">
        <v>191</v>
      </c>
      <c r="C551" s="37">
        <v>327713.17</v>
      </c>
      <c r="D551" s="37">
        <v>21412800.870000001</v>
      </c>
      <c r="E551" s="40"/>
      <c r="F551" s="56" t="str">
        <f t="shared" si="32"/>
        <v>2021–22 LEBA</v>
      </c>
      <c r="G551" s="56" t="str">
        <f t="array" ref="G551">A551&amp;" "&amp;SUM(IF(A551=FinyearIm,IF(C551&lt;=QldIm,1,0),0))</f>
        <v>2021–22 119</v>
      </c>
      <c r="H551" s="56" t="str">
        <f t="array" ref="H551">A551&amp;" "&amp;SUM(IF(A551=FinyearIm,IF(D551&lt;=AustraliaIm,1,0),0))</f>
        <v>2021–22 105</v>
      </c>
      <c r="I551" s="56" t="str">
        <f t="shared" si="33"/>
        <v>LEBA</v>
      </c>
      <c r="J551" s="57">
        <f t="shared" si="34"/>
        <v>0.32771317</v>
      </c>
      <c r="K551" s="57">
        <f t="shared" si="35"/>
        <v>21.412800870000002</v>
      </c>
    </row>
    <row r="552" spans="1:11" x14ac:dyDescent="0.2">
      <c r="A552" t="s">
        <v>583</v>
      </c>
      <c r="B552" t="s">
        <v>192</v>
      </c>
      <c r="C552" s="37">
        <v>11219.47</v>
      </c>
      <c r="D552" s="37">
        <v>521959</v>
      </c>
      <c r="E552" s="40"/>
      <c r="F552" s="56" t="str">
        <f t="shared" si="32"/>
        <v>2021–22 LESO</v>
      </c>
      <c r="G552" s="56" t="str">
        <f t="array" ref="G552">A552&amp;" "&amp;SUM(IF(A552=FinyearIm,IF(C552&lt;=QldIm,1,0),0))</f>
        <v>2021–22 162</v>
      </c>
      <c r="H552" s="56" t="str">
        <f t="array" ref="H552">A552&amp;" "&amp;SUM(IF(A552=FinyearIm,IF(D552&lt;=AustraliaIm,1,0),0))</f>
        <v>2021–22 164</v>
      </c>
      <c r="I552" s="56" t="str">
        <f t="shared" si="33"/>
        <v>LESO</v>
      </c>
      <c r="J552" s="57">
        <f t="shared" si="34"/>
        <v>1.1219469999999999E-2</v>
      </c>
      <c r="K552" s="57">
        <f t="shared" si="35"/>
        <v>0.52195899999999995</v>
      </c>
    </row>
    <row r="553" spans="1:11" x14ac:dyDescent="0.2">
      <c r="A553" t="s">
        <v>583</v>
      </c>
      <c r="B553" t="s">
        <v>193</v>
      </c>
      <c r="C553" s="37">
        <v>0</v>
      </c>
      <c r="D553" s="37">
        <v>27155.22</v>
      </c>
      <c r="E553" s="40"/>
      <c r="F553" s="56" t="str">
        <f t="shared" si="32"/>
        <v>2021–22 LIBE</v>
      </c>
      <c r="G553" s="56" t="str">
        <f t="array" ref="G553">A553&amp;" "&amp;SUM(IF(A553=FinyearIm,IF(C553&lt;=QldIm,1,0),0))</f>
        <v>2021–22 222</v>
      </c>
      <c r="H553" s="56" t="str">
        <f t="array" ref="H553">A553&amp;" "&amp;SUM(IF(A553=FinyearIm,IF(D553&lt;=AustraliaIm,1,0),0))</f>
        <v>2021–22 202</v>
      </c>
      <c r="I553" s="56" t="str">
        <f t="shared" si="33"/>
        <v>LIBE</v>
      </c>
      <c r="J553" s="57">
        <f t="shared" si="34"/>
        <v>0</v>
      </c>
      <c r="K553" s="57">
        <f t="shared" si="35"/>
        <v>2.7155220000000001E-2</v>
      </c>
    </row>
    <row r="554" spans="1:11" x14ac:dyDescent="0.2">
      <c r="A554" t="s">
        <v>583</v>
      </c>
      <c r="B554" t="s">
        <v>194</v>
      </c>
      <c r="C554">
        <v>32629839.960000001</v>
      </c>
      <c r="D554" s="37">
        <v>216642487.91999999</v>
      </c>
      <c r="E554" s="40"/>
      <c r="F554" s="56" t="str">
        <f t="shared" si="32"/>
        <v>2021–22 LITH</v>
      </c>
      <c r="G554" s="56" t="str">
        <f t="array" ref="G554">A554&amp;" "&amp;SUM(IF(A554=FinyearIm,IF(C554&lt;=QldIm,1,0),0))</f>
        <v>2021–22 58</v>
      </c>
      <c r="H554" s="56" t="str">
        <f t="array" ref="H554">A554&amp;" "&amp;SUM(IF(A554=FinyearIm,IF(D554&lt;=AustraliaIm,1,0),0))</f>
        <v>2021–22 65</v>
      </c>
      <c r="I554" s="56" t="str">
        <f t="shared" si="33"/>
        <v>LITH</v>
      </c>
      <c r="J554" s="57">
        <f t="shared" si="34"/>
        <v>32.629839959999998</v>
      </c>
      <c r="K554" s="57">
        <f t="shared" si="35"/>
        <v>216.64248791999998</v>
      </c>
    </row>
    <row r="555" spans="1:11" x14ac:dyDescent="0.2">
      <c r="A555" t="s">
        <v>583</v>
      </c>
      <c r="B555" t="s">
        <v>195</v>
      </c>
      <c r="C555" s="37">
        <v>4960421.37</v>
      </c>
      <c r="D555" s="37">
        <v>38443207.039999999</v>
      </c>
      <c r="E555" s="40"/>
      <c r="F555" s="56" t="str">
        <f t="shared" si="32"/>
        <v>2021–22 LUX</v>
      </c>
      <c r="G555" s="56" t="str">
        <f t="array" ref="G555">A555&amp;" "&amp;SUM(IF(A555=FinyearIm,IF(C555&lt;=QldIm,1,0),0))</f>
        <v>2021–22 77</v>
      </c>
      <c r="H555" s="56" t="str">
        <f t="array" ref="H555">A555&amp;" "&amp;SUM(IF(A555=FinyearIm,IF(D555&lt;=AustraliaIm,1,0),0))</f>
        <v>2021–22 93</v>
      </c>
      <c r="I555" s="56" t="str">
        <f t="shared" si="33"/>
        <v>LUX</v>
      </c>
      <c r="J555" s="57">
        <f t="shared" si="34"/>
        <v>4.9604213699999997</v>
      </c>
      <c r="K555" s="57">
        <f t="shared" si="35"/>
        <v>38.443207039999997</v>
      </c>
    </row>
    <row r="556" spans="1:11" x14ac:dyDescent="0.2">
      <c r="A556" t="s">
        <v>583</v>
      </c>
      <c r="B556" t="s">
        <v>196</v>
      </c>
      <c r="C556" s="37">
        <v>273820.13</v>
      </c>
      <c r="D556" s="37">
        <v>3284264.57</v>
      </c>
      <c r="E556" s="40"/>
      <c r="F556" s="56" t="str">
        <f t="shared" si="32"/>
        <v>2021–22 MACA</v>
      </c>
      <c r="G556" s="56" t="str">
        <f t="array" ref="G556">A556&amp;" "&amp;SUM(IF(A556=FinyearIm,IF(C556&lt;=QldIm,1,0),0))</f>
        <v>2021–22 122</v>
      </c>
      <c r="H556" s="56" t="str">
        <f t="array" ref="H556">A556&amp;" "&amp;SUM(IF(A556=FinyearIm,IF(D556&lt;=AustraliaIm,1,0),0))</f>
        <v>2021–22 132</v>
      </c>
      <c r="I556" s="56" t="str">
        <f t="shared" si="33"/>
        <v>MACA</v>
      </c>
      <c r="J556" s="57">
        <f t="shared" si="34"/>
        <v>0.27382012999999999</v>
      </c>
      <c r="K556" s="57">
        <f t="shared" si="35"/>
        <v>3.2842645699999999</v>
      </c>
    </row>
    <row r="557" spans="1:11" x14ac:dyDescent="0.2">
      <c r="A557" t="s">
        <v>583</v>
      </c>
      <c r="B557" t="s">
        <v>197</v>
      </c>
      <c r="C557" s="37">
        <v>1429021.06</v>
      </c>
      <c r="D557" s="37">
        <v>494186087.87</v>
      </c>
      <c r="E557" s="40"/>
      <c r="F557" s="56" t="str">
        <f t="shared" si="32"/>
        <v>2021–22 MALI</v>
      </c>
      <c r="G557" s="56" t="str">
        <f t="array" ref="G557">A557&amp;" "&amp;SUM(IF(A557=FinyearIm,IF(C557&lt;=QldIm,1,0),0))</f>
        <v>2021–22 94</v>
      </c>
      <c r="H557" s="56" t="str">
        <f t="array" ref="H557">A557&amp;" "&amp;SUM(IF(A557=FinyearIm,IF(D557&lt;=AustraliaIm,1,0),0))</f>
        <v>2021–22 53</v>
      </c>
      <c r="I557" s="56" t="str">
        <f t="shared" si="33"/>
        <v>MALI</v>
      </c>
      <c r="J557" s="57">
        <f t="shared" si="34"/>
        <v>1.42902106</v>
      </c>
      <c r="K557" s="57">
        <f t="shared" si="35"/>
        <v>494.18608786999999</v>
      </c>
    </row>
    <row r="558" spans="1:11" x14ac:dyDescent="0.2">
      <c r="A558" t="s">
        <v>583</v>
      </c>
      <c r="B558" t="s">
        <v>198</v>
      </c>
      <c r="C558" s="37">
        <v>7947.96</v>
      </c>
      <c r="D558" s="37">
        <v>67991.58</v>
      </c>
      <c r="E558" s="40"/>
      <c r="F558" s="56" t="str">
        <f t="shared" si="32"/>
        <v>2021–22 MARS</v>
      </c>
      <c r="G558" s="56" t="str">
        <f t="array" ref="G558">A558&amp;" "&amp;SUM(IF(A558=FinyearIm,IF(C558&lt;=QldIm,1,0),0))</f>
        <v>2021–22 167</v>
      </c>
      <c r="H558" s="56" t="str">
        <f t="array" ref="H558">A558&amp;" "&amp;SUM(IF(A558=FinyearIm,IF(D558&lt;=AustraliaIm,1,0),0))</f>
        <v>2021–22 194</v>
      </c>
      <c r="I558" s="56" t="str">
        <f t="shared" si="33"/>
        <v>MARS</v>
      </c>
      <c r="J558" s="57">
        <f t="shared" si="34"/>
        <v>7.9479600000000004E-3</v>
      </c>
      <c r="K558" s="57">
        <f t="shared" si="35"/>
        <v>6.7991579999999996E-2</v>
      </c>
    </row>
    <row r="559" spans="1:11" x14ac:dyDescent="0.2">
      <c r="A559" t="s">
        <v>583</v>
      </c>
      <c r="B559" t="s">
        <v>199</v>
      </c>
      <c r="C559" s="37">
        <v>11090723.439999999</v>
      </c>
      <c r="D559" s="37">
        <v>23025759.949999999</v>
      </c>
      <c r="E559" s="40"/>
      <c r="F559" s="56" t="str">
        <f t="shared" si="32"/>
        <v>2021–22 MASY</v>
      </c>
      <c r="G559" s="56" t="str">
        <f t="array" ref="G559">A559&amp;" "&amp;SUM(IF(A559=FinyearIm,IF(C559&lt;=QldIm,1,0),0))</f>
        <v>2021–22 67</v>
      </c>
      <c r="H559" s="56" t="str">
        <f t="array" ref="H559">A559&amp;" "&amp;SUM(IF(A559=FinyearIm,IF(D559&lt;=AustraliaIm,1,0),0))</f>
        <v>2021–22 104</v>
      </c>
      <c r="I559" s="56" t="str">
        <f t="shared" si="33"/>
        <v>MASY</v>
      </c>
      <c r="J559" s="57">
        <f t="shared" si="34"/>
        <v>11.09072344</v>
      </c>
      <c r="K559" s="57">
        <f t="shared" si="35"/>
        <v>23.025759949999998</v>
      </c>
    </row>
    <row r="560" spans="1:11" x14ac:dyDescent="0.2">
      <c r="A560" t="s">
        <v>583</v>
      </c>
      <c r="B560" t="s">
        <v>200</v>
      </c>
      <c r="C560" s="37">
        <v>1149695.57</v>
      </c>
      <c r="D560" s="37">
        <v>15552927.25</v>
      </c>
      <c r="E560" s="40"/>
      <c r="F560" s="56" t="str">
        <f t="shared" si="32"/>
        <v>2021–22 MAUS</v>
      </c>
      <c r="G560" s="56" t="str">
        <f t="array" ref="G560">A560&amp;" "&amp;SUM(IF(A560=FinyearIm,IF(C560&lt;=QldIm,1,0),0))</f>
        <v>2021–22 100</v>
      </c>
      <c r="H560" s="56" t="str">
        <f t="array" ref="H560">A560&amp;" "&amp;SUM(IF(A560=FinyearIm,IF(D560&lt;=AustraliaIm,1,0),0))</f>
        <v>2021–22 110</v>
      </c>
      <c r="I560" s="56" t="str">
        <f t="shared" si="33"/>
        <v>MAUS</v>
      </c>
      <c r="J560" s="57">
        <f t="shared" si="34"/>
        <v>1.14969557</v>
      </c>
      <c r="K560" s="57">
        <f t="shared" si="35"/>
        <v>15.55292725</v>
      </c>
    </row>
    <row r="561" spans="1:11" x14ac:dyDescent="0.2">
      <c r="A561" t="s">
        <v>583</v>
      </c>
      <c r="B561" t="s">
        <v>201</v>
      </c>
      <c r="C561" s="37">
        <v>77028.100000000006</v>
      </c>
      <c r="D561" s="37">
        <v>4255210.75</v>
      </c>
      <c r="E561" s="40"/>
      <c r="F561" s="56" t="str">
        <f t="shared" si="32"/>
        <v>2021–22 MDOV</v>
      </c>
      <c r="G561" s="56" t="str">
        <f t="array" ref="G561">A561&amp;" "&amp;SUM(IF(A561=FinyearIm,IF(C561&lt;=QldIm,1,0),0))</f>
        <v>2021–22 135</v>
      </c>
      <c r="H561" s="56" t="str">
        <f t="array" ref="H561">A561&amp;" "&amp;SUM(IF(A561=FinyearIm,IF(D561&lt;=AustraliaIm,1,0),0))</f>
        <v>2021–22 126</v>
      </c>
      <c r="I561" s="56" t="str">
        <f t="shared" si="33"/>
        <v>MDOV</v>
      </c>
      <c r="J561" s="57">
        <f t="shared" si="34"/>
        <v>7.7028100000000002E-2</v>
      </c>
      <c r="K561" s="57">
        <f t="shared" si="35"/>
        <v>4.2552107499999998</v>
      </c>
    </row>
    <row r="562" spans="1:11" x14ac:dyDescent="0.2">
      <c r="A562" t="s">
        <v>583</v>
      </c>
      <c r="B562" t="s">
        <v>202</v>
      </c>
      <c r="C562" s="37">
        <v>368528681.30000001</v>
      </c>
      <c r="D562" s="37">
        <v>3769546901.04</v>
      </c>
      <c r="E562" s="40"/>
      <c r="F562" s="56" t="str">
        <f t="shared" si="32"/>
        <v>2021–22 MEXI</v>
      </c>
      <c r="G562" s="56" t="str">
        <f t="array" ref="G562">A562&amp;" "&amp;SUM(IF(A562=FinyearIm,IF(C562&lt;=QldIm,1,0),0))</f>
        <v>2021–22 21</v>
      </c>
      <c r="H562" s="56" t="str">
        <f t="array" ref="H562">A562&amp;" "&amp;SUM(IF(A562=FinyearIm,IF(D562&lt;=AustraliaIm,1,0),0))</f>
        <v>2021–22 18</v>
      </c>
      <c r="I562" s="56" t="str">
        <f t="shared" si="33"/>
        <v>MEXI</v>
      </c>
      <c r="J562" s="57">
        <f t="shared" si="34"/>
        <v>368.52868130000002</v>
      </c>
      <c r="K562" s="57">
        <f t="shared" si="35"/>
        <v>3769.5469010399997</v>
      </c>
    </row>
    <row r="563" spans="1:11" x14ac:dyDescent="0.2">
      <c r="A563" t="s">
        <v>583</v>
      </c>
      <c r="B563" t="s">
        <v>203</v>
      </c>
      <c r="C563" s="37">
        <v>5519.78</v>
      </c>
      <c r="D563" s="37">
        <v>85491.98</v>
      </c>
      <c r="E563" s="40"/>
      <c r="F563" s="56" t="str">
        <f t="shared" si="32"/>
        <v>2021–22 MICR</v>
      </c>
      <c r="G563" s="56" t="str">
        <f t="array" ref="G563">A563&amp;" "&amp;SUM(IF(A563=FinyearIm,IF(C563&lt;=QldIm,1,0),0))</f>
        <v>2021–22 172</v>
      </c>
      <c r="H563" s="56" t="str">
        <f t="array" ref="H563">A563&amp;" "&amp;SUM(IF(A563=FinyearIm,IF(D563&lt;=AustraliaIm,1,0),0))</f>
        <v>2021–22 191</v>
      </c>
      <c r="I563" s="56" t="str">
        <f t="shared" si="33"/>
        <v>MICR</v>
      </c>
      <c r="J563" s="57">
        <f t="shared" si="34"/>
        <v>5.5197800000000002E-3</v>
      </c>
      <c r="K563" s="57">
        <f t="shared" si="35"/>
        <v>8.5491979999999995E-2</v>
      </c>
    </row>
    <row r="564" spans="1:11" x14ac:dyDescent="0.2">
      <c r="A564" t="s">
        <v>583</v>
      </c>
      <c r="B564" t="s">
        <v>204</v>
      </c>
      <c r="C564" s="37">
        <v>3545206682.2199998</v>
      </c>
      <c r="D564" s="37">
        <v>14603968324.4</v>
      </c>
      <c r="E564" s="40"/>
      <c r="F564" s="56" t="str">
        <f t="shared" si="32"/>
        <v>2021–22 MLAY</v>
      </c>
      <c r="G564" s="56" t="str">
        <f t="array" ref="G564">A564&amp;" "&amp;SUM(IF(A564=FinyearIm,IF(C564&lt;=QldIm,1,0),0))</f>
        <v>2021–22 5</v>
      </c>
      <c r="H564" s="56" t="str">
        <f t="array" ref="H564">A564&amp;" "&amp;SUM(IF(A564=FinyearIm,IF(D564&lt;=AustraliaIm,1,0),0))</f>
        <v>2021–22 8</v>
      </c>
      <c r="I564" s="56" t="str">
        <f t="shared" si="33"/>
        <v>MLAY</v>
      </c>
      <c r="J564" s="57">
        <f t="shared" si="34"/>
        <v>3545.2066822199999</v>
      </c>
      <c r="K564" s="57">
        <f t="shared" si="35"/>
        <v>14603.968324399999</v>
      </c>
    </row>
    <row r="565" spans="1:11" x14ac:dyDescent="0.2">
      <c r="A565" t="s">
        <v>583</v>
      </c>
      <c r="B565" t="s">
        <v>205</v>
      </c>
      <c r="C565">
        <v>191983.67</v>
      </c>
      <c r="D565" s="37">
        <v>282433.71000000002</v>
      </c>
      <c r="E565" s="40"/>
      <c r="F565" s="56" t="str">
        <f t="shared" si="32"/>
        <v>2021–22 MLDV</v>
      </c>
      <c r="G565" s="56" t="str">
        <f t="array" ref="G565">A565&amp;" "&amp;SUM(IF(A565=FinyearIm,IF(C565&lt;=QldIm,1,0),0))</f>
        <v>2021–22 127</v>
      </c>
      <c r="H565" s="56" t="str">
        <f t="array" ref="H565">A565&amp;" "&amp;SUM(IF(A565=FinyearIm,IF(D565&lt;=AustraliaIm,1,0),0))</f>
        <v>2021–22 172</v>
      </c>
      <c r="I565" s="56" t="str">
        <f t="shared" si="33"/>
        <v>MLDV</v>
      </c>
      <c r="J565" s="57">
        <f t="shared" si="34"/>
        <v>0.19198367000000002</v>
      </c>
      <c r="K565" s="57">
        <f t="shared" si="35"/>
        <v>0.28243371</v>
      </c>
    </row>
    <row r="566" spans="1:11" x14ac:dyDescent="0.2">
      <c r="A566" t="s">
        <v>583</v>
      </c>
      <c r="B566" t="s">
        <v>206</v>
      </c>
      <c r="C566" s="37">
        <v>1251348.27</v>
      </c>
      <c r="D566" s="37">
        <v>26905831.129999999</v>
      </c>
      <c r="E566" s="40"/>
      <c r="F566" s="56" t="str">
        <f t="shared" si="32"/>
        <v>2021–22 MLTA</v>
      </c>
      <c r="G566" s="56" t="str">
        <f t="array" ref="G566">A566&amp;" "&amp;SUM(IF(A566=FinyearIm,IF(C566&lt;=QldIm,1,0),0))</f>
        <v>2021–22 98</v>
      </c>
      <c r="H566" s="56" t="str">
        <f t="array" ref="H566">A566&amp;" "&amp;SUM(IF(A566=FinyearIm,IF(D566&lt;=AustraliaIm,1,0),0))</f>
        <v>2021–22 99</v>
      </c>
      <c r="I566" s="56" t="str">
        <f t="shared" si="33"/>
        <v>MLTA</v>
      </c>
      <c r="J566" s="57">
        <f t="shared" si="34"/>
        <v>1.25134827</v>
      </c>
      <c r="K566" s="57">
        <f t="shared" si="35"/>
        <v>26.905831129999999</v>
      </c>
    </row>
    <row r="567" spans="1:11" x14ac:dyDescent="0.2">
      <c r="A567" t="s">
        <v>583</v>
      </c>
      <c r="B567" t="s">
        <v>207</v>
      </c>
      <c r="C567">
        <v>0</v>
      </c>
      <c r="D567" s="37">
        <v>104305.81</v>
      </c>
      <c r="E567" s="40"/>
      <c r="F567" s="56" t="str">
        <f t="shared" si="32"/>
        <v>2021–22 MLWI</v>
      </c>
      <c r="G567" s="56" t="str">
        <f t="array" ref="G567">A567&amp;" "&amp;SUM(IF(A567=FinyearIm,IF(C567&lt;=QldIm,1,0),0))</f>
        <v>2021–22 222</v>
      </c>
      <c r="H567" s="56" t="str">
        <f t="array" ref="H567">A567&amp;" "&amp;SUM(IF(A567=FinyearIm,IF(D567&lt;=AustraliaIm,1,0),0))</f>
        <v>2021–22 190</v>
      </c>
      <c r="I567" s="56" t="str">
        <f t="shared" si="33"/>
        <v>MLWI</v>
      </c>
      <c r="J567" s="57">
        <f t="shared" si="34"/>
        <v>0</v>
      </c>
      <c r="K567" s="57">
        <f t="shared" si="35"/>
        <v>0.10430581</v>
      </c>
    </row>
    <row r="568" spans="1:11" x14ac:dyDescent="0.2">
      <c r="A568" t="s">
        <v>583</v>
      </c>
      <c r="B568" t="s">
        <v>208</v>
      </c>
      <c r="C568" s="37">
        <v>47551.92</v>
      </c>
      <c r="D568" s="37">
        <v>968818.8</v>
      </c>
      <c r="E568" s="40"/>
      <c r="F568" s="56" t="str">
        <f t="shared" si="32"/>
        <v>2021–22 MNGL</v>
      </c>
      <c r="G568" s="56" t="str">
        <f t="array" ref="G568">A568&amp;" "&amp;SUM(IF(A568=FinyearIm,IF(C568&lt;=QldIm,1,0),0))</f>
        <v>2021–22 145</v>
      </c>
      <c r="H568" s="56" t="str">
        <f t="array" ref="H568">A568&amp;" "&amp;SUM(IF(A568=FinyearIm,IF(D568&lt;=AustraliaIm,1,0),0))</f>
        <v>2021–22 153</v>
      </c>
      <c r="I568" s="56" t="str">
        <f t="shared" si="33"/>
        <v>MNGL</v>
      </c>
      <c r="J568" s="57">
        <f t="shared" si="34"/>
        <v>4.7551919999999998E-2</v>
      </c>
      <c r="K568" s="57">
        <f t="shared" si="35"/>
        <v>0.96881880000000009</v>
      </c>
    </row>
    <row r="569" spans="1:11" x14ac:dyDescent="0.2">
      <c r="A569" t="s">
        <v>583</v>
      </c>
      <c r="B569" t="s">
        <v>333</v>
      </c>
      <c r="C569" s="37">
        <v>4268.84</v>
      </c>
      <c r="D569" s="37">
        <v>14054.21</v>
      </c>
      <c r="E569" s="40"/>
      <c r="F569" s="56" t="str">
        <f t="shared" si="32"/>
        <v>2021–22 MONT</v>
      </c>
      <c r="G569" s="56" t="str">
        <f t="array" ref="G569">A569&amp;" "&amp;SUM(IF(A569=FinyearIm,IF(C569&lt;=QldIm,1,0),0))</f>
        <v>2021–22 174</v>
      </c>
      <c r="H569" s="56" t="str">
        <f t="array" ref="H569">A569&amp;" "&amp;SUM(IF(A569=FinyearIm,IF(D569&lt;=AustraliaIm,1,0),0))</f>
        <v>2021–22 210</v>
      </c>
      <c r="I569" s="56" t="str">
        <f t="shared" si="33"/>
        <v>MONT</v>
      </c>
      <c r="J569" s="57">
        <f t="shared" si="34"/>
        <v>4.2688400000000003E-3</v>
      </c>
      <c r="K569" s="57">
        <f t="shared" si="35"/>
        <v>1.4054209999999999E-2</v>
      </c>
    </row>
    <row r="570" spans="1:11" x14ac:dyDescent="0.2">
      <c r="A570" t="s">
        <v>583</v>
      </c>
      <c r="B570" t="s">
        <v>209</v>
      </c>
      <c r="C570" s="37">
        <v>73489527.329999998</v>
      </c>
      <c r="D570" s="37">
        <v>360442341.67000002</v>
      </c>
      <c r="E570" s="40"/>
      <c r="F570" s="56" t="str">
        <f t="shared" si="32"/>
        <v>2021–22 MORO</v>
      </c>
      <c r="G570" s="56" t="str">
        <f t="array" ref="G570">A570&amp;" "&amp;SUM(IF(A570=FinyearIm,IF(C570&lt;=QldIm,1,0),0))</f>
        <v>2021–22 50</v>
      </c>
      <c r="H570" s="56" t="str">
        <f t="array" ref="H570">A570&amp;" "&amp;SUM(IF(A570=FinyearIm,IF(D570&lt;=AustraliaIm,1,0),0))</f>
        <v>2021–22 58</v>
      </c>
      <c r="I570" s="56" t="str">
        <f t="shared" si="33"/>
        <v>MORO</v>
      </c>
      <c r="J570" s="57">
        <f t="shared" si="34"/>
        <v>73.489527330000001</v>
      </c>
      <c r="K570" s="57">
        <f t="shared" si="35"/>
        <v>360.44234167000002</v>
      </c>
    </row>
    <row r="571" spans="1:11" x14ac:dyDescent="0.2">
      <c r="A571" t="s">
        <v>583</v>
      </c>
      <c r="B571" t="s">
        <v>210</v>
      </c>
      <c r="C571" s="37">
        <v>2450.7800000000002</v>
      </c>
      <c r="D571" s="37">
        <v>2032199.08</v>
      </c>
      <c r="E571" s="40"/>
      <c r="F571" s="56" t="str">
        <f t="shared" si="32"/>
        <v>2021–22 MOZA</v>
      </c>
      <c r="G571" s="56" t="str">
        <f t="array" ref="G571">A571&amp;" "&amp;SUM(IF(A571=FinyearIm,IF(C571&lt;=QldIm,1,0),0))</f>
        <v>2021–22 178</v>
      </c>
      <c r="H571" s="56" t="str">
        <f t="array" ref="H571">A571&amp;" "&amp;SUM(IF(A571=FinyearIm,IF(D571&lt;=AustraliaIm,1,0),0))</f>
        <v>2021–22 141</v>
      </c>
      <c r="I571" s="56" t="str">
        <f t="shared" si="33"/>
        <v>MOZA</v>
      </c>
      <c r="J571" s="57">
        <f t="shared" si="34"/>
        <v>2.4507800000000001E-3</v>
      </c>
      <c r="K571" s="57">
        <f t="shared" si="35"/>
        <v>2.0321990800000003</v>
      </c>
    </row>
    <row r="572" spans="1:11" x14ac:dyDescent="0.2">
      <c r="A572" t="s">
        <v>583</v>
      </c>
      <c r="B572" t="s">
        <v>211</v>
      </c>
      <c r="C572" s="37">
        <v>2344.29</v>
      </c>
      <c r="D572" s="37">
        <v>77384.240000000005</v>
      </c>
      <c r="E572" s="40"/>
      <c r="F572" s="56" t="str">
        <f t="shared" si="32"/>
        <v>2021–22 MRNS</v>
      </c>
      <c r="G572" s="56" t="str">
        <f t="array" ref="G572">A572&amp;" "&amp;SUM(IF(A572=FinyearIm,IF(C572&lt;=QldIm,1,0),0))</f>
        <v>2021–22 179</v>
      </c>
      <c r="H572" s="56" t="str">
        <f t="array" ref="H572">A572&amp;" "&amp;SUM(IF(A572=FinyearIm,IF(D572&lt;=AustraliaIm,1,0),0))</f>
        <v>2021–22 192</v>
      </c>
      <c r="I572" s="56" t="str">
        <f t="shared" si="33"/>
        <v>MRNS</v>
      </c>
      <c r="J572" s="57">
        <f t="shared" si="34"/>
        <v>2.3442900000000002E-3</v>
      </c>
      <c r="K572" s="57">
        <f t="shared" si="35"/>
        <v>7.7384240000000007E-2</v>
      </c>
    </row>
    <row r="573" spans="1:11" x14ac:dyDescent="0.2">
      <c r="A573" t="s">
        <v>583</v>
      </c>
      <c r="B573" t="s">
        <v>212</v>
      </c>
      <c r="C573" s="37">
        <v>0</v>
      </c>
      <c r="D573" s="37">
        <v>169492867.00999999</v>
      </c>
      <c r="E573" s="40"/>
      <c r="F573" s="56" t="str">
        <f t="shared" si="32"/>
        <v>2021–22 MRTN</v>
      </c>
      <c r="G573" s="56" t="str">
        <f t="array" ref="G573">A573&amp;" "&amp;SUM(IF(A573=FinyearIm,IF(C573&lt;=QldIm,1,0),0))</f>
        <v>2021–22 222</v>
      </c>
      <c r="H573" s="56" t="str">
        <f t="array" ref="H573">A573&amp;" "&amp;SUM(IF(A573=FinyearIm,IF(D573&lt;=AustraliaIm,1,0),0))</f>
        <v>2021–22 73</v>
      </c>
      <c r="I573" s="56" t="str">
        <f t="shared" si="33"/>
        <v>MRTN</v>
      </c>
      <c r="J573" s="57">
        <f t="shared" si="34"/>
        <v>0</v>
      </c>
      <c r="K573" s="57">
        <f t="shared" si="35"/>
        <v>169.49286701</v>
      </c>
    </row>
    <row r="574" spans="1:11" x14ac:dyDescent="0.2">
      <c r="A574" t="s">
        <v>583</v>
      </c>
      <c r="B574" t="s">
        <v>316</v>
      </c>
      <c r="C574" s="37">
        <v>25714.62</v>
      </c>
      <c r="D574" s="37">
        <v>550952.43000000005</v>
      </c>
      <c r="E574" s="40"/>
      <c r="F574" s="56" t="str">
        <f t="shared" si="32"/>
        <v>2021–22 MTEN</v>
      </c>
      <c r="G574" s="56" t="str">
        <f t="array" ref="G574">A574&amp;" "&amp;SUM(IF(A574=FinyearIm,IF(C574&lt;=QldIm,1,0),0))</f>
        <v>2021–22 152</v>
      </c>
      <c r="H574" s="56" t="str">
        <f t="array" ref="H574">A574&amp;" "&amp;SUM(IF(A574=FinyearIm,IF(D574&lt;=AustraliaIm,1,0),0))</f>
        <v>2021–22 162</v>
      </c>
      <c r="I574" s="56" t="str">
        <f t="shared" si="33"/>
        <v>MTEN</v>
      </c>
      <c r="J574" s="57">
        <f t="shared" si="34"/>
        <v>2.5714620000000001E-2</v>
      </c>
      <c r="K574" s="57">
        <f t="shared" si="35"/>
        <v>0.55095243000000005</v>
      </c>
    </row>
    <row r="575" spans="1:11" x14ac:dyDescent="0.2">
      <c r="A575" t="s">
        <v>583</v>
      </c>
      <c r="B575" t="s">
        <v>213</v>
      </c>
      <c r="C575" s="37">
        <v>1192551.53</v>
      </c>
      <c r="D575" s="37">
        <v>10588618.390000001</v>
      </c>
      <c r="E575" s="40"/>
      <c r="F575" s="56" t="str">
        <f t="shared" si="32"/>
        <v>2021–22 NAMI</v>
      </c>
      <c r="G575" s="56" t="str">
        <f t="array" ref="G575">A575&amp;" "&amp;SUM(IF(A575=FinyearIm,IF(C575&lt;=QldIm,1,0),0))</f>
        <v>2021–22 99</v>
      </c>
      <c r="H575" s="56" t="str">
        <f t="array" ref="H575">A575&amp;" "&amp;SUM(IF(A575=FinyearIm,IF(D575&lt;=AustraliaIm,1,0),0))</f>
        <v>2021–22 118</v>
      </c>
      <c r="I575" s="56" t="str">
        <f t="shared" si="33"/>
        <v>NAMI</v>
      </c>
      <c r="J575" s="57">
        <f t="shared" si="34"/>
        <v>1.19255153</v>
      </c>
      <c r="K575" s="57">
        <f t="shared" si="35"/>
        <v>10.588618390000001</v>
      </c>
    </row>
    <row r="576" spans="1:11" x14ac:dyDescent="0.2">
      <c r="A576" t="s">
        <v>583</v>
      </c>
      <c r="B576" t="s">
        <v>214</v>
      </c>
      <c r="C576" s="37">
        <v>28698.86</v>
      </c>
      <c r="D576" s="37">
        <v>7220731.5599999996</v>
      </c>
      <c r="E576" s="40"/>
      <c r="F576" s="56" t="str">
        <f t="shared" si="32"/>
        <v>2021–22 NAUR</v>
      </c>
      <c r="G576" s="56" t="str">
        <f t="array" ref="G576">A576&amp;" "&amp;SUM(IF(A576=FinyearIm,IF(C576&lt;=QldIm,1,0),0))</f>
        <v>2021–22 150</v>
      </c>
      <c r="H576" s="56" t="str">
        <f t="array" ref="H576">A576&amp;" "&amp;SUM(IF(A576=FinyearIm,IF(D576&lt;=AustraliaIm,1,0),0))</f>
        <v>2021–22 123</v>
      </c>
      <c r="I576" s="56" t="str">
        <f t="shared" si="33"/>
        <v>NAUR</v>
      </c>
      <c r="J576" s="57">
        <f t="shared" si="34"/>
        <v>2.869886E-2</v>
      </c>
      <c r="K576" s="57">
        <f t="shared" si="35"/>
        <v>7.2207315599999999</v>
      </c>
    </row>
    <row r="577" spans="1:11" x14ac:dyDescent="0.2">
      <c r="A577" t="s">
        <v>583</v>
      </c>
      <c r="B577" t="s">
        <v>215</v>
      </c>
      <c r="C577" s="37">
        <v>6190834.5199999996</v>
      </c>
      <c r="D577" s="37">
        <v>24699057.77</v>
      </c>
      <c r="E577" s="40"/>
      <c r="F577" s="56" t="str">
        <f t="shared" si="32"/>
        <v>2021–22 NCAL</v>
      </c>
      <c r="G577" s="56" t="str">
        <f t="array" ref="G577">A577&amp;" "&amp;SUM(IF(A577=FinyearIm,IF(C577&lt;=QldIm,1,0),0))</f>
        <v>2021–22 74</v>
      </c>
      <c r="H577" s="56" t="str">
        <f t="array" ref="H577">A577&amp;" "&amp;SUM(IF(A577=FinyearIm,IF(D577&lt;=AustraliaIm,1,0),0))</f>
        <v>2021–22 102</v>
      </c>
      <c r="I577" s="56" t="str">
        <f t="shared" si="33"/>
        <v>NCAL</v>
      </c>
      <c r="J577" s="57">
        <f t="shared" si="34"/>
        <v>6.1908345199999992</v>
      </c>
      <c r="K577" s="57">
        <f t="shared" si="35"/>
        <v>24.69905777</v>
      </c>
    </row>
    <row r="578" spans="1:11" x14ac:dyDescent="0.2">
      <c r="A578" t="s">
        <v>583</v>
      </c>
      <c r="B578" t="s">
        <v>216</v>
      </c>
      <c r="C578">
        <v>659332.06000000006</v>
      </c>
      <c r="D578" s="37">
        <v>11393018.41</v>
      </c>
      <c r="E578" s="40"/>
      <c r="F578" s="56" t="str">
        <f t="shared" ref="F578:F641" si="36">A578&amp;" "&amp;B578</f>
        <v>2021–22 NEPA</v>
      </c>
      <c r="G578" s="56" t="str">
        <f t="array" ref="G578">A578&amp;" "&amp;SUM(IF(A578=FinyearIm,IF(C578&lt;=QldIm,1,0),0))</f>
        <v>2021–22 108</v>
      </c>
      <c r="H578" s="56" t="str">
        <f t="array" ref="H578">A578&amp;" "&amp;SUM(IF(A578=FinyearIm,IF(D578&lt;=AustraliaIm,1,0),0))</f>
        <v>2021–22 114</v>
      </c>
      <c r="I578" s="56" t="str">
        <f t="shared" ref="I578:I641" si="37">B578</f>
        <v>NEPA</v>
      </c>
      <c r="J578" s="57">
        <f t="shared" ref="J578:J641" si="38">C578/1000000</f>
        <v>0.65933206000000011</v>
      </c>
      <c r="K578" s="57">
        <f t="shared" ref="K578:K641" si="39">D578/1000000</f>
        <v>11.39301841</v>
      </c>
    </row>
    <row r="579" spans="1:11" x14ac:dyDescent="0.2">
      <c r="A579" t="s">
        <v>583</v>
      </c>
      <c r="B579" t="s">
        <v>217</v>
      </c>
      <c r="C579" s="37">
        <v>343727289.04000002</v>
      </c>
      <c r="D579" s="37">
        <v>3396882657.0700002</v>
      </c>
      <c r="E579" s="40"/>
      <c r="F579" s="56" t="str">
        <f t="shared" si="36"/>
        <v>2021–22 NETH</v>
      </c>
      <c r="G579" s="56" t="str">
        <f t="array" ref="G579">A579&amp;" "&amp;SUM(IF(A579=FinyearIm,IF(C579&lt;=QldIm,1,0),0))</f>
        <v>2021–22 22</v>
      </c>
      <c r="H579" s="56" t="str">
        <f t="array" ref="H579">A579&amp;" "&amp;SUM(IF(A579=FinyearIm,IF(D579&lt;=AustraliaIm,1,0),0))</f>
        <v>2021–22 21</v>
      </c>
      <c r="I579" s="56" t="str">
        <f t="shared" si="37"/>
        <v>NETH</v>
      </c>
      <c r="J579" s="57">
        <f t="shared" si="38"/>
        <v>343.72728904000002</v>
      </c>
      <c r="K579" s="57">
        <f t="shared" si="39"/>
        <v>3396.8826570700003</v>
      </c>
    </row>
    <row r="580" spans="1:11" x14ac:dyDescent="0.2">
      <c r="A580" t="s">
        <v>583</v>
      </c>
      <c r="B580" t="s">
        <v>218</v>
      </c>
      <c r="C580" s="37">
        <v>106701980.91</v>
      </c>
      <c r="D580" s="37">
        <v>108071910.59</v>
      </c>
      <c r="E580" s="40"/>
      <c r="F580" s="56" t="str">
        <f t="shared" si="36"/>
        <v>2021–22 NGRA</v>
      </c>
      <c r="G580" s="56" t="str">
        <f t="array" ref="G580">A580&amp;" "&amp;SUM(IF(A580=FinyearIm,IF(C580&lt;=QldIm,1,0),0))</f>
        <v>2021–22 44</v>
      </c>
      <c r="H580" s="56" t="str">
        <f t="array" ref="H580">A580&amp;" "&amp;SUM(IF(A580=FinyearIm,IF(D580&lt;=AustraliaIm,1,0),0))</f>
        <v>2021–22 78</v>
      </c>
      <c r="I580" s="56" t="str">
        <f t="shared" si="37"/>
        <v>NGRA</v>
      </c>
      <c r="J580" s="57">
        <f t="shared" si="38"/>
        <v>106.70198091</v>
      </c>
      <c r="K580" s="57">
        <f t="shared" si="39"/>
        <v>108.07191059</v>
      </c>
    </row>
    <row r="581" spans="1:11" x14ac:dyDescent="0.2">
      <c r="A581" t="s">
        <v>583</v>
      </c>
      <c r="B581" t="s">
        <v>219</v>
      </c>
      <c r="C581" s="37">
        <v>1017308.27</v>
      </c>
      <c r="D581" s="37">
        <v>25906692.399999999</v>
      </c>
      <c r="E581" s="40"/>
      <c r="F581" s="56" t="str">
        <f t="shared" si="36"/>
        <v>2021–22 NICA</v>
      </c>
      <c r="G581" s="56" t="str">
        <f t="array" ref="G581">A581&amp;" "&amp;SUM(IF(A581=FinyearIm,IF(C581&lt;=QldIm,1,0),0))</f>
        <v>2021–22 104</v>
      </c>
      <c r="H581" s="56" t="str">
        <f t="array" ref="H581">A581&amp;" "&amp;SUM(IF(A581=FinyearIm,IF(D581&lt;=AustraliaIm,1,0),0))</f>
        <v>2021–22 100</v>
      </c>
      <c r="I581" s="56" t="str">
        <f t="shared" si="37"/>
        <v>NICA</v>
      </c>
      <c r="J581" s="57">
        <f t="shared" si="38"/>
        <v>1.01730827</v>
      </c>
      <c r="K581" s="57">
        <f t="shared" si="39"/>
        <v>25.906692399999997</v>
      </c>
    </row>
    <row r="582" spans="1:11" x14ac:dyDescent="0.2">
      <c r="A582" t="s">
        <v>583</v>
      </c>
      <c r="B582" t="s">
        <v>220</v>
      </c>
      <c r="C582">
        <v>74537.56</v>
      </c>
      <c r="D582" s="37">
        <v>1767492.92</v>
      </c>
      <c r="E582" s="40"/>
      <c r="F582" s="56" t="str">
        <f t="shared" si="36"/>
        <v>2021–22 NIGE</v>
      </c>
      <c r="G582" s="56" t="str">
        <f t="array" ref="G582">A582&amp;" "&amp;SUM(IF(A582=FinyearIm,IF(C582&lt;=QldIm,1,0),0))</f>
        <v>2021–22 136</v>
      </c>
      <c r="H582" s="56" t="str">
        <f t="array" ref="H582">A582&amp;" "&amp;SUM(IF(A582=FinyearIm,IF(D582&lt;=AustraliaIm,1,0),0))</f>
        <v>2021–22 143</v>
      </c>
      <c r="I582" s="56" t="str">
        <f t="shared" si="37"/>
        <v>NIGE</v>
      </c>
      <c r="J582" s="57">
        <f t="shared" si="38"/>
        <v>7.4537560000000003E-2</v>
      </c>
      <c r="K582" s="57">
        <f t="shared" si="39"/>
        <v>1.76749292</v>
      </c>
    </row>
    <row r="583" spans="1:11" x14ac:dyDescent="0.2">
      <c r="A583" t="s">
        <v>583</v>
      </c>
      <c r="B583" t="s">
        <v>221</v>
      </c>
      <c r="C583" s="37">
        <v>24761.16</v>
      </c>
      <c r="D583" s="37">
        <v>556986.41</v>
      </c>
      <c r="E583" s="40"/>
      <c r="F583" s="56" t="str">
        <f t="shared" si="36"/>
        <v>2021–22 NIUE</v>
      </c>
      <c r="G583" s="56" t="str">
        <f t="array" ref="G583">A583&amp;" "&amp;SUM(IF(A583=FinyearIm,IF(C583&lt;=QldIm,1,0),0))</f>
        <v>2021–22 153</v>
      </c>
      <c r="H583" s="56" t="str">
        <f t="array" ref="H583">A583&amp;" "&amp;SUM(IF(A583=FinyearIm,IF(D583&lt;=AustraliaIm,1,0),0))</f>
        <v>2021–22 161</v>
      </c>
      <c r="I583" s="56" t="str">
        <f t="shared" si="37"/>
        <v>NIUE</v>
      </c>
      <c r="J583" s="57">
        <f t="shared" si="38"/>
        <v>2.4761160000000001E-2</v>
      </c>
      <c r="K583" s="57">
        <f t="shared" si="39"/>
        <v>0.55698641000000004</v>
      </c>
    </row>
    <row r="584" spans="1:11" x14ac:dyDescent="0.2">
      <c r="A584" t="s">
        <v>583</v>
      </c>
      <c r="B584" t="s">
        <v>222</v>
      </c>
      <c r="C584" s="37">
        <v>104122.5</v>
      </c>
      <c r="D584" s="37">
        <v>133349.37</v>
      </c>
      <c r="E584" s="40"/>
      <c r="F584" s="56" t="str">
        <f t="shared" si="36"/>
        <v>2021–22 NORF</v>
      </c>
      <c r="G584" s="56" t="str">
        <f t="array" ref="G584">A584&amp;" "&amp;SUM(IF(A584=FinyearIm,IF(C584&lt;=QldIm,1,0),0))</f>
        <v>2021–22 132</v>
      </c>
      <c r="H584" s="56" t="str">
        <f t="array" ref="H584">A584&amp;" "&amp;SUM(IF(A584=FinyearIm,IF(D584&lt;=AustraliaIm,1,0),0))</f>
        <v>2021–22 186</v>
      </c>
      <c r="I584" s="56" t="str">
        <f t="shared" si="37"/>
        <v>NORF</v>
      </c>
      <c r="J584" s="57">
        <f t="shared" si="38"/>
        <v>0.10412250000000001</v>
      </c>
      <c r="K584" s="57">
        <f t="shared" si="39"/>
        <v>0.13334936999999999</v>
      </c>
    </row>
    <row r="585" spans="1:11" x14ac:dyDescent="0.2">
      <c r="A585" t="s">
        <v>583</v>
      </c>
      <c r="B585" t="s">
        <v>223</v>
      </c>
      <c r="C585" s="37">
        <v>59098243.289999999</v>
      </c>
      <c r="D585" s="37">
        <v>464703685.08999997</v>
      </c>
      <c r="E585" s="40"/>
      <c r="F585" s="56" t="str">
        <f t="shared" si="36"/>
        <v>2021–22 NWAY</v>
      </c>
      <c r="G585" s="56" t="str">
        <f t="array" ref="G585">A585&amp;" "&amp;SUM(IF(A585=FinyearIm,IF(C585&lt;=QldIm,1,0),0))</f>
        <v>2021–22 54</v>
      </c>
      <c r="H585" s="56" t="str">
        <f t="array" ref="H585">A585&amp;" "&amp;SUM(IF(A585=FinyearIm,IF(D585&lt;=AustraliaIm,1,0),0))</f>
        <v>2021–22 54</v>
      </c>
      <c r="I585" s="56" t="str">
        <f t="shared" si="37"/>
        <v>NWAY</v>
      </c>
      <c r="J585" s="57">
        <f t="shared" si="38"/>
        <v>59.098243289999999</v>
      </c>
      <c r="K585" s="57">
        <f t="shared" si="39"/>
        <v>464.70368508999996</v>
      </c>
    </row>
    <row r="586" spans="1:11" x14ac:dyDescent="0.2">
      <c r="A586" t="s">
        <v>583</v>
      </c>
      <c r="B586" t="s">
        <v>224</v>
      </c>
      <c r="C586" s="37">
        <v>989130663.560004</v>
      </c>
      <c r="D586" s="37">
        <v>6779625489.0299902</v>
      </c>
      <c r="E586" s="40"/>
      <c r="F586" s="56" t="str">
        <f t="shared" si="36"/>
        <v>2021–22 NZ</v>
      </c>
      <c r="G586" s="56" t="str">
        <f t="array" ref="G586">A586&amp;" "&amp;SUM(IF(A586=FinyearIm,IF(C586&lt;=QldIm,1,0),0))</f>
        <v>2021–22 13</v>
      </c>
      <c r="H586" s="56" t="str">
        <f t="array" ref="H586">A586&amp;" "&amp;SUM(IF(A586=FinyearIm,IF(D586&lt;=AustraliaIm,1,0),0))</f>
        <v>2021–22 14</v>
      </c>
      <c r="I586" s="56" t="str">
        <f t="shared" si="37"/>
        <v>NZ</v>
      </c>
      <c r="J586" s="57">
        <f t="shared" si="38"/>
        <v>989.130663560004</v>
      </c>
      <c r="K586" s="57">
        <f t="shared" si="39"/>
        <v>6779.6254890299906</v>
      </c>
    </row>
    <row r="587" spans="1:11" x14ac:dyDescent="0.2">
      <c r="A587" t="s">
        <v>583</v>
      </c>
      <c r="B587" t="s">
        <v>225</v>
      </c>
      <c r="C587">
        <v>8427462.8800000008</v>
      </c>
      <c r="D587" s="37">
        <v>213262337.06</v>
      </c>
      <c r="E587" s="40"/>
      <c r="F587" s="56" t="str">
        <f t="shared" si="36"/>
        <v>2021–22 OMAN</v>
      </c>
      <c r="G587" s="56" t="str">
        <f t="array" ref="G587">A587&amp;" "&amp;SUM(IF(A587=FinyearIm,IF(C587&lt;=QldIm,1,0),0))</f>
        <v>2021–22 69</v>
      </c>
      <c r="H587" s="56" t="str">
        <f t="array" ref="H587">A587&amp;" "&amp;SUM(IF(A587=FinyearIm,IF(D587&lt;=AustraliaIm,1,0),0))</f>
        <v>2021–22 67</v>
      </c>
      <c r="I587" s="56" t="str">
        <f t="shared" si="37"/>
        <v>OMAN</v>
      </c>
      <c r="J587" s="57">
        <f t="shared" si="38"/>
        <v>8.4274628800000002</v>
      </c>
      <c r="K587" s="57">
        <f t="shared" si="39"/>
        <v>213.26233705999999</v>
      </c>
    </row>
    <row r="588" spans="1:11" x14ac:dyDescent="0.2">
      <c r="A588" t="s">
        <v>583</v>
      </c>
      <c r="B588" t="s">
        <v>226</v>
      </c>
      <c r="C588">
        <v>67385112.170000002</v>
      </c>
      <c r="D588" s="37">
        <v>416568105.24000001</v>
      </c>
      <c r="E588" s="40"/>
      <c r="F588" s="56" t="str">
        <f t="shared" si="36"/>
        <v>2021–22 PAKI</v>
      </c>
      <c r="G588" s="56" t="str">
        <f t="array" ref="G588">A588&amp;" "&amp;SUM(IF(A588=FinyearIm,IF(C588&lt;=QldIm,1,0),0))</f>
        <v>2021–22 52</v>
      </c>
      <c r="H588" s="56" t="str">
        <f t="array" ref="H588">A588&amp;" "&amp;SUM(IF(A588=FinyearIm,IF(D588&lt;=AustraliaIm,1,0),0))</f>
        <v>2021–22 55</v>
      </c>
      <c r="I588" s="56" t="str">
        <f t="shared" si="37"/>
        <v>PAKI</v>
      </c>
      <c r="J588" s="57">
        <f t="shared" si="38"/>
        <v>67.385112169999999</v>
      </c>
      <c r="K588" s="57">
        <f t="shared" si="39"/>
        <v>416.56810524000002</v>
      </c>
    </row>
    <row r="589" spans="1:11" x14ac:dyDescent="0.2">
      <c r="A589" t="s">
        <v>583</v>
      </c>
      <c r="B589" t="s">
        <v>227</v>
      </c>
      <c r="C589" s="37">
        <v>38616.54</v>
      </c>
      <c r="D589" s="37">
        <v>308961.40000000002</v>
      </c>
      <c r="E589" s="40"/>
      <c r="F589" s="56" t="str">
        <f t="shared" si="36"/>
        <v>2021–22 PALU</v>
      </c>
      <c r="G589" s="56" t="str">
        <f t="array" ref="G589">A589&amp;" "&amp;SUM(IF(A589=FinyearIm,IF(C589&lt;=QldIm,1,0),0))</f>
        <v>2021–22 147</v>
      </c>
      <c r="H589" s="56" t="str">
        <f t="array" ref="H589">A589&amp;" "&amp;SUM(IF(A589=FinyearIm,IF(D589&lt;=AustraliaIm,1,0),0))</f>
        <v>2021–22 170</v>
      </c>
      <c r="I589" s="56" t="str">
        <f t="shared" si="37"/>
        <v>PALU</v>
      </c>
      <c r="J589" s="57">
        <f t="shared" si="38"/>
        <v>3.8616539999999998E-2</v>
      </c>
      <c r="K589" s="57">
        <f t="shared" si="39"/>
        <v>0.3089614</v>
      </c>
    </row>
    <row r="590" spans="1:11" x14ac:dyDescent="0.2">
      <c r="A590" t="s">
        <v>583</v>
      </c>
      <c r="B590" t="s">
        <v>228</v>
      </c>
      <c r="C590" s="37">
        <v>62643579.880000003</v>
      </c>
      <c r="D590" s="37">
        <v>228956042.09</v>
      </c>
      <c r="E590" s="40"/>
      <c r="F590" s="56" t="str">
        <f t="shared" si="36"/>
        <v>2021–22 PERU</v>
      </c>
      <c r="G590" s="56" t="str">
        <f t="array" ref="G590">A590&amp;" "&amp;SUM(IF(A590=FinyearIm,IF(C590&lt;=QldIm,1,0),0))</f>
        <v>2021–22 53</v>
      </c>
      <c r="H590" s="56" t="str">
        <f t="array" ref="H590">A590&amp;" "&amp;SUM(IF(A590=FinyearIm,IF(D590&lt;=AustraliaIm,1,0),0))</f>
        <v>2021–22 64</v>
      </c>
      <c r="I590" s="56" t="str">
        <f t="shared" si="37"/>
        <v>PERU</v>
      </c>
      <c r="J590" s="57">
        <f t="shared" si="38"/>
        <v>62.643579880000004</v>
      </c>
      <c r="K590" s="57">
        <f t="shared" si="39"/>
        <v>228.95604209000001</v>
      </c>
    </row>
    <row r="591" spans="1:11" x14ac:dyDescent="0.2">
      <c r="A591" t="s">
        <v>583</v>
      </c>
      <c r="B591" t="s">
        <v>229</v>
      </c>
      <c r="C591" s="37">
        <v>196510748.62</v>
      </c>
      <c r="D591" s="37">
        <v>891811782.32000005</v>
      </c>
      <c r="E591" s="40"/>
      <c r="F591" s="56" t="str">
        <f t="shared" si="36"/>
        <v>2021–22 PHIL</v>
      </c>
      <c r="G591" s="56" t="str">
        <f t="array" ref="G591">A591&amp;" "&amp;SUM(IF(A591=FinyearIm,IF(C591&lt;=QldIm,1,0),0))</f>
        <v>2021–22 33</v>
      </c>
      <c r="H591" s="56" t="str">
        <f t="array" ref="H591">A591&amp;" "&amp;SUM(IF(A591=FinyearIm,IF(D591&lt;=AustraliaIm,1,0),0))</f>
        <v>2021–22 42</v>
      </c>
      <c r="I591" s="56" t="str">
        <f t="shared" si="37"/>
        <v>PHIL</v>
      </c>
      <c r="J591" s="57">
        <f t="shared" si="38"/>
        <v>196.51074862000002</v>
      </c>
      <c r="K591" s="57">
        <f t="shared" si="39"/>
        <v>891.81178232000002</v>
      </c>
    </row>
    <row r="592" spans="1:11" x14ac:dyDescent="0.2">
      <c r="A592" t="s">
        <v>583</v>
      </c>
      <c r="B592" t="s">
        <v>230</v>
      </c>
      <c r="C592" s="37">
        <v>0</v>
      </c>
      <c r="D592" s="37">
        <v>15366.44</v>
      </c>
      <c r="E592" s="40"/>
      <c r="F592" s="56" t="str">
        <f t="shared" si="36"/>
        <v>2021–22 PITC</v>
      </c>
      <c r="G592" s="56" t="str">
        <f t="array" ref="G592">A592&amp;" "&amp;SUM(IF(A592=FinyearIm,IF(C592&lt;=QldIm,1,0),0))</f>
        <v>2021–22 222</v>
      </c>
      <c r="H592" s="56" t="str">
        <f t="array" ref="H592">A592&amp;" "&amp;SUM(IF(A592=FinyearIm,IF(D592&lt;=AustraliaIm,1,0),0))</f>
        <v>2021–22 208</v>
      </c>
      <c r="I592" s="56" t="str">
        <f t="shared" si="37"/>
        <v>PITC</v>
      </c>
      <c r="J592" s="57">
        <f t="shared" si="38"/>
        <v>0</v>
      </c>
      <c r="K592" s="57">
        <f t="shared" si="39"/>
        <v>1.536644E-2</v>
      </c>
    </row>
    <row r="593" spans="1:11" x14ac:dyDescent="0.2">
      <c r="A593" t="s">
        <v>583</v>
      </c>
      <c r="B593" t="s">
        <v>231</v>
      </c>
      <c r="C593">
        <v>331365.96999999997</v>
      </c>
      <c r="D593" s="37">
        <v>1735413.45</v>
      </c>
      <c r="E593" s="40"/>
      <c r="F593" s="56" t="str">
        <f t="shared" si="36"/>
        <v>2021–22 PLYN</v>
      </c>
      <c r="G593" s="56" t="str">
        <f t="array" ref="G593">A593&amp;" "&amp;SUM(IF(A593=FinyearIm,IF(C593&lt;=QldIm,1,0),0))</f>
        <v>2021–22 118</v>
      </c>
      <c r="H593" s="56" t="str">
        <f t="array" ref="H593">A593&amp;" "&amp;SUM(IF(A593=FinyearIm,IF(D593&lt;=AustraliaIm,1,0),0))</f>
        <v>2021–22 144</v>
      </c>
      <c r="I593" s="56" t="str">
        <f t="shared" si="37"/>
        <v>PLYN</v>
      </c>
      <c r="J593" s="57">
        <f t="shared" si="38"/>
        <v>0.33136596999999995</v>
      </c>
      <c r="K593" s="57">
        <f t="shared" si="39"/>
        <v>1.73541345</v>
      </c>
    </row>
    <row r="594" spans="1:11" x14ac:dyDescent="0.2">
      <c r="A594" t="s">
        <v>583</v>
      </c>
      <c r="B594" t="s">
        <v>232</v>
      </c>
      <c r="C594" s="37">
        <v>2133193170.52</v>
      </c>
      <c r="D594" s="37">
        <v>2215228931.9299998</v>
      </c>
      <c r="E594" s="40"/>
      <c r="F594" s="56" t="str">
        <f t="shared" si="36"/>
        <v>2021–22 PNG</v>
      </c>
      <c r="G594" s="56" t="str">
        <f t="array" ref="G594">A594&amp;" "&amp;SUM(IF(A594=FinyearIm,IF(C594&lt;=QldIm,1,0),0))</f>
        <v>2021–22 8</v>
      </c>
      <c r="H594" s="56" t="str">
        <f t="array" ref="H594">A594&amp;" "&amp;SUM(IF(A594=FinyearIm,IF(D594&lt;=AustraliaIm,1,0),0))</f>
        <v>2021–22 27</v>
      </c>
      <c r="I594" s="56" t="str">
        <f t="shared" si="37"/>
        <v>PNG</v>
      </c>
      <c r="J594" s="57">
        <f t="shared" si="38"/>
        <v>2133.19317052</v>
      </c>
      <c r="K594" s="57">
        <f t="shared" si="39"/>
        <v>2215.2289319299998</v>
      </c>
    </row>
    <row r="595" spans="1:11" x14ac:dyDescent="0.2">
      <c r="A595" t="s">
        <v>583</v>
      </c>
      <c r="B595" t="s">
        <v>233</v>
      </c>
      <c r="C595" s="37">
        <v>2038424.36</v>
      </c>
      <c r="D595" s="37">
        <v>7265783.7199999997</v>
      </c>
      <c r="E595" s="40"/>
      <c r="F595" s="56" t="str">
        <f t="shared" si="36"/>
        <v>2021–22 PNMA</v>
      </c>
      <c r="G595" s="56" t="str">
        <f t="array" ref="G595">A595&amp;" "&amp;SUM(IF(A595=FinyearIm,IF(C595&lt;=QldIm,1,0),0))</f>
        <v>2021–22 85</v>
      </c>
      <c r="H595" s="56" t="str">
        <f t="array" ref="H595">A595&amp;" "&amp;SUM(IF(A595=FinyearIm,IF(D595&lt;=AustraliaIm,1,0),0))</f>
        <v>2021–22 122</v>
      </c>
      <c r="I595" s="56" t="str">
        <f t="shared" si="37"/>
        <v>PNMA</v>
      </c>
      <c r="J595" s="57">
        <f t="shared" si="38"/>
        <v>2.03842436</v>
      </c>
      <c r="K595" s="57">
        <f t="shared" si="39"/>
        <v>7.2657837199999999</v>
      </c>
    </row>
    <row r="596" spans="1:11" x14ac:dyDescent="0.2">
      <c r="A596" t="s">
        <v>583</v>
      </c>
      <c r="B596" t="s">
        <v>234</v>
      </c>
      <c r="C596" s="37">
        <v>169925576.75999999</v>
      </c>
      <c r="D596" s="37">
        <v>1652418222.97</v>
      </c>
      <c r="E596" s="40"/>
      <c r="F596" s="56" t="str">
        <f t="shared" si="36"/>
        <v>2021–22 POLA</v>
      </c>
      <c r="G596" s="56" t="str">
        <f t="array" ref="G596">A596&amp;" "&amp;SUM(IF(A596=FinyearIm,IF(C596&lt;=QldIm,1,0),0))</f>
        <v>2021–22 36</v>
      </c>
      <c r="H596" s="56" t="str">
        <f t="array" ref="H596">A596&amp;" "&amp;SUM(IF(A596=FinyearIm,IF(D596&lt;=AustraliaIm,1,0),0))</f>
        <v>2021–22 29</v>
      </c>
      <c r="I596" s="56" t="str">
        <f t="shared" si="37"/>
        <v>POLA</v>
      </c>
      <c r="J596" s="57">
        <f t="shared" si="38"/>
        <v>169.92557675999998</v>
      </c>
      <c r="K596" s="57">
        <f t="shared" si="39"/>
        <v>1652.41822297</v>
      </c>
    </row>
    <row r="597" spans="1:11" x14ac:dyDescent="0.2">
      <c r="A597" t="s">
        <v>583</v>
      </c>
      <c r="B597" t="s">
        <v>235</v>
      </c>
      <c r="C597" s="37">
        <v>41262157.289999999</v>
      </c>
      <c r="D597" s="37">
        <v>374559515.01999998</v>
      </c>
      <c r="E597" s="40"/>
      <c r="F597" s="56" t="str">
        <f t="shared" si="36"/>
        <v>2021–22 PORT</v>
      </c>
      <c r="G597" s="56" t="str">
        <f t="array" ref="G597">A597&amp;" "&amp;SUM(IF(A597=FinyearIm,IF(C597&lt;=QldIm,1,0),0))</f>
        <v>2021–22 56</v>
      </c>
      <c r="H597" s="56" t="str">
        <f t="array" ref="H597">A597&amp;" "&amp;SUM(IF(A597=FinyearIm,IF(D597&lt;=AustraliaIm,1,0),0))</f>
        <v>2021–22 56</v>
      </c>
      <c r="I597" s="56" t="str">
        <f t="shared" si="37"/>
        <v>PORT</v>
      </c>
      <c r="J597" s="57">
        <f t="shared" si="38"/>
        <v>41.262157289999998</v>
      </c>
      <c r="K597" s="57">
        <f t="shared" si="39"/>
        <v>374.55951501999999</v>
      </c>
    </row>
    <row r="598" spans="1:11" x14ac:dyDescent="0.2">
      <c r="A598" t="s">
        <v>583</v>
      </c>
      <c r="B598" t="s">
        <v>236</v>
      </c>
      <c r="C598" s="37">
        <v>1565314</v>
      </c>
      <c r="D598" s="37">
        <v>6005517.5199999996</v>
      </c>
      <c r="E598" s="40"/>
      <c r="F598" s="56" t="str">
        <f t="shared" si="36"/>
        <v>2021–22 PRGY</v>
      </c>
      <c r="G598" s="56" t="str">
        <f t="array" ref="G598">A598&amp;" "&amp;SUM(IF(A598=FinyearIm,IF(C598&lt;=QldIm,1,0),0))</f>
        <v>2021–22 90</v>
      </c>
      <c r="H598" s="56" t="str">
        <f t="array" ref="H598">A598&amp;" "&amp;SUM(IF(A598=FinyearIm,IF(D598&lt;=AustraliaIm,1,0),0))</f>
        <v>2021–22 124</v>
      </c>
      <c r="I598" s="56" t="str">
        <f t="shared" si="37"/>
        <v>PRGY</v>
      </c>
      <c r="J598" s="57">
        <f t="shared" si="38"/>
        <v>1.5653140000000001</v>
      </c>
      <c r="K598" s="57">
        <f t="shared" si="39"/>
        <v>6.0055175199999997</v>
      </c>
    </row>
    <row r="599" spans="1:11" x14ac:dyDescent="0.2">
      <c r="A599" t="s">
        <v>583</v>
      </c>
      <c r="B599" t="s">
        <v>237</v>
      </c>
      <c r="C599">
        <v>1058475.3700000001</v>
      </c>
      <c r="D599" s="37">
        <v>30712967.359999999</v>
      </c>
      <c r="E599" s="40"/>
      <c r="F599" s="56" t="str">
        <f t="shared" si="36"/>
        <v>2021–22 PSIA</v>
      </c>
      <c r="G599" s="56" t="str">
        <f t="array" ref="G599">A599&amp;" "&amp;SUM(IF(A599=FinyearIm,IF(C599&lt;=QldIm,1,0),0))</f>
        <v>2021–22 102</v>
      </c>
      <c r="H599" s="56" t="str">
        <f t="array" ref="H599">A599&amp;" "&amp;SUM(IF(A599=FinyearIm,IF(D599&lt;=AustraliaIm,1,0),0))</f>
        <v>2021–22 97</v>
      </c>
      <c r="I599" s="56" t="str">
        <f t="shared" si="37"/>
        <v>PSIA</v>
      </c>
      <c r="J599" s="57">
        <f t="shared" si="38"/>
        <v>1.05847537</v>
      </c>
      <c r="K599" s="57">
        <f t="shared" si="39"/>
        <v>30.71296736</v>
      </c>
    </row>
    <row r="600" spans="1:11" x14ac:dyDescent="0.2">
      <c r="A600" t="s">
        <v>583</v>
      </c>
      <c r="B600" t="s">
        <v>238</v>
      </c>
      <c r="C600" s="37">
        <v>74167148</v>
      </c>
      <c r="D600" s="37">
        <v>762937775.03999996</v>
      </c>
      <c r="E600" s="40"/>
      <c r="F600" s="56" t="str">
        <f t="shared" si="36"/>
        <v>2021–22 QATA</v>
      </c>
      <c r="G600" s="56" t="str">
        <f t="array" ref="G600">A600&amp;" "&amp;SUM(IF(A600=FinyearIm,IF(C600&lt;=QldIm,1,0),0))</f>
        <v>2021–22 49</v>
      </c>
      <c r="H600" s="56" t="str">
        <f t="array" ref="H600">A600&amp;" "&amp;SUM(IF(A600=FinyearIm,IF(D600&lt;=AustraliaIm,1,0),0))</f>
        <v>2021–22 45</v>
      </c>
      <c r="I600" s="56" t="str">
        <f t="shared" si="37"/>
        <v>QATA</v>
      </c>
      <c r="J600" s="57">
        <f t="shared" si="38"/>
        <v>74.167147999999997</v>
      </c>
      <c r="K600" s="57">
        <f t="shared" si="39"/>
        <v>762.93777503999991</v>
      </c>
    </row>
    <row r="601" spans="1:11" x14ac:dyDescent="0.2">
      <c r="A601" t="s">
        <v>583</v>
      </c>
      <c r="B601" t="s">
        <v>239</v>
      </c>
      <c r="C601" s="37">
        <v>0</v>
      </c>
      <c r="D601" s="37">
        <v>662475.98</v>
      </c>
      <c r="E601" s="40"/>
      <c r="F601" s="56" t="str">
        <f t="shared" si="36"/>
        <v>2021–22 REUN</v>
      </c>
      <c r="G601" s="56" t="str">
        <f t="array" ref="G601">A601&amp;" "&amp;SUM(IF(A601=FinyearIm,IF(C601&lt;=QldIm,1,0),0))</f>
        <v>2021–22 222</v>
      </c>
      <c r="H601" s="56" t="str">
        <f t="array" ref="H601">A601&amp;" "&amp;SUM(IF(A601=FinyearIm,IF(D601&lt;=AustraliaIm,1,0),0))</f>
        <v>2021–22 156</v>
      </c>
      <c r="I601" s="56" t="str">
        <f t="shared" si="37"/>
        <v>REUN</v>
      </c>
      <c r="J601" s="57">
        <f t="shared" si="38"/>
        <v>0</v>
      </c>
      <c r="K601" s="57">
        <f t="shared" si="39"/>
        <v>0.66247597999999996</v>
      </c>
    </row>
    <row r="602" spans="1:11" x14ac:dyDescent="0.2">
      <c r="A602" t="s">
        <v>583</v>
      </c>
      <c r="B602" t="s">
        <v>240</v>
      </c>
      <c r="C602" s="37">
        <v>5166148.0999999996</v>
      </c>
      <c r="D602" s="37">
        <v>209779114.09</v>
      </c>
      <c r="E602" s="40"/>
      <c r="F602" s="56" t="str">
        <f t="shared" si="36"/>
        <v>2021–22 RICO</v>
      </c>
      <c r="G602" s="56" t="str">
        <f t="array" ref="G602">A602&amp;" "&amp;SUM(IF(A602=FinyearIm,IF(C602&lt;=QldIm,1,0),0))</f>
        <v>2021–22 76</v>
      </c>
      <c r="H602" s="56" t="str">
        <f t="array" ref="H602">A602&amp;" "&amp;SUM(IF(A602=FinyearIm,IF(D602&lt;=AustraliaIm,1,0),0))</f>
        <v>2021–22 68</v>
      </c>
      <c r="I602" s="56" t="str">
        <f t="shared" si="37"/>
        <v>RICO</v>
      </c>
      <c r="J602" s="57">
        <f t="shared" si="38"/>
        <v>5.1661481</v>
      </c>
      <c r="K602" s="57">
        <f t="shared" si="39"/>
        <v>209.77911409000001</v>
      </c>
    </row>
    <row r="603" spans="1:11" x14ac:dyDescent="0.2">
      <c r="A603" t="s">
        <v>583</v>
      </c>
      <c r="B603" t="s">
        <v>241</v>
      </c>
      <c r="C603" s="37">
        <v>6024073914.0100002</v>
      </c>
      <c r="D603" s="37">
        <v>19320980469.060001</v>
      </c>
      <c r="E603" s="40"/>
      <c r="F603" s="56" t="str">
        <f t="shared" si="36"/>
        <v>2021–22 RKOR</v>
      </c>
      <c r="G603" s="56" t="str">
        <f t="array" ref="G603">A603&amp;" "&amp;SUM(IF(A603=FinyearIm,IF(C603&lt;=QldIm,1,0),0))</f>
        <v>2021–22 3</v>
      </c>
      <c r="H603" s="56" t="str">
        <f t="array" ref="H603">A603&amp;" "&amp;SUM(IF(A603=FinyearIm,IF(D603&lt;=AustraliaIm,1,0),0))</f>
        <v>2021–22 4</v>
      </c>
      <c r="I603" s="56" t="str">
        <f t="shared" si="37"/>
        <v>RKOR</v>
      </c>
      <c r="J603" s="57">
        <f t="shared" si="38"/>
        <v>6024.0739140100004</v>
      </c>
      <c r="K603" s="57">
        <f t="shared" si="39"/>
        <v>19320.980469060003</v>
      </c>
    </row>
    <row r="604" spans="1:11" x14ac:dyDescent="0.2">
      <c r="A604" t="s">
        <v>583</v>
      </c>
      <c r="B604" t="s">
        <v>242</v>
      </c>
      <c r="C604" s="37">
        <v>26452774.609999999</v>
      </c>
      <c r="D604" s="37">
        <v>277679160.70999998</v>
      </c>
      <c r="E604" s="40"/>
      <c r="F604" s="56" t="str">
        <f t="shared" si="36"/>
        <v>2021–22 ROUM</v>
      </c>
      <c r="G604" s="56" t="str">
        <f t="array" ref="G604">A604&amp;" "&amp;SUM(IF(A604=FinyearIm,IF(C604&lt;=QldIm,1,0),0))</f>
        <v>2021–22 61</v>
      </c>
      <c r="H604" s="56" t="str">
        <f t="array" ref="H604">A604&amp;" "&amp;SUM(IF(A604=FinyearIm,IF(D604&lt;=AustraliaIm,1,0),0))</f>
        <v>2021–22 62</v>
      </c>
      <c r="I604" s="56" t="str">
        <f t="shared" si="37"/>
        <v>ROUM</v>
      </c>
      <c r="J604" s="57">
        <f t="shared" si="38"/>
        <v>26.452774609999999</v>
      </c>
      <c r="K604" s="57">
        <f t="shared" si="39"/>
        <v>277.67916070999996</v>
      </c>
    </row>
    <row r="605" spans="1:11" x14ac:dyDescent="0.2">
      <c r="A605" t="s">
        <v>583</v>
      </c>
      <c r="B605" t="s">
        <v>243</v>
      </c>
      <c r="C605" s="37">
        <v>122337628.97</v>
      </c>
      <c r="D605" s="37">
        <v>993512609.16999996</v>
      </c>
      <c r="E605" s="40"/>
      <c r="F605" s="56" t="str">
        <f t="shared" si="36"/>
        <v>2021–22 RUSS</v>
      </c>
      <c r="G605" s="56" t="str">
        <f t="array" ref="G605">A605&amp;" "&amp;SUM(IF(A605=FinyearIm,IF(C605&lt;=QldIm,1,0),0))</f>
        <v>2021–22 42</v>
      </c>
      <c r="H605" s="56" t="str">
        <f t="array" ref="H605">A605&amp;" "&amp;SUM(IF(A605=FinyearIm,IF(D605&lt;=AustraliaIm,1,0),0))</f>
        <v>2021–22 39</v>
      </c>
      <c r="I605" s="56" t="str">
        <f t="shared" si="37"/>
        <v>RUSS</v>
      </c>
      <c r="J605" s="57">
        <f t="shared" si="38"/>
        <v>122.33762897</v>
      </c>
      <c r="K605" s="57">
        <f t="shared" si="39"/>
        <v>993.51260916999991</v>
      </c>
    </row>
    <row r="606" spans="1:11" x14ac:dyDescent="0.2">
      <c r="A606" t="s">
        <v>583</v>
      </c>
      <c r="B606" t="s">
        <v>305</v>
      </c>
      <c r="C606" s="37">
        <v>66346.47</v>
      </c>
      <c r="D606" s="37">
        <v>2157632.25</v>
      </c>
      <c r="E606" s="40"/>
      <c r="F606" s="56" t="str">
        <f t="shared" si="36"/>
        <v>2021–22 RWAN</v>
      </c>
      <c r="G606" s="56" t="str">
        <f t="array" ref="G606">A606&amp;" "&amp;SUM(IF(A606=FinyearIm,IF(C606&lt;=QldIm,1,0),0))</f>
        <v>2021–22 140</v>
      </c>
      <c r="H606" s="56" t="str">
        <f t="array" ref="H606">A606&amp;" "&amp;SUM(IF(A606=FinyearIm,IF(D606&lt;=AustraliaIm,1,0),0))</f>
        <v>2021–22 138</v>
      </c>
      <c r="I606" s="56" t="str">
        <f t="shared" si="37"/>
        <v>RWAN</v>
      </c>
      <c r="J606" s="57">
        <f t="shared" si="38"/>
        <v>6.6346470000000005E-2</v>
      </c>
      <c r="K606" s="57">
        <f t="shared" si="39"/>
        <v>2.1576322499999998</v>
      </c>
    </row>
    <row r="607" spans="1:11" x14ac:dyDescent="0.2">
      <c r="A607" t="s">
        <v>583</v>
      </c>
      <c r="B607" t="s">
        <v>244</v>
      </c>
      <c r="C607" s="37">
        <v>222182189.38</v>
      </c>
      <c r="D607" s="37">
        <v>1281629693.48</v>
      </c>
      <c r="E607" s="40"/>
      <c r="F607" s="56" t="str">
        <f t="shared" si="36"/>
        <v>2021–22 SAFR</v>
      </c>
      <c r="G607" s="56" t="str">
        <f t="array" ref="G607">A607&amp;" "&amp;SUM(IF(A607=FinyearIm,IF(C607&lt;=QldIm,1,0),0))</f>
        <v>2021–22 29</v>
      </c>
      <c r="H607" s="56" t="str">
        <f t="array" ref="H607">A607&amp;" "&amp;SUM(IF(A607=FinyearIm,IF(D607&lt;=AustraliaIm,1,0),0))</f>
        <v>2021–22 35</v>
      </c>
      <c r="I607" s="56" t="str">
        <f t="shared" si="37"/>
        <v>SAFR</v>
      </c>
      <c r="J607" s="57">
        <f t="shared" si="38"/>
        <v>222.18218937999998</v>
      </c>
      <c r="K607" s="57">
        <f t="shared" si="39"/>
        <v>1281.62969348</v>
      </c>
    </row>
    <row r="608" spans="1:11" x14ac:dyDescent="0.2">
      <c r="A608" t="s">
        <v>583</v>
      </c>
      <c r="B608" t="s">
        <v>245</v>
      </c>
      <c r="C608">
        <v>1416048.49</v>
      </c>
      <c r="D608">
        <v>13910342.35</v>
      </c>
      <c r="E608" s="40"/>
      <c r="F608" s="56" t="str">
        <f t="shared" si="36"/>
        <v>2021–22 SALV</v>
      </c>
      <c r="G608" s="56" t="str">
        <f t="array" ref="G608">A608&amp;" "&amp;SUM(IF(A608=FinyearIm,IF(C608&lt;=QldIm,1,0),0))</f>
        <v>2021–22 95</v>
      </c>
      <c r="H608" s="56" t="str">
        <f t="array" ref="H608">A608&amp;" "&amp;SUM(IF(A608=FinyearIm,IF(D608&lt;=AustraliaIm,1,0),0))</f>
        <v>2021–22 111</v>
      </c>
      <c r="I608" s="56" t="str">
        <f t="shared" si="37"/>
        <v>SALV</v>
      </c>
      <c r="J608" s="57">
        <f t="shared" si="38"/>
        <v>1.4160484899999999</v>
      </c>
      <c r="K608" s="57">
        <f t="shared" si="39"/>
        <v>13.910342349999999</v>
      </c>
    </row>
    <row r="609" spans="1:11" x14ac:dyDescent="0.2">
      <c r="A609" t="s">
        <v>583</v>
      </c>
      <c r="B609" t="s">
        <v>246</v>
      </c>
      <c r="C609">
        <v>293760.31</v>
      </c>
      <c r="D609" s="37">
        <v>7412730.79</v>
      </c>
      <c r="E609" s="40"/>
      <c r="F609" s="56" t="str">
        <f t="shared" si="36"/>
        <v>2021–22 SAMO</v>
      </c>
      <c r="G609" s="56" t="str">
        <f t="array" ref="G609">A609&amp;" "&amp;SUM(IF(A609=FinyearIm,IF(C609&lt;=QldIm,1,0),0))</f>
        <v>2021–22 121</v>
      </c>
      <c r="H609" s="56" t="str">
        <f t="array" ref="H609">A609&amp;" "&amp;SUM(IF(A609=FinyearIm,IF(D609&lt;=AustraliaIm,1,0),0))</f>
        <v>2021–22 121</v>
      </c>
      <c r="I609" s="56" t="str">
        <f t="shared" si="37"/>
        <v>SAMO</v>
      </c>
      <c r="J609" s="57">
        <f t="shared" si="38"/>
        <v>0.29376031000000002</v>
      </c>
      <c r="K609" s="57">
        <f t="shared" si="39"/>
        <v>7.4127307900000003</v>
      </c>
    </row>
    <row r="610" spans="1:11" x14ac:dyDescent="0.2">
      <c r="A610" t="s">
        <v>583</v>
      </c>
      <c r="B610" t="s">
        <v>335</v>
      </c>
      <c r="C610" s="37">
        <v>6085.75</v>
      </c>
      <c r="D610" s="37">
        <v>184013.62</v>
      </c>
      <c r="E610" s="40"/>
      <c r="F610" s="56" t="str">
        <f t="shared" si="36"/>
        <v>2021–22 SAOT</v>
      </c>
      <c r="G610" s="56" t="str">
        <f t="array" ref="G610">A610&amp;" "&amp;SUM(IF(A610=FinyearIm,IF(C610&lt;=QldIm,1,0),0))</f>
        <v>2021–22 169</v>
      </c>
      <c r="H610" s="56" t="str">
        <f t="array" ref="H610">A610&amp;" "&amp;SUM(IF(A610=FinyearIm,IF(D610&lt;=AustraliaIm,1,0),0))</f>
        <v>2021–22 181</v>
      </c>
      <c r="I610" s="56" t="str">
        <f t="shared" si="37"/>
        <v>SAOT</v>
      </c>
      <c r="J610" s="57">
        <f t="shared" si="38"/>
        <v>6.08575E-3</v>
      </c>
      <c r="K610" s="57">
        <f t="shared" si="39"/>
        <v>0.18401361999999999</v>
      </c>
    </row>
    <row r="611" spans="1:11" x14ac:dyDescent="0.2">
      <c r="A611" t="s">
        <v>583</v>
      </c>
      <c r="B611" t="s">
        <v>336</v>
      </c>
      <c r="C611" s="37">
        <v>0</v>
      </c>
      <c r="D611" s="37">
        <v>13044.96</v>
      </c>
      <c r="E611" s="40"/>
      <c r="F611" s="56" t="str">
        <f t="shared" si="36"/>
        <v>2021–22 SARA</v>
      </c>
      <c r="G611" s="56" t="str">
        <f t="array" ref="G611">A611&amp;" "&amp;SUM(IF(A611=FinyearIm,IF(C611&lt;=QldIm,1,0),0))</f>
        <v>2021–22 222</v>
      </c>
      <c r="H611" s="56" t="str">
        <f t="array" ref="H611">A611&amp;" "&amp;SUM(IF(A611=FinyearIm,IF(D611&lt;=AustraliaIm,1,0),0))</f>
        <v>2021–22 211</v>
      </c>
      <c r="I611" s="56" t="str">
        <f t="shared" si="37"/>
        <v>SARA</v>
      </c>
      <c r="J611" s="57">
        <f t="shared" si="38"/>
        <v>0</v>
      </c>
      <c r="K611" s="57">
        <f t="shared" si="39"/>
        <v>1.304496E-2</v>
      </c>
    </row>
    <row r="612" spans="1:11" x14ac:dyDescent="0.2">
      <c r="A612" t="s">
        <v>583</v>
      </c>
      <c r="B612" t="s">
        <v>247</v>
      </c>
      <c r="C612" s="37">
        <v>100649735.45999999</v>
      </c>
      <c r="D612" s="37">
        <v>1109764962.0999999</v>
      </c>
      <c r="E612" s="40"/>
      <c r="F612" s="56" t="str">
        <f t="shared" si="36"/>
        <v>2021–22 SAUD</v>
      </c>
      <c r="G612" s="56" t="str">
        <f t="array" ref="G612">A612&amp;" "&amp;SUM(IF(A612=FinyearIm,IF(C612&lt;=QldIm,1,0),0))</f>
        <v>2021–22 45</v>
      </c>
      <c r="H612" s="56" t="str">
        <f t="array" ref="H612">A612&amp;" "&amp;SUM(IF(A612=FinyearIm,IF(D612&lt;=AustraliaIm,1,0),0))</f>
        <v>2021–22 36</v>
      </c>
      <c r="I612" s="56" t="str">
        <f t="shared" si="37"/>
        <v>SAUD</v>
      </c>
      <c r="J612" s="57">
        <f t="shared" si="38"/>
        <v>100.64973545999999</v>
      </c>
      <c r="K612" s="57">
        <f t="shared" si="39"/>
        <v>1109.7649620999998</v>
      </c>
    </row>
    <row r="613" spans="1:11" x14ac:dyDescent="0.2">
      <c r="A613" t="s">
        <v>583</v>
      </c>
      <c r="B613" t="s">
        <v>248</v>
      </c>
      <c r="C613" s="37">
        <v>84458.57</v>
      </c>
      <c r="D613" s="37">
        <v>287792521.63</v>
      </c>
      <c r="E613" s="40"/>
      <c r="F613" s="56" t="str">
        <f t="shared" si="36"/>
        <v>2021–22 SENE</v>
      </c>
      <c r="G613" s="56" t="str">
        <f t="array" ref="G613">A613&amp;" "&amp;SUM(IF(A613=FinyearIm,IF(C613&lt;=QldIm,1,0),0))</f>
        <v>2021–22 133</v>
      </c>
      <c r="H613" s="56" t="str">
        <f t="array" ref="H613">A613&amp;" "&amp;SUM(IF(A613=FinyearIm,IF(D613&lt;=AustraliaIm,1,0),0))</f>
        <v>2021–22 61</v>
      </c>
      <c r="I613" s="56" t="str">
        <f t="shared" si="37"/>
        <v>SENE</v>
      </c>
      <c r="J613" s="57">
        <f t="shared" si="38"/>
        <v>8.4458570000000011E-2</v>
      </c>
      <c r="K613" s="57">
        <f t="shared" si="39"/>
        <v>287.79252163000001</v>
      </c>
    </row>
    <row r="614" spans="1:11" x14ac:dyDescent="0.2">
      <c r="A614" t="s">
        <v>583</v>
      </c>
      <c r="B614" t="s">
        <v>249</v>
      </c>
      <c r="C614" s="37">
        <v>4550878.6500000004</v>
      </c>
      <c r="D614" s="37">
        <v>65923789.420000002</v>
      </c>
      <c r="E614" s="40"/>
      <c r="F614" s="56" t="str">
        <f t="shared" si="36"/>
        <v>2021–22 SERB</v>
      </c>
      <c r="G614" s="56" t="str">
        <f t="array" ref="G614">A614&amp;" "&amp;SUM(IF(A614=FinyearIm,IF(C614&lt;=QldIm,1,0),0))</f>
        <v>2021–22 79</v>
      </c>
      <c r="H614" s="56" t="str">
        <f t="array" ref="H614">A614&amp;" "&amp;SUM(IF(A614=FinyearIm,IF(D614&lt;=AustraliaIm,1,0),0))</f>
        <v>2021–22 83</v>
      </c>
      <c r="I614" s="56" t="str">
        <f t="shared" si="37"/>
        <v>SERB</v>
      </c>
      <c r="J614" s="57">
        <f t="shared" si="38"/>
        <v>4.5508786500000005</v>
      </c>
      <c r="K614" s="57">
        <f t="shared" si="39"/>
        <v>65.923789420000006</v>
      </c>
    </row>
    <row r="615" spans="1:11" x14ac:dyDescent="0.2">
      <c r="A615" t="s">
        <v>583</v>
      </c>
      <c r="B615" t="s">
        <v>250</v>
      </c>
      <c r="C615" s="37">
        <v>7997.05</v>
      </c>
      <c r="D615" s="37">
        <v>2569623.42</v>
      </c>
      <c r="E615" s="40"/>
      <c r="F615" s="56" t="str">
        <f t="shared" si="36"/>
        <v>2021–22 SEYC</v>
      </c>
      <c r="G615" s="56" t="str">
        <f t="array" ref="G615">A615&amp;" "&amp;SUM(IF(A615=FinyearIm,IF(C615&lt;=QldIm,1,0),0))</f>
        <v>2021–22 166</v>
      </c>
      <c r="H615" s="56" t="str">
        <f t="array" ref="H615">A615&amp;" "&amp;SUM(IF(A615=FinyearIm,IF(D615&lt;=AustraliaIm,1,0),0))</f>
        <v>2021–22 135</v>
      </c>
      <c r="I615" s="56" t="str">
        <f t="shared" si="37"/>
        <v>SEYC</v>
      </c>
      <c r="J615" s="57">
        <f t="shared" si="38"/>
        <v>7.9970500000000003E-3</v>
      </c>
      <c r="K615" s="57">
        <f t="shared" si="39"/>
        <v>2.5696234200000001</v>
      </c>
    </row>
    <row r="616" spans="1:11" x14ac:dyDescent="0.2">
      <c r="A616" t="s">
        <v>583</v>
      </c>
      <c r="B616" t="s">
        <v>252</v>
      </c>
      <c r="C616" s="37">
        <v>1796796849.52</v>
      </c>
      <c r="D616" s="37">
        <v>17733732573.869999</v>
      </c>
      <c r="E616" s="40"/>
      <c r="F616" s="56" t="str">
        <f t="shared" si="36"/>
        <v>2021–22 SING</v>
      </c>
      <c r="G616" s="56" t="str">
        <f t="array" ref="G616">A616&amp;" "&amp;SUM(IF(A616=FinyearIm,IF(C616&lt;=QldIm,1,0),0))</f>
        <v>2021–22 9</v>
      </c>
      <c r="H616" s="56" t="str">
        <f t="array" ref="H616">A616&amp;" "&amp;SUM(IF(A616=FinyearIm,IF(D616&lt;=AustraliaIm,1,0),0))</f>
        <v>2021–22 5</v>
      </c>
      <c r="I616" s="56" t="str">
        <f t="shared" si="37"/>
        <v>SING</v>
      </c>
      <c r="J616" s="57">
        <f t="shared" si="38"/>
        <v>1796.79684952</v>
      </c>
      <c r="K616" s="57">
        <f t="shared" si="39"/>
        <v>17733.732573869998</v>
      </c>
    </row>
    <row r="617" spans="1:11" x14ac:dyDescent="0.2">
      <c r="A617" t="s">
        <v>583</v>
      </c>
      <c r="B617" t="s">
        <v>253</v>
      </c>
      <c r="C617" s="37">
        <v>511665.12</v>
      </c>
      <c r="D617" s="37">
        <v>4011949.06</v>
      </c>
      <c r="E617" s="40"/>
      <c r="F617" s="56" t="str">
        <f t="shared" si="36"/>
        <v>2021–22 SLEO</v>
      </c>
      <c r="G617" s="56" t="str">
        <f t="array" ref="G617">A617&amp;" "&amp;SUM(IF(A617=FinyearIm,IF(C617&lt;=QldIm,1,0),0))</f>
        <v>2021–22 112</v>
      </c>
      <c r="H617" s="56" t="str">
        <f t="array" ref="H617">A617&amp;" "&amp;SUM(IF(A617=FinyearIm,IF(D617&lt;=AustraliaIm,1,0),0))</f>
        <v>2021–22 129</v>
      </c>
      <c r="I617" s="56" t="str">
        <f t="shared" si="37"/>
        <v>SLEO</v>
      </c>
      <c r="J617" s="57">
        <f t="shared" si="38"/>
        <v>0.51166511999999997</v>
      </c>
      <c r="K617" s="57">
        <f t="shared" si="39"/>
        <v>4.0119490600000001</v>
      </c>
    </row>
    <row r="618" spans="1:11" x14ac:dyDescent="0.2">
      <c r="A618" t="s">
        <v>583</v>
      </c>
      <c r="B618" t="s">
        <v>254</v>
      </c>
      <c r="C618" s="37">
        <v>20796214.600000001</v>
      </c>
      <c r="D618" s="37">
        <v>193335739.56999999</v>
      </c>
      <c r="E618" s="40"/>
      <c r="F618" s="56" t="str">
        <f t="shared" si="36"/>
        <v>2021–22 SLOV</v>
      </c>
      <c r="G618" s="56" t="str">
        <f t="array" ref="G618">A618&amp;" "&amp;SUM(IF(A618=FinyearIm,IF(C618&lt;=QldIm,1,0),0))</f>
        <v>2021–22 65</v>
      </c>
      <c r="H618" s="56" t="str">
        <f t="array" ref="H618">A618&amp;" "&amp;SUM(IF(A618=FinyearIm,IF(D618&lt;=AustraliaIm,1,0),0))</f>
        <v>2021–22 69</v>
      </c>
      <c r="I618" s="56" t="str">
        <f t="shared" si="37"/>
        <v>SLOV</v>
      </c>
      <c r="J618" s="57">
        <f t="shared" si="38"/>
        <v>20.796214600000003</v>
      </c>
      <c r="K618" s="57">
        <f t="shared" si="39"/>
        <v>193.33573956999999</v>
      </c>
    </row>
    <row r="619" spans="1:11" x14ac:dyDescent="0.2">
      <c r="A619" t="s">
        <v>583</v>
      </c>
      <c r="B619" t="s">
        <v>255</v>
      </c>
      <c r="C619" s="37">
        <v>16321837.060000001</v>
      </c>
      <c r="D619" s="37">
        <v>19198025.100000001</v>
      </c>
      <c r="E619" s="40"/>
      <c r="F619" s="56" t="str">
        <f t="shared" si="36"/>
        <v>2021–22 SOLO</v>
      </c>
      <c r="G619" s="56" t="str">
        <f t="array" ref="G619">A619&amp;" "&amp;SUM(IF(A619=FinyearIm,IF(C619&lt;=QldIm,1,0),0))</f>
        <v>2021–22 66</v>
      </c>
      <c r="H619" s="56" t="str">
        <f t="array" ref="H619">A619&amp;" "&amp;SUM(IF(A619=FinyearIm,IF(D619&lt;=AustraliaIm,1,0),0))</f>
        <v>2021–22 106</v>
      </c>
      <c r="I619" s="56" t="str">
        <f t="shared" si="37"/>
        <v>SOLO</v>
      </c>
      <c r="J619" s="57">
        <f t="shared" si="38"/>
        <v>16.32183706</v>
      </c>
      <c r="K619" s="57">
        <f t="shared" si="39"/>
        <v>19.198025100000002</v>
      </c>
    </row>
    <row r="620" spans="1:11" x14ac:dyDescent="0.2">
      <c r="A620" t="s">
        <v>583</v>
      </c>
      <c r="B620" t="s">
        <v>256</v>
      </c>
      <c r="C620" s="37">
        <v>3258.88</v>
      </c>
      <c r="D620" s="37">
        <v>51759.22</v>
      </c>
      <c r="E620" s="40"/>
      <c r="F620" s="56" t="str">
        <f t="shared" si="36"/>
        <v>2021–22 SOML</v>
      </c>
      <c r="G620" s="56" t="str">
        <f t="array" ref="G620">A620&amp;" "&amp;SUM(IF(A620=FinyearIm,IF(C620&lt;=QldIm,1,0),0))</f>
        <v>2021–22 176</v>
      </c>
      <c r="H620" s="56" t="str">
        <f t="array" ref="H620">A620&amp;" "&amp;SUM(IF(A620=FinyearIm,IF(D620&lt;=AustraliaIm,1,0),0))</f>
        <v>2021–22 198</v>
      </c>
      <c r="I620" s="56" t="str">
        <f t="shared" si="37"/>
        <v>SOML</v>
      </c>
      <c r="J620" s="57">
        <f t="shared" si="38"/>
        <v>3.25888E-3</v>
      </c>
      <c r="K620" s="57">
        <f t="shared" si="39"/>
        <v>5.1759220000000002E-2</v>
      </c>
    </row>
    <row r="621" spans="1:11" x14ac:dyDescent="0.2">
      <c r="A621" t="s">
        <v>583</v>
      </c>
      <c r="B621" t="s">
        <v>257</v>
      </c>
      <c r="C621" s="37">
        <v>342713320.47000003</v>
      </c>
      <c r="D621" s="37">
        <v>2584946764.26999</v>
      </c>
      <c r="E621" s="40"/>
      <c r="F621" s="56" t="str">
        <f t="shared" si="36"/>
        <v>2021–22 SPAI</v>
      </c>
      <c r="G621" s="56" t="str">
        <f t="array" ref="G621">A621&amp;" "&amp;SUM(IF(A621=FinyearIm,IF(C621&lt;=QldIm,1,0),0))</f>
        <v>2021–22 23</v>
      </c>
      <c r="H621" s="56" t="str">
        <f t="array" ref="H621">A621&amp;" "&amp;SUM(IF(A621=FinyearIm,IF(D621&lt;=AustraliaIm,1,0),0))</f>
        <v>2021–22 24</v>
      </c>
      <c r="I621" s="56" t="str">
        <f t="shared" si="37"/>
        <v>SPAI</v>
      </c>
      <c r="J621" s="57">
        <f t="shared" si="38"/>
        <v>342.71332047000004</v>
      </c>
      <c r="K621" s="57">
        <f t="shared" si="39"/>
        <v>2584.9467642699901</v>
      </c>
    </row>
    <row r="622" spans="1:11" x14ac:dyDescent="0.2">
      <c r="A622" t="s">
        <v>583</v>
      </c>
      <c r="B622" t="s">
        <v>258</v>
      </c>
      <c r="C622" s="37">
        <v>32679885.890000001</v>
      </c>
      <c r="D622" s="37">
        <v>351016955.73000002</v>
      </c>
      <c r="E622" s="40"/>
      <c r="F622" s="56" t="str">
        <f t="shared" si="36"/>
        <v>2021–22 SRIL</v>
      </c>
      <c r="G622" s="56" t="str">
        <f t="array" ref="G622">A622&amp;" "&amp;SUM(IF(A622=FinyearIm,IF(C622&lt;=QldIm,1,0),0))</f>
        <v>2021–22 57</v>
      </c>
      <c r="H622" s="56" t="str">
        <f t="array" ref="H622">A622&amp;" "&amp;SUM(IF(A622=FinyearIm,IF(D622&lt;=AustraliaIm,1,0),0))</f>
        <v>2021–22 59</v>
      </c>
      <c r="I622" s="56" t="str">
        <f t="shared" si="37"/>
        <v>SRIL</v>
      </c>
      <c r="J622" s="57">
        <f t="shared" si="38"/>
        <v>32.679885890000001</v>
      </c>
      <c r="K622" s="57">
        <f t="shared" si="39"/>
        <v>351.01695573000001</v>
      </c>
    </row>
    <row r="623" spans="1:11" x14ac:dyDescent="0.2">
      <c r="A623" t="s">
        <v>583</v>
      </c>
      <c r="B623" t="s">
        <v>259</v>
      </c>
      <c r="C623" s="37">
        <v>23565.29</v>
      </c>
      <c r="D623" s="37">
        <v>618731.22</v>
      </c>
      <c r="E623" s="40"/>
      <c r="F623" s="56" t="str">
        <f t="shared" si="36"/>
        <v>2021–22 SRNM</v>
      </c>
      <c r="G623" s="56" t="str">
        <f t="array" ref="G623">A623&amp;" "&amp;SUM(IF(A623=FinyearIm,IF(C623&lt;=QldIm,1,0),0))</f>
        <v>2021–22 155</v>
      </c>
      <c r="H623" s="56" t="str">
        <f t="array" ref="H623">A623&amp;" "&amp;SUM(IF(A623=FinyearIm,IF(D623&lt;=AustraliaIm,1,0),0))</f>
        <v>2021–22 158</v>
      </c>
      <c r="I623" s="56" t="str">
        <f t="shared" si="37"/>
        <v>SRNM</v>
      </c>
      <c r="J623" s="57">
        <f t="shared" si="38"/>
        <v>2.3565289999999999E-2</v>
      </c>
      <c r="K623" s="57">
        <f t="shared" si="39"/>
        <v>0.61873122000000003</v>
      </c>
    </row>
    <row r="624" spans="1:11" x14ac:dyDescent="0.2">
      <c r="A624" t="s">
        <v>583</v>
      </c>
      <c r="B624" t="s">
        <v>306</v>
      </c>
      <c r="C624" s="37">
        <v>5540.04</v>
      </c>
      <c r="D624" s="37">
        <v>24251.46</v>
      </c>
      <c r="E624" s="40"/>
      <c r="F624" s="56" t="str">
        <f t="shared" si="36"/>
        <v>2021–22 SSUD</v>
      </c>
      <c r="G624" s="56" t="str">
        <f t="array" ref="G624">A624&amp;" "&amp;SUM(IF(A624=FinyearIm,IF(C624&lt;=QldIm,1,0),0))</f>
        <v>2021–22 171</v>
      </c>
      <c r="H624" s="56" t="str">
        <f t="array" ref="H624">A624&amp;" "&amp;SUM(IF(A624=FinyearIm,IF(D624&lt;=AustraliaIm,1,0),0))</f>
        <v>2021–22 203</v>
      </c>
      <c r="I624" s="56" t="str">
        <f t="shared" si="37"/>
        <v>SSUD</v>
      </c>
      <c r="J624" s="57">
        <f t="shared" si="38"/>
        <v>5.5400399999999995E-3</v>
      </c>
      <c r="K624" s="57">
        <f t="shared" si="39"/>
        <v>2.4251459999999999E-2</v>
      </c>
    </row>
    <row r="625" spans="1:11" x14ac:dyDescent="0.2">
      <c r="A625" t="s">
        <v>583</v>
      </c>
      <c r="B625" t="s">
        <v>260</v>
      </c>
      <c r="C625" s="37">
        <v>72091.509999999995</v>
      </c>
      <c r="D625" s="37">
        <v>204050.74</v>
      </c>
      <c r="E625" s="40"/>
      <c r="F625" s="56" t="str">
        <f t="shared" si="36"/>
        <v>2021–22 STCN</v>
      </c>
      <c r="G625" s="56" t="str">
        <f t="array" ref="G625">A625&amp;" "&amp;SUM(IF(A625=FinyearIm,IF(C625&lt;=QldIm,1,0),0))</f>
        <v>2021–22 137</v>
      </c>
      <c r="H625" s="56" t="str">
        <f t="array" ref="H625">A625&amp;" "&amp;SUM(IF(A625=FinyearIm,IF(D625&lt;=AustraliaIm,1,0),0))</f>
        <v>2021–22 178</v>
      </c>
      <c r="I625" s="56" t="str">
        <f t="shared" si="37"/>
        <v>STCN</v>
      </c>
      <c r="J625" s="57">
        <f t="shared" si="38"/>
        <v>7.2091509999999998E-2</v>
      </c>
      <c r="K625" s="57">
        <f t="shared" si="39"/>
        <v>0.20405073999999998</v>
      </c>
    </row>
    <row r="626" spans="1:11" x14ac:dyDescent="0.2">
      <c r="A626" t="s">
        <v>583</v>
      </c>
      <c r="B626" t="s">
        <v>261</v>
      </c>
      <c r="C626" s="37">
        <v>0</v>
      </c>
      <c r="D626" s="37">
        <v>744910.44</v>
      </c>
      <c r="E626" s="40"/>
      <c r="F626" s="56" t="str">
        <f t="shared" si="36"/>
        <v>2021–22 STHE</v>
      </c>
      <c r="G626" s="56" t="str">
        <f t="array" ref="G626">A626&amp;" "&amp;SUM(IF(A626=FinyearIm,IF(C626&lt;=QldIm,1,0),0))</f>
        <v>2021–22 222</v>
      </c>
      <c r="H626" s="56" t="str">
        <f t="array" ref="H626">A626&amp;" "&amp;SUM(IF(A626=FinyearIm,IF(D626&lt;=AustraliaIm,1,0),0))</f>
        <v>2021–22 155</v>
      </c>
      <c r="I626" s="56" t="str">
        <f t="shared" si="37"/>
        <v>STHE</v>
      </c>
      <c r="J626" s="57">
        <f t="shared" si="38"/>
        <v>0</v>
      </c>
      <c r="K626" s="57">
        <f t="shared" si="39"/>
        <v>0.74491043999999995</v>
      </c>
    </row>
    <row r="627" spans="1:11" x14ac:dyDescent="0.2">
      <c r="A627" t="s">
        <v>583</v>
      </c>
      <c r="B627" t="s">
        <v>262</v>
      </c>
      <c r="C627" s="37">
        <v>0</v>
      </c>
      <c r="D627" s="37">
        <v>28609.96</v>
      </c>
      <c r="E627" s="40"/>
      <c r="F627" s="56" t="str">
        <f t="shared" si="36"/>
        <v>2021–22 STLU</v>
      </c>
      <c r="G627" s="56" t="str">
        <f t="array" ref="G627">A627&amp;" "&amp;SUM(IF(A627=FinyearIm,IF(C627&lt;=QldIm,1,0),0))</f>
        <v>2021–22 222</v>
      </c>
      <c r="H627" s="56" t="str">
        <f t="array" ref="H627">A627&amp;" "&amp;SUM(IF(A627=FinyearIm,IF(D627&lt;=AustraliaIm,1,0),0))</f>
        <v>2021–22 201</v>
      </c>
      <c r="I627" s="56" t="str">
        <f t="shared" si="37"/>
        <v>STLU</v>
      </c>
      <c r="J627" s="57">
        <f t="shared" si="38"/>
        <v>0</v>
      </c>
      <c r="K627" s="57">
        <f t="shared" si="39"/>
        <v>2.860996E-2</v>
      </c>
    </row>
    <row r="628" spans="1:11" x14ac:dyDescent="0.2">
      <c r="A628" t="s">
        <v>583</v>
      </c>
      <c r="B628" t="s">
        <v>317</v>
      </c>
      <c r="C628">
        <v>0</v>
      </c>
      <c r="D628">
        <v>8176.88</v>
      </c>
      <c r="E628" s="40"/>
      <c r="F628" s="56" t="str">
        <f t="shared" si="36"/>
        <v>2021–22 STVI</v>
      </c>
      <c r="G628" s="56" t="str">
        <f t="array" ref="G628">A628&amp;" "&amp;SUM(IF(A628=FinyearIm,IF(C628&lt;=QldIm,1,0),0))</f>
        <v>2021–22 222</v>
      </c>
      <c r="H628" s="56" t="str">
        <f t="array" ref="H628">A628&amp;" "&amp;SUM(IF(A628=FinyearIm,IF(D628&lt;=AustraliaIm,1,0),0))</f>
        <v>2021–22 216</v>
      </c>
      <c r="I628" s="56" t="str">
        <f t="shared" si="37"/>
        <v>STVI</v>
      </c>
      <c r="J628" s="57">
        <f t="shared" si="38"/>
        <v>0</v>
      </c>
      <c r="K628" s="57">
        <f t="shared" si="39"/>
        <v>8.176880000000001E-3</v>
      </c>
    </row>
    <row r="629" spans="1:11" x14ac:dyDescent="0.2">
      <c r="A629" t="s">
        <v>583</v>
      </c>
      <c r="B629" t="s">
        <v>263</v>
      </c>
      <c r="C629" s="37">
        <v>0</v>
      </c>
      <c r="D629" s="37">
        <v>130174.1</v>
      </c>
      <c r="E629" s="40"/>
      <c r="F629" s="56" t="str">
        <f t="shared" si="36"/>
        <v>2021–22 SUDN</v>
      </c>
      <c r="G629" s="56" t="str">
        <f t="array" ref="G629">A629&amp;" "&amp;SUM(IF(A629=FinyearIm,IF(C629&lt;=QldIm,1,0),0))</f>
        <v>2021–22 222</v>
      </c>
      <c r="H629" s="56" t="str">
        <f t="array" ref="H629">A629&amp;" "&amp;SUM(IF(A629=FinyearIm,IF(D629&lt;=AustraliaIm,1,0),0))</f>
        <v>2021–22 187</v>
      </c>
      <c r="I629" s="56" t="str">
        <f t="shared" si="37"/>
        <v>SUDN</v>
      </c>
      <c r="J629" s="57">
        <f t="shared" si="38"/>
        <v>0</v>
      </c>
      <c r="K629" s="57">
        <f t="shared" si="39"/>
        <v>0.13017410000000001</v>
      </c>
    </row>
    <row r="630" spans="1:11" x14ac:dyDescent="0.2">
      <c r="A630" t="s">
        <v>583</v>
      </c>
      <c r="B630" t="s">
        <v>264</v>
      </c>
      <c r="C630" s="37">
        <v>75989637.370000005</v>
      </c>
      <c r="D630" s="37">
        <v>515431838.88</v>
      </c>
      <c r="E630" s="40"/>
      <c r="F630" s="56" t="str">
        <f t="shared" si="36"/>
        <v>2021–22 SVAK</v>
      </c>
      <c r="G630" s="56" t="str">
        <f t="array" ref="G630">A630&amp;" "&amp;SUM(IF(A630=FinyearIm,IF(C630&lt;=QldIm,1,0),0))</f>
        <v>2021–22 48</v>
      </c>
      <c r="H630" s="56" t="str">
        <f t="array" ref="H630">A630&amp;" "&amp;SUM(IF(A630=FinyearIm,IF(D630&lt;=AustraliaIm,1,0),0))</f>
        <v>2021–22 51</v>
      </c>
      <c r="I630" s="56" t="str">
        <f t="shared" si="37"/>
        <v>SVAK</v>
      </c>
      <c r="J630" s="57">
        <f t="shared" si="38"/>
        <v>75.989637370000011</v>
      </c>
      <c r="K630" s="57">
        <f t="shared" si="39"/>
        <v>515.43183887999999</v>
      </c>
    </row>
    <row r="631" spans="1:11" x14ac:dyDescent="0.2">
      <c r="A631" t="s">
        <v>583</v>
      </c>
      <c r="B631" t="s">
        <v>265</v>
      </c>
      <c r="C631" s="37">
        <v>481268435.87999898</v>
      </c>
      <c r="D631" s="37">
        <v>2378860752.8699999</v>
      </c>
      <c r="E631" s="40"/>
      <c r="F631" s="56" t="str">
        <f t="shared" si="36"/>
        <v>2021–22 SWED</v>
      </c>
      <c r="G631" s="56" t="str">
        <f t="array" ref="G631">A631&amp;" "&amp;SUM(IF(A631=FinyearIm,IF(C631&lt;=QldIm,1,0),0))</f>
        <v>2021–22 19</v>
      </c>
      <c r="H631" s="56" t="str">
        <f t="array" ref="H631">A631&amp;" "&amp;SUM(IF(A631=FinyearIm,IF(D631&lt;=AustraliaIm,1,0),0))</f>
        <v>2021–22 25</v>
      </c>
      <c r="I631" s="56" t="str">
        <f t="shared" si="37"/>
        <v>SWED</v>
      </c>
      <c r="J631" s="57">
        <f t="shared" si="38"/>
        <v>481.268435879999</v>
      </c>
      <c r="K631" s="57">
        <f t="shared" si="39"/>
        <v>2378.8607528699999</v>
      </c>
    </row>
    <row r="632" spans="1:11" x14ac:dyDescent="0.2">
      <c r="A632" t="s">
        <v>583</v>
      </c>
      <c r="B632" t="s">
        <v>266</v>
      </c>
      <c r="C632" s="37">
        <v>146393474.59999999</v>
      </c>
      <c r="D632" s="37">
        <v>3694586672.0700102</v>
      </c>
      <c r="E632" s="40"/>
      <c r="F632" s="56" t="str">
        <f t="shared" si="36"/>
        <v>2021–22 SWIT</v>
      </c>
      <c r="G632" s="56" t="str">
        <f t="array" ref="G632">A632&amp;" "&amp;SUM(IF(A632=FinyearIm,IF(C632&lt;=QldIm,1,0),0))</f>
        <v>2021–22 39</v>
      </c>
      <c r="H632" s="56" t="str">
        <f t="array" ref="H632">A632&amp;" "&amp;SUM(IF(A632=FinyearIm,IF(D632&lt;=AustraliaIm,1,0),0))</f>
        <v>2021–22 19</v>
      </c>
      <c r="I632" s="56" t="str">
        <f t="shared" si="37"/>
        <v>SWIT</v>
      </c>
      <c r="J632" s="57">
        <f t="shared" si="38"/>
        <v>146.39347459999999</v>
      </c>
      <c r="K632" s="57">
        <f t="shared" si="39"/>
        <v>3694.5866720700101</v>
      </c>
    </row>
    <row r="633" spans="1:11" x14ac:dyDescent="0.2">
      <c r="A633" t="s">
        <v>583</v>
      </c>
      <c r="B633" t="s">
        <v>267</v>
      </c>
      <c r="C633" s="37">
        <v>83369.91</v>
      </c>
      <c r="D633" s="37">
        <v>534274.04</v>
      </c>
      <c r="E633" s="40"/>
      <c r="F633" s="56" t="str">
        <f t="shared" si="36"/>
        <v>2021–22 SWZI</v>
      </c>
      <c r="G633" s="56" t="str">
        <f t="array" ref="G633">A633&amp;" "&amp;SUM(IF(A633=FinyearIm,IF(C633&lt;=QldIm,1,0),0))</f>
        <v>2021–22 134</v>
      </c>
      <c r="H633" s="56" t="str">
        <f t="array" ref="H633">A633&amp;" "&amp;SUM(IF(A633=FinyearIm,IF(D633&lt;=AustraliaIm,1,0),0))</f>
        <v>2021–22 163</v>
      </c>
      <c r="I633" s="56" t="str">
        <f t="shared" si="37"/>
        <v>SWZI</v>
      </c>
      <c r="J633" s="57">
        <f t="shared" si="38"/>
        <v>8.3369910000000005E-2</v>
      </c>
      <c r="K633" s="57">
        <f t="shared" si="39"/>
        <v>0.53427404000000001</v>
      </c>
    </row>
    <row r="634" spans="1:11" x14ac:dyDescent="0.2">
      <c r="A634" t="s">
        <v>583</v>
      </c>
      <c r="B634" t="s">
        <v>268</v>
      </c>
      <c r="C634" s="37">
        <v>4901.29</v>
      </c>
      <c r="D634" s="37">
        <v>1544393.33</v>
      </c>
      <c r="E634" s="40"/>
      <c r="F634" s="56" t="str">
        <f t="shared" si="36"/>
        <v>2021–22 SYRI</v>
      </c>
      <c r="G634" s="56" t="str">
        <f t="array" ref="G634">A634&amp;" "&amp;SUM(IF(A634=FinyearIm,IF(C634&lt;=QldIm,1,0),0))</f>
        <v>2021–22 173</v>
      </c>
      <c r="H634" s="56" t="str">
        <f t="array" ref="H634">A634&amp;" "&amp;SUM(IF(A634=FinyearIm,IF(D634&lt;=AustraliaIm,1,0),0))</f>
        <v>2021–22 146</v>
      </c>
      <c r="I634" s="56" t="str">
        <f t="shared" si="37"/>
        <v>SYRI</v>
      </c>
      <c r="J634" s="57">
        <f t="shared" si="38"/>
        <v>4.90129E-3</v>
      </c>
      <c r="K634" s="57">
        <f t="shared" si="39"/>
        <v>1.5443933300000001</v>
      </c>
    </row>
    <row r="635" spans="1:11" x14ac:dyDescent="0.2">
      <c r="A635" t="s">
        <v>583</v>
      </c>
      <c r="B635" t="s">
        <v>269</v>
      </c>
      <c r="C635" s="37">
        <v>1580110532.8499899</v>
      </c>
      <c r="D635" s="37">
        <v>9081171701.4899998</v>
      </c>
      <c r="E635" s="40"/>
      <c r="F635" s="56" t="str">
        <f t="shared" si="36"/>
        <v>2021–22 TAIW</v>
      </c>
      <c r="G635" s="56" t="str">
        <f t="array" ref="G635">A635&amp;" "&amp;SUM(IF(A635=FinyearIm,IF(C635&lt;=QldIm,1,0),0))</f>
        <v>2021–22 10</v>
      </c>
      <c r="H635" s="56" t="str">
        <f t="array" ref="H635">A635&amp;" "&amp;SUM(IF(A635=FinyearIm,IF(D635&lt;=AustraliaIm,1,0),0))</f>
        <v>2021–22 10</v>
      </c>
      <c r="I635" s="56" t="str">
        <f t="shared" si="37"/>
        <v>TAIW</v>
      </c>
      <c r="J635" s="57">
        <f t="shared" si="38"/>
        <v>1580.1105328499898</v>
      </c>
      <c r="K635" s="57">
        <f t="shared" si="39"/>
        <v>9081.1717014900005</v>
      </c>
    </row>
    <row r="636" spans="1:11" x14ac:dyDescent="0.2">
      <c r="A636" t="s">
        <v>583</v>
      </c>
      <c r="B636" t="s">
        <v>307</v>
      </c>
      <c r="C636" s="37">
        <v>0</v>
      </c>
      <c r="D636" s="37">
        <v>11751.95</v>
      </c>
      <c r="E636" s="56"/>
      <c r="F636" s="56" t="str">
        <f t="shared" si="36"/>
        <v>2021–22 TAJI</v>
      </c>
      <c r="G636" s="56" t="str">
        <f t="array" ref="G636">A636&amp;" "&amp;SUM(IF(A636=FinyearIm,IF(C636&lt;=QldIm,1,0),0))</f>
        <v>2021–22 222</v>
      </c>
      <c r="H636" s="56" t="str">
        <f t="array" ref="H636">A636&amp;" "&amp;SUM(IF(A636=FinyearIm,IF(D636&lt;=AustraliaIm,1,0),0))</f>
        <v>2021–22 213</v>
      </c>
      <c r="I636" s="56" t="str">
        <f t="shared" si="37"/>
        <v>TAJI</v>
      </c>
      <c r="J636" s="57">
        <f t="shared" si="38"/>
        <v>0</v>
      </c>
      <c r="K636" s="57">
        <f t="shared" si="39"/>
        <v>1.1751950000000001E-2</v>
      </c>
    </row>
    <row r="637" spans="1:11" x14ac:dyDescent="0.2">
      <c r="A637" t="s">
        <v>583</v>
      </c>
      <c r="B637" t="s">
        <v>270</v>
      </c>
      <c r="C637">
        <v>599993.39</v>
      </c>
      <c r="D637" s="37">
        <v>11231612.369999999</v>
      </c>
      <c r="E637" s="56"/>
      <c r="F637" s="56" t="str">
        <f t="shared" si="36"/>
        <v>2021–22 TANZ</v>
      </c>
      <c r="G637" s="56" t="str">
        <f t="array" ref="G637">A637&amp;" "&amp;SUM(IF(A637=FinyearIm,IF(C637&lt;=QldIm,1,0),0))</f>
        <v>2021–22 109</v>
      </c>
      <c r="H637" s="56" t="str">
        <f t="array" ref="H637">A637&amp;" "&amp;SUM(IF(A637=FinyearIm,IF(D637&lt;=AustraliaIm,1,0),0))</f>
        <v>2021–22 115</v>
      </c>
      <c r="I637" s="56" t="str">
        <f t="shared" si="37"/>
        <v>TANZ</v>
      </c>
      <c r="J637" s="57">
        <f t="shared" si="38"/>
        <v>0.59999338999999996</v>
      </c>
      <c r="K637" s="57">
        <f t="shared" si="39"/>
        <v>11.231612369999999</v>
      </c>
    </row>
    <row r="638" spans="1:11" x14ac:dyDescent="0.2">
      <c r="A638" t="s">
        <v>583</v>
      </c>
      <c r="B638" t="s">
        <v>271</v>
      </c>
      <c r="C638" s="37">
        <v>3382767709.3399901</v>
      </c>
      <c r="D638" s="37">
        <v>15651215577.02</v>
      </c>
      <c r="E638" s="56"/>
      <c r="F638" s="56" t="str">
        <f t="shared" si="36"/>
        <v>2021–22 THAI</v>
      </c>
      <c r="G638" s="56" t="str">
        <f t="array" ref="G638">A638&amp;" "&amp;SUM(IF(A638=FinyearIm,IF(C638&lt;=QldIm,1,0),0))</f>
        <v>2021–22 6</v>
      </c>
      <c r="H638" s="56" t="str">
        <f t="array" ref="H638">A638&amp;" "&amp;SUM(IF(A638=FinyearIm,IF(D638&lt;=AustraliaIm,1,0),0))</f>
        <v>2021–22 6</v>
      </c>
      <c r="I638" s="56" t="str">
        <f t="shared" si="37"/>
        <v>THAI</v>
      </c>
      <c r="J638" s="57">
        <f t="shared" si="38"/>
        <v>3382.7677093399902</v>
      </c>
      <c r="K638" s="57">
        <f t="shared" si="39"/>
        <v>15651.215577020001</v>
      </c>
    </row>
    <row r="639" spans="1:11" x14ac:dyDescent="0.2">
      <c r="A639" t="s">
        <v>583</v>
      </c>
      <c r="B639" t="s">
        <v>272</v>
      </c>
      <c r="C639" s="37">
        <v>822502.63</v>
      </c>
      <c r="D639" s="37">
        <v>2142896.83</v>
      </c>
      <c r="E639" s="56"/>
      <c r="F639" s="56" t="str">
        <f t="shared" si="36"/>
        <v>2021–22 TNGA</v>
      </c>
      <c r="G639" s="56" t="str">
        <f t="array" ref="G639">A639&amp;" "&amp;SUM(IF(A639=FinyearIm,IF(C639&lt;=QldIm,1,0),0))</f>
        <v>2021–22 105</v>
      </c>
      <c r="H639" s="56" t="str">
        <f t="array" ref="H639">A639&amp;" "&amp;SUM(IF(A639=FinyearIm,IF(D639&lt;=AustraliaIm,1,0),0))</f>
        <v>2021–22 139</v>
      </c>
      <c r="I639" s="56" t="str">
        <f t="shared" si="37"/>
        <v>TNGA</v>
      </c>
      <c r="J639" s="57">
        <f t="shared" si="38"/>
        <v>0.82250263000000001</v>
      </c>
      <c r="K639" s="57">
        <f t="shared" si="39"/>
        <v>2.1428968300000002</v>
      </c>
    </row>
    <row r="640" spans="1:11" x14ac:dyDescent="0.2">
      <c r="A640" t="s">
        <v>583</v>
      </c>
      <c r="B640" t="s">
        <v>273</v>
      </c>
      <c r="C640" s="37">
        <v>0</v>
      </c>
      <c r="D640" s="37">
        <v>24823940.73</v>
      </c>
      <c r="E640" s="56"/>
      <c r="F640" s="56" t="str">
        <f t="shared" si="36"/>
        <v>2021–22 TOGO</v>
      </c>
      <c r="G640" s="56" t="str">
        <f t="array" ref="G640">A640&amp;" "&amp;SUM(IF(A640=FinyearIm,IF(C640&lt;=QldIm,1,0),0))</f>
        <v>2021–22 222</v>
      </c>
      <c r="H640" s="56" t="str">
        <f t="array" ref="H640">A640&amp;" "&amp;SUM(IF(A640=FinyearIm,IF(D640&lt;=AustraliaIm,1,0),0))</f>
        <v>2021–22 101</v>
      </c>
      <c r="I640" s="56" t="str">
        <f t="shared" si="37"/>
        <v>TOGO</v>
      </c>
      <c r="J640" s="57">
        <f t="shared" si="38"/>
        <v>0</v>
      </c>
      <c r="K640" s="57">
        <f t="shared" si="39"/>
        <v>24.82394073</v>
      </c>
    </row>
    <row r="641" spans="1:11" x14ac:dyDescent="0.2">
      <c r="A641" t="s">
        <v>583</v>
      </c>
      <c r="B641" t="s">
        <v>308</v>
      </c>
      <c r="C641">
        <v>0</v>
      </c>
      <c r="D641" s="37">
        <v>212966.32</v>
      </c>
      <c r="E641" s="56"/>
      <c r="F641" s="56" t="str">
        <f t="shared" si="36"/>
        <v>2021–22 TRCA</v>
      </c>
      <c r="G641" s="56" t="str">
        <f t="array" ref="G641">A641&amp;" "&amp;SUM(IF(A641=FinyearIm,IF(C641&lt;=QldIm,1,0),0))</f>
        <v>2021–22 222</v>
      </c>
      <c r="H641" s="56" t="str">
        <f t="array" ref="H641">A641&amp;" "&amp;SUM(IF(A641=FinyearIm,IF(D641&lt;=AustraliaIm,1,0),0))</f>
        <v>2021–22 176</v>
      </c>
      <c r="I641" s="56" t="str">
        <f t="shared" si="37"/>
        <v>TRCA</v>
      </c>
      <c r="J641" s="57">
        <f t="shared" si="38"/>
        <v>0</v>
      </c>
      <c r="K641" s="57">
        <f t="shared" si="39"/>
        <v>0.21296632000000001</v>
      </c>
    </row>
    <row r="642" spans="1:11" x14ac:dyDescent="0.2">
      <c r="A642" t="s">
        <v>583</v>
      </c>
      <c r="B642" t="s">
        <v>274</v>
      </c>
      <c r="C642">
        <v>1126035.8899999999</v>
      </c>
      <c r="D642" s="37">
        <v>38854418.869999997</v>
      </c>
      <c r="E642" s="56"/>
      <c r="F642" s="56" t="str">
        <f t="shared" ref="F642:F705" si="40">A642&amp;" "&amp;B642</f>
        <v>2021–22 TRIN</v>
      </c>
      <c r="G642" s="56" t="str">
        <f t="array" ref="G642">A642&amp;" "&amp;SUM(IF(A642=FinyearIm,IF(C642&lt;=QldIm,1,0),0))</f>
        <v>2021–22 101</v>
      </c>
      <c r="H642" s="56" t="str">
        <f t="array" ref="H642">A642&amp;" "&amp;SUM(IF(A642=FinyearIm,IF(D642&lt;=AustraliaIm,1,0),0))</f>
        <v>2021–22 92</v>
      </c>
      <c r="I642" s="56" t="str">
        <f t="shared" ref="I642:I705" si="41">B642</f>
        <v>TRIN</v>
      </c>
      <c r="J642" s="57">
        <f t="shared" ref="J642:J705" si="42">C642/1000000</f>
        <v>1.1260358899999998</v>
      </c>
      <c r="K642" s="57">
        <f t="shared" ref="K642:K705" si="43">D642/1000000</f>
        <v>38.854418869999996</v>
      </c>
    </row>
    <row r="643" spans="1:11" x14ac:dyDescent="0.2">
      <c r="A643" t="s">
        <v>583</v>
      </c>
      <c r="B643" t="s">
        <v>275</v>
      </c>
      <c r="C643" s="37">
        <v>6380747.7199999997</v>
      </c>
      <c r="D643" s="37">
        <v>64433128.770000003</v>
      </c>
      <c r="E643" s="56"/>
      <c r="F643" s="56" t="str">
        <f t="shared" si="40"/>
        <v>2021–22 TUNI</v>
      </c>
      <c r="G643" s="56" t="str">
        <f t="array" ref="G643">A643&amp;" "&amp;SUM(IF(A643=FinyearIm,IF(C643&lt;=QldIm,1,0),0))</f>
        <v>2021–22 72</v>
      </c>
      <c r="H643" s="56" t="str">
        <f t="array" ref="H643">A643&amp;" "&amp;SUM(IF(A643=FinyearIm,IF(D643&lt;=AustraliaIm,1,0),0))</f>
        <v>2021–22 84</v>
      </c>
      <c r="I643" s="56" t="str">
        <f t="shared" si="41"/>
        <v>TUNI</v>
      </c>
      <c r="J643" s="57">
        <f t="shared" si="42"/>
        <v>6.3807477199999996</v>
      </c>
      <c r="K643" s="57">
        <f t="shared" si="43"/>
        <v>64.43312877000001</v>
      </c>
    </row>
    <row r="644" spans="1:11" x14ac:dyDescent="0.2">
      <c r="A644" t="s">
        <v>583</v>
      </c>
      <c r="B644" t="s">
        <v>276</v>
      </c>
      <c r="C644" s="37">
        <v>199914822.81999999</v>
      </c>
      <c r="D644" s="37">
        <v>1356727368.76</v>
      </c>
      <c r="E644" s="56"/>
      <c r="F644" s="56" t="str">
        <f t="shared" si="40"/>
        <v>2021–22 TURK</v>
      </c>
      <c r="G644" s="56" t="str">
        <f t="array" ref="G644">A644&amp;" "&amp;SUM(IF(A644=FinyearIm,IF(C644&lt;=QldIm,1,0),0))</f>
        <v>2021–22 32</v>
      </c>
      <c r="H644" s="56" t="str">
        <f t="array" ref="H644">A644&amp;" "&amp;SUM(IF(A644=FinyearIm,IF(D644&lt;=AustraliaIm,1,0),0))</f>
        <v>2021–22 33</v>
      </c>
      <c r="I644" s="56" t="str">
        <f t="shared" si="41"/>
        <v>TURK</v>
      </c>
      <c r="J644" s="57">
        <f t="shared" si="42"/>
        <v>199.91482281999998</v>
      </c>
      <c r="K644" s="57">
        <f t="shared" si="43"/>
        <v>1356.72736876</v>
      </c>
    </row>
    <row r="645" spans="1:11" x14ac:dyDescent="0.2">
      <c r="A645" t="s">
        <v>583</v>
      </c>
      <c r="B645" t="s">
        <v>277</v>
      </c>
      <c r="C645">
        <v>0</v>
      </c>
      <c r="D645" s="37">
        <v>6143.09</v>
      </c>
      <c r="E645" s="56"/>
      <c r="F645" s="56" t="str">
        <f t="shared" si="40"/>
        <v>2021–22 TURS</v>
      </c>
      <c r="G645" s="56" t="str">
        <f t="array" ref="G645">A645&amp;" "&amp;SUM(IF(A645=FinyearIm,IF(C645&lt;=QldIm,1,0),0))</f>
        <v>2021–22 222</v>
      </c>
      <c r="H645" s="56" t="str">
        <f t="array" ref="H645">A645&amp;" "&amp;SUM(IF(A645=FinyearIm,IF(D645&lt;=AustraliaIm,1,0),0))</f>
        <v>2021–22 218</v>
      </c>
      <c r="I645" s="56" t="str">
        <f t="shared" si="41"/>
        <v>TURS</v>
      </c>
      <c r="J645" s="57">
        <f t="shared" si="42"/>
        <v>0</v>
      </c>
      <c r="K645" s="57">
        <f t="shared" si="43"/>
        <v>6.1430900000000004E-3</v>
      </c>
    </row>
    <row r="646" spans="1:11" x14ac:dyDescent="0.2">
      <c r="A646" t="s">
        <v>583</v>
      </c>
      <c r="B646" t="s">
        <v>278</v>
      </c>
      <c r="C646" s="37">
        <v>21659.64</v>
      </c>
      <c r="D646" s="37">
        <v>221769.09</v>
      </c>
      <c r="E646" s="56"/>
      <c r="F646" s="56" t="str">
        <f t="shared" si="40"/>
        <v>2021–22 TUVA</v>
      </c>
      <c r="G646" s="56" t="str">
        <f t="array" ref="G646">A646&amp;" "&amp;SUM(IF(A646=FinyearIm,IF(C646&lt;=QldIm,1,0),0))</f>
        <v>2021–22 156</v>
      </c>
      <c r="H646" s="56" t="str">
        <f t="array" ref="H646">A646&amp;" "&amp;SUM(IF(A646=FinyearIm,IF(D646&lt;=AustraliaIm,1,0),0))</f>
        <v>2021–22 174</v>
      </c>
      <c r="I646" s="56" t="str">
        <f t="shared" si="41"/>
        <v>TUVA</v>
      </c>
      <c r="J646" s="57">
        <f t="shared" si="42"/>
        <v>2.1659640000000001E-2</v>
      </c>
      <c r="K646" s="57">
        <f t="shared" si="43"/>
        <v>0.22176909</v>
      </c>
    </row>
    <row r="647" spans="1:11" x14ac:dyDescent="0.2">
      <c r="A647" t="s">
        <v>583</v>
      </c>
      <c r="B647" t="s">
        <v>279</v>
      </c>
      <c r="C647" s="37">
        <v>163898716.25</v>
      </c>
      <c r="D647" s="37">
        <v>1571776390.97</v>
      </c>
      <c r="E647" s="56"/>
      <c r="F647" s="56" t="str">
        <f t="shared" si="40"/>
        <v>2021–22 UAEM</v>
      </c>
      <c r="G647" s="56" t="str">
        <f t="array" ref="G647">A647&amp;" "&amp;SUM(IF(A647=FinyearIm,IF(C647&lt;=QldIm,1,0),0))</f>
        <v>2021–22 37</v>
      </c>
      <c r="H647" s="56" t="str">
        <f t="array" ref="H647">A647&amp;" "&amp;SUM(IF(A647=FinyearIm,IF(D647&lt;=AustraliaIm,1,0),0))</f>
        <v>2021–22 31</v>
      </c>
      <c r="I647" s="56" t="str">
        <f t="shared" si="41"/>
        <v>UAEM</v>
      </c>
      <c r="J647" s="57">
        <f t="shared" si="42"/>
        <v>163.89871625000001</v>
      </c>
      <c r="K647" s="57">
        <f t="shared" si="43"/>
        <v>1571.77639097</v>
      </c>
    </row>
    <row r="648" spans="1:11" x14ac:dyDescent="0.2">
      <c r="A648" t="s">
        <v>583</v>
      </c>
      <c r="B648" t="s">
        <v>280</v>
      </c>
      <c r="C648" s="37">
        <v>1727368.87</v>
      </c>
      <c r="D648" s="37">
        <v>7595893.0700000003</v>
      </c>
      <c r="E648" s="56"/>
      <c r="F648" s="56" t="str">
        <f t="shared" si="40"/>
        <v>2021–22 UGAN</v>
      </c>
      <c r="G648" s="56" t="str">
        <f t="array" ref="G648">A648&amp;" "&amp;SUM(IF(A648=FinyearIm,IF(C648&lt;=QldIm,1,0),0))</f>
        <v>2021–22 88</v>
      </c>
      <c r="H648" s="56" t="str">
        <f t="array" ref="H648">A648&amp;" "&amp;SUM(IF(A648=FinyearIm,IF(D648&lt;=AustraliaIm,1,0),0))</f>
        <v>2021–22 120</v>
      </c>
      <c r="I648" s="56" t="str">
        <f t="shared" si="41"/>
        <v>UGAN</v>
      </c>
      <c r="J648" s="57">
        <f t="shared" si="42"/>
        <v>1.7273688700000001</v>
      </c>
      <c r="K648" s="57">
        <f t="shared" si="43"/>
        <v>7.5958930700000007</v>
      </c>
    </row>
    <row r="649" spans="1:11" x14ac:dyDescent="0.2">
      <c r="A649" t="s">
        <v>583</v>
      </c>
      <c r="B649" t="s">
        <v>281</v>
      </c>
      <c r="C649" s="37">
        <v>703470163.44000196</v>
      </c>
      <c r="D649" s="37">
        <v>6926682363.7600002</v>
      </c>
      <c r="E649" s="56"/>
      <c r="F649" s="56" t="str">
        <f t="shared" si="40"/>
        <v>2021–22 UK</v>
      </c>
      <c r="G649" s="56" t="str">
        <f t="array" ref="G649">A649&amp;" "&amp;SUM(IF(A649=FinyearIm,IF(C649&lt;=QldIm,1,0),0))</f>
        <v>2021–22 18</v>
      </c>
      <c r="H649" s="56" t="str">
        <f t="array" ref="H649">A649&amp;" "&amp;SUM(IF(A649=FinyearIm,IF(D649&lt;=AustraliaIm,1,0),0))</f>
        <v>2021–22 13</v>
      </c>
      <c r="I649" s="56" t="str">
        <f t="shared" si="41"/>
        <v>UK</v>
      </c>
      <c r="J649" s="57">
        <f t="shared" si="42"/>
        <v>703.47016344000201</v>
      </c>
      <c r="K649" s="57">
        <f t="shared" si="43"/>
        <v>6926.68236376</v>
      </c>
    </row>
    <row r="650" spans="1:11" x14ac:dyDescent="0.2">
      <c r="A650" t="s">
        <v>583</v>
      </c>
      <c r="B650" t="s">
        <v>282</v>
      </c>
      <c r="C650" s="37">
        <v>7762674.0700000003</v>
      </c>
      <c r="D650" s="37">
        <v>121490813.67</v>
      </c>
      <c r="E650" s="56"/>
      <c r="F650" s="56" t="str">
        <f t="shared" si="40"/>
        <v>2021–22 UKRA</v>
      </c>
      <c r="G650" s="56" t="str">
        <f t="array" ref="G650">A650&amp;" "&amp;SUM(IF(A650=FinyearIm,IF(C650&lt;=QldIm,1,0),0))</f>
        <v>2021–22 70</v>
      </c>
      <c r="H650" s="56" t="str">
        <f t="array" ref="H650">A650&amp;" "&amp;SUM(IF(A650=FinyearIm,IF(D650&lt;=AustraliaIm,1,0),0))</f>
        <v>2021–22 77</v>
      </c>
      <c r="I650" s="56" t="str">
        <f t="shared" si="41"/>
        <v>UKRA</v>
      </c>
      <c r="J650" s="57">
        <f t="shared" si="42"/>
        <v>7.7626740700000001</v>
      </c>
      <c r="K650" s="57">
        <f t="shared" si="43"/>
        <v>121.49081367000001</v>
      </c>
    </row>
    <row r="651" spans="1:11" x14ac:dyDescent="0.2">
      <c r="A651" t="s">
        <v>583</v>
      </c>
      <c r="B651" t="s">
        <v>283</v>
      </c>
      <c r="C651">
        <v>251649.66</v>
      </c>
      <c r="D651" s="37">
        <v>11051259.710000001</v>
      </c>
      <c r="E651" s="56"/>
      <c r="F651" s="56" t="str">
        <f t="shared" si="40"/>
        <v>2021–22 URUG</v>
      </c>
      <c r="G651" s="56" t="str">
        <f t="array" ref="G651">A651&amp;" "&amp;SUM(IF(A651=FinyearIm,IF(C651&lt;=QldIm,1,0),0))</f>
        <v>2021–22 124</v>
      </c>
      <c r="H651" s="56" t="str">
        <f t="array" ref="H651">A651&amp;" "&amp;SUM(IF(A651=FinyearIm,IF(D651&lt;=AustraliaIm,1,0),0))</f>
        <v>2021–22 116</v>
      </c>
      <c r="I651" s="56" t="str">
        <f t="shared" si="41"/>
        <v>URUG</v>
      </c>
      <c r="J651" s="57">
        <f t="shared" si="42"/>
        <v>0.25164966</v>
      </c>
      <c r="K651" s="57">
        <f t="shared" si="43"/>
        <v>11.05125971</v>
      </c>
    </row>
    <row r="652" spans="1:11" x14ac:dyDescent="0.2">
      <c r="A652" t="s">
        <v>583</v>
      </c>
      <c r="B652" t="s">
        <v>284</v>
      </c>
      <c r="C652" s="37">
        <v>6391059830.9200602</v>
      </c>
      <c r="D652" s="37">
        <v>37509352534.870102</v>
      </c>
      <c r="E652" s="56"/>
      <c r="F652" s="56" t="str">
        <f t="shared" si="40"/>
        <v>2021–22 USA</v>
      </c>
      <c r="G652" s="56" t="str">
        <f t="array" ref="G652">A652&amp;" "&amp;SUM(IF(A652=FinyearIm,IF(C652&lt;=QldIm,1,0),0))</f>
        <v>2021–22 2</v>
      </c>
      <c r="H652" s="56" t="str">
        <f t="array" ref="H652">A652&amp;" "&amp;SUM(IF(A652=FinyearIm,IF(D652&lt;=AustraliaIm,1,0),0))</f>
        <v>2021–22 2</v>
      </c>
      <c r="I652" s="56" t="str">
        <f t="shared" si="41"/>
        <v>USA</v>
      </c>
      <c r="J652" s="57">
        <f t="shared" si="42"/>
        <v>6391.0598309200604</v>
      </c>
      <c r="K652" s="57">
        <f t="shared" si="43"/>
        <v>37509.3525348701</v>
      </c>
    </row>
    <row r="653" spans="1:11" x14ac:dyDescent="0.2">
      <c r="A653" t="s">
        <v>583</v>
      </c>
      <c r="B653" t="s">
        <v>300</v>
      </c>
      <c r="C653">
        <v>0</v>
      </c>
      <c r="D653" s="37">
        <v>332879.05</v>
      </c>
      <c r="E653" s="56"/>
      <c r="F653" s="56" t="str">
        <f t="shared" si="40"/>
        <v>2021–22 USOI</v>
      </c>
      <c r="G653" s="56" t="str">
        <f t="array" ref="G653">A653&amp;" "&amp;SUM(IF(A653=FinyearIm,IF(C653&lt;=QldIm,1,0),0))</f>
        <v>2021–22 222</v>
      </c>
      <c r="H653" s="56" t="str">
        <f t="array" ref="H653">A653&amp;" "&amp;SUM(IF(A653=FinyearIm,IF(D653&lt;=AustraliaIm,1,0),0))</f>
        <v>2021–22 169</v>
      </c>
      <c r="I653" s="56" t="str">
        <f t="shared" si="41"/>
        <v>USOI</v>
      </c>
      <c r="J653" s="57">
        <f t="shared" si="42"/>
        <v>0</v>
      </c>
      <c r="K653" s="57">
        <f t="shared" si="43"/>
        <v>0.33287905000000001</v>
      </c>
    </row>
    <row r="654" spans="1:11" x14ac:dyDescent="0.2">
      <c r="A654" t="s">
        <v>583</v>
      </c>
      <c r="B654" t="s">
        <v>310</v>
      </c>
      <c r="C654" s="37">
        <v>69802.98</v>
      </c>
      <c r="D654" s="37">
        <v>1123064.57</v>
      </c>
      <c r="E654" s="56"/>
      <c r="F654" s="56" t="str">
        <f t="shared" si="40"/>
        <v>2021–22 UZBK</v>
      </c>
      <c r="G654" s="56" t="str">
        <f t="array" ref="G654">A654&amp;" "&amp;SUM(IF(A654=FinyearIm,IF(C654&lt;=QldIm,1,0),0))</f>
        <v>2021–22 139</v>
      </c>
      <c r="H654" s="56" t="str">
        <f t="array" ref="H654">A654&amp;" "&amp;SUM(IF(A654=FinyearIm,IF(D654&lt;=AustraliaIm,1,0),0))</f>
        <v>2021–22 149</v>
      </c>
      <c r="I654" s="56" t="str">
        <f t="shared" si="41"/>
        <v>UZBK</v>
      </c>
      <c r="J654" s="57">
        <f t="shared" si="42"/>
        <v>6.9802980000000001E-2</v>
      </c>
      <c r="K654" s="57">
        <f t="shared" si="43"/>
        <v>1.1230645700000002</v>
      </c>
    </row>
    <row r="655" spans="1:11" x14ac:dyDescent="0.2">
      <c r="A655" t="s">
        <v>583</v>
      </c>
      <c r="B655" t="s">
        <v>285</v>
      </c>
      <c r="C655" s="37">
        <v>1978362.81</v>
      </c>
      <c r="D655" s="37">
        <v>2677383.6800000002</v>
      </c>
      <c r="E655" s="56"/>
      <c r="F655" s="56" t="str">
        <f t="shared" si="40"/>
        <v>2021–22 VANU</v>
      </c>
      <c r="G655" s="56" t="str">
        <f t="array" ref="G655">A655&amp;" "&amp;SUM(IF(A655=FinyearIm,IF(C655&lt;=QldIm,1,0),0))</f>
        <v>2021–22 87</v>
      </c>
      <c r="H655" s="56" t="str">
        <f t="array" ref="H655">A655&amp;" "&amp;SUM(IF(A655=FinyearIm,IF(D655&lt;=AustraliaIm,1,0),0))</f>
        <v>2021–22 134</v>
      </c>
      <c r="I655" s="56" t="str">
        <f t="shared" si="41"/>
        <v>VANU</v>
      </c>
      <c r="J655" s="57">
        <f t="shared" si="42"/>
        <v>1.9783628100000001</v>
      </c>
      <c r="K655" s="57">
        <f t="shared" si="43"/>
        <v>2.6773836800000002</v>
      </c>
    </row>
    <row r="656" spans="1:11" x14ac:dyDescent="0.2">
      <c r="A656" t="s">
        <v>583</v>
      </c>
      <c r="B656" t="s">
        <v>286</v>
      </c>
      <c r="C656" s="37">
        <v>51951.68</v>
      </c>
      <c r="D656" s="37">
        <v>1902453.5</v>
      </c>
      <c r="E656" s="56"/>
      <c r="F656" s="56" t="str">
        <f t="shared" si="40"/>
        <v>2021–22 VENZ</v>
      </c>
      <c r="G656" s="56" t="str">
        <f t="array" ref="G656">A656&amp;" "&amp;SUM(IF(A656=FinyearIm,IF(C656&lt;=QldIm,1,0),0))</f>
        <v>2021–22 143</v>
      </c>
      <c r="H656" s="56" t="str">
        <f t="array" ref="H656">A656&amp;" "&amp;SUM(IF(A656=FinyearIm,IF(D656&lt;=AustraliaIm,1,0),0))</f>
        <v>2021–22 142</v>
      </c>
      <c r="I656" s="56" t="str">
        <f t="shared" si="41"/>
        <v>VENZ</v>
      </c>
      <c r="J656" s="57">
        <f t="shared" si="42"/>
        <v>5.195168E-2</v>
      </c>
      <c r="K656" s="57">
        <f t="shared" si="43"/>
        <v>1.9024535</v>
      </c>
    </row>
    <row r="657" spans="1:11" x14ac:dyDescent="0.2">
      <c r="A657" t="s">
        <v>583</v>
      </c>
      <c r="B657" t="s">
        <v>287</v>
      </c>
      <c r="C657" s="37">
        <v>1247971140.4400001</v>
      </c>
      <c r="D657" s="37">
        <v>7972511630.46</v>
      </c>
      <c r="E657" s="56"/>
      <c r="F657" s="56" t="str">
        <f t="shared" si="40"/>
        <v>2021–22 VIET</v>
      </c>
      <c r="G657" s="56" t="str">
        <f t="array" ref="G657">A657&amp;" "&amp;SUM(IF(A657=FinyearIm,IF(C657&lt;=QldIm,1,0),0))</f>
        <v>2021–22 11</v>
      </c>
      <c r="H657" s="56" t="str">
        <f t="array" ref="H657">A657&amp;" "&amp;SUM(IF(A657=FinyearIm,IF(D657&lt;=AustraliaIm,1,0),0))</f>
        <v>2021–22 12</v>
      </c>
      <c r="I657" s="56" t="str">
        <f t="shared" si="41"/>
        <v>VIET</v>
      </c>
      <c r="J657" s="57">
        <f t="shared" si="42"/>
        <v>1247.97114044</v>
      </c>
      <c r="K657" s="57">
        <f t="shared" si="43"/>
        <v>7972.5116304599997</v>
      </c>
    </row>
    <row r="658" spans="1:11" x14ac:dyDescent="0.2">
      <c r="A658" t="s">
        <v>583</v>
      </c>
      <c r="B658" t="s">
        <v>311</v>
      </c>
      <c r="C658">
        <v>46936.61</v>
      </c>
      <c r="D658" s="37">
        <v>561977.28</v>
      </c>
      <c r="E658" s="56"/>
      <c r="F658" s="56" t="str">
        <f t="shared" si="40"/>
        <v>2021–22 VIRG</v>
      </c>
      <c r="G658" s="56" t="str">
        <f t="array" ref="G658">A658&amp;" "&amp;SUM(IF(A658=FinyearIm,IF(C658&lt;=QldIm,1,0),0))</f>
        <v>2021–22 146</v>
      </c>
      <c r="H658" s="56" t="str">
        <f t="array" ref="H658">A658&amp;" "&amp;SUM(IF(A658=FinyearIm,IF(D658&lt;=AustraliaIm,1,0),0))</f>
        <v>2021–22 160</v>
      </c>
      <c r="I658" s="56" t="str">
        <f t="shared" si="41"/>
        <v>VIRG</v>
      </c>
      <c r="J658" s="57">
        <f t="shared" si="42"/>
        <v>4.6936610000000004E-2</v>
      </c>
      <c r="K658" s="57">
        <f t="shared" si="43"/>
        <v>0.56197728000000002</v>
      </c>
    </row>
    <row r="659" spans="1:11" x14ac:dyDescent="0.2">
      <c r="A659" t="s">
        <v>583</v>
      </c>
      <c r="B659" t="s">
        <v>289</v>
      </c>
      <c r="C659" s="37">
        <v>1285802.21</v>
      </c>
      <c r="D659" s="37">
        <v>3522969.55</v>
      </c>
      <c r="E659" s="56"/>
      <c r="F659" s="56" t="str">
        <f t="shared" si="40"/>
        <v>2021–22 WSAM</v>
      </c>
      <c r="G659" s="56" t="str">
        <f t="array" ref="G659">A659&amp;" "&amp;SUM(IF(A659=FinyearIm,IF(C659&lt;=QldIm,1,0),0))</f>
        <v>2021–22 97</v>
      </c>
      <c r="H659" s="56" t="str">
        <f t="array" ref="H659">A659&amp;" "&amp;SUM(IF(A659=FinyearIm,IF(D659&lt;=AustraliaIm,1,0),0))</f>
        <v>2021–22 131</v>
      </c>
      <c r="I659" s="56" t="str">
        <f t="shared" si="41"/>
        <v>WSAM</v>
      </c>
      <c r="J659" s="57">
        <f t="shared" si="42"/>
        <v>1.2858022099999999</v>
      </c>
      <c r="K659" s="57">
        <f t="shared" si="43"/>
        <v>3.52296955</v>
      </c>
    </row>
    <row r="660" spans="1:11" x14ac:dyDescent="0.2">
      <c r="A660" t="s">
        <v>583</v>
      </c>
      <c r="B660" t="s">
        <v>290</v>
      </c>
      <c r="C660" s="37">
        <v>16204.15</v>
      </c>
      <c r="D660" s="37">
        <v>156736.6</v>
      </c>
      <c r="E660" s="56"/>
      <c r="F660" s="56" t="str">
        <f t="shared" si="40"/>
        <v>2021–22 YEMN</v>
      </c>
      <c r="G660" s="56" t="str">
        <f t="array" ref="G660">A660&amp;" "&amp;SUM(IF(A660=FinyearIm,IF(C660&lt;=QldIm,1,0),0))</f>
        <v>2021–22 161</v>
      </c>
      <c r="H660" s="56" t="str">
        <f t="array" ref="H660">A660&amp;" "&amp;SUM(IF(A660=FinyearIm,IF(D660&lt;=AustraliaIm,1,0),0))</f>
        <v>2021–22 183</v>
      </c>
      <c r="I660" s="56" t="str">
        <f t="shared" si="41"/>
        <v>YEMN</v>
      </c>
      <c r="J660" s="57">
        <f t="shared" si="42"/>
        <v>1.620415E-2</v>
      </c>
      <c r="K660" s="57">
        <f t="shared" si="43"/>
        <v>0.1567366</v>
      </c>
    </row>
    <row r="661" spans="1:11" x14ac:dyDescent="0.2">
      <c r="A661" t="s">
        <v>583</v>
      </c>
      <c r="B661" t="s">
        <v>291</v>
      </c>
      <c r="C661" s="37">
        <v>2167.65</v>
      </c>
      <c r="D661" s="37">
        <v>70510.259999999995</v>
      </c>
      <c r="E661" s="56"/>
      <c r="F661" s="56" t="str">
        <f t="shared" si="40"/>
        <v>2021–22 ZAIR</v>
      </c>
      <c r="G661" s="56" t="str">
        <f t="array" ref="G661">A661&amp;" "&amp;SUM(IF(A661=FinyearIm,IF(C661&lt;=QldIm,1,0),0))</f>
        <v>2021–22 181</v>
      </c>
      <c r="H661" s="56" t="str">
        <f t="array" ref="H661">A661&amp;" "&amp;SUM(IF(A661=FinyearIm,IF(D661&lt;=AustraliaIm,1,0),0))</f>
        <v>2021–22 193</v>
      </c>
      <c r="I661" s="56" t="str">
        <f t="shared" si="41"/>
        <v>ZAIR</v>
      </c>
      <c r="J661" s="57">
        <f t="shared" si="42"/>
        <v>2.1676500000000001E-3</v>
      </c>
      <c r="K661" s="57">
        <f t="shared" si="43"/>
        <v>7.0510259999999991E-2</v>
      </c>
    </row>
    <row r="662" spans="1:11" x14ac:dyDescent="0.2">
      <c r="A662" t="s">
        <v>583</v>
      </c>
      <c r="B662" t="s">
        <v>292</v>
      </c>
      <c r="C662">
        <v>28162.5</v>
      </c>
      <c r="D662" s="37">
        <v>499617.56</v>
      </c>
      <c r="E662" s="56"/>
      <c r="F662" s="56" t="str">
        <f t="shared" si="40"/>
        <v>2021–22 ZIMB</v>
      </c>
      <c r="G662" s="56" t="str">
        <f t="array" ref="G662">A662&amp;" "&amp;SUM(IF(A662=FinyearIm,IF(C662&lt;=QldIm,1,0),0))</f>
        <v>2021–22 151</v>
      </c>
      <c r="H662" s="56" t="str">
        <f t="array" ref="H662">A662&amp;" "&amp;SUM(IF(A662=FinyearIm,IF(D662&lt;=AustraliaIm,1,0),0))</f>
        <v>2021–22 165</v>
      </c>
      <c r="I662" s="56" t="str">
        <f t="shared" si="41"/>
        <v>ZIMB</v>
      </c>
      <c r="J662" s="57">
        <f t="shared" si="42"/>
        <v>2.81625E-2</v>
      </c>
      <c r="K662" s="57">
        <f t="shared" si="43"/>
        <v>0.49961756000000002</v>
      </c>
    </row>
    <row r="663" spans="1:11" x14ac:dyDescent="0.2">
      <c r="A663" t="s">
        <v>583</v>
      </c>
      <c r="B663" t="s">
        <v>293</v>
      </c>
      <c r="C663" s="37">
        <v>8532.2000000000007</v>
      </c>
      <c r="D663" s="37">
        <v>1418289.7</v>
      </c>
      <c r="E663" s="56"/>
      <c r="F663" s="56" t="str">
        <f t="shared" si="40"/>
        <v>2021–22 ZMBA</v>
      </c>
      <c r="G663" s="56" t="str">
        <f t="array" ref="G663">A663&amp;" "&amp;SUM(IF(A663=FinyearIm,IF(C663&lt;=QldIm,1,0),0))</f>
        <v>2021–22 164</v>
      </c>
      <c r="H663" s="56" t="str">
        <f t="array" ref="H663">A663&amp;" "&amp;SUM(IF(A663=FinyearIm,IF(D663&lt;=AustraliaIm,1,0),0))</f>
        <v>2021–22 147</v>
      </c>
      <c r="I663" s="56" t="str">
        <f t="shared" si="41"/>
        <v>ZMBA</v>
      </c>
      <c r="J663" s="57">
        <f t="shared" si="42"/>
        <v>8.5322000000000002E-3</v>
      </c>
      <c r="K663" s="57">
        <f t="shared" si="43"/>
        <v>1.4182896999999999</v>
      </c>
    </row>
    <row r="664" spans="1:11" x14ac:dyDescent="0.2">
      <c r="A664" t="s">
        <v>583</v>
      </c>
      <c r="B664" t="s">
        <v>130</v>
      </c>
      <c r="C664" s="37">
        <v>0</v>
      </c>
      <c r="D664" s="37">
        <v>17984.57</v>
      </c>
      <c r="E664" s="56"/>
      <c r="F664" s="56" t="str">
        <f t="shared" si="40"/>
        <v>2021–22 CHAD</v>
      </c>
      <c r="G664" s="56" t="str">
        <f t="array" ref="G664">A664&amp;" "&amp;SUM(IF(A664=FinyearIm,IF(C664&lt;=QldIm,1,0),0))</f>
        <v>2021–22 222</v>
      </c>
      <c r="H664" s="56" t="str">
        <f t="array" ref="H664">A664&amp;" "&amp;SUM(IF(A664=FinyearIm,IF(D664&lt;=AustraliaIm,1,0),0))</f>
        <v>2021–22 206</v>
      </c>
      <c r="I664" s="56" t="str">
        <f t="shared" si="41"/>
        <v>CHAD</v>
      </c>
      <c r="J664" s="57">
        <f t="shared" si="42"/>
        <v>0</v>
      </c>
      <c r="K664" s="57">
        <f t="shared" si="43"/>
        <v>1.7984569999999998E-2</v>
      </c>
    </row>
    <row r="665" spans="1:11" x14ac:dyDescent="0.2">
      <c r="A665" t="s">
        <v>583</v>
      </c>
      <c r="B665" t="s">
        <v>288</v>
      </c>
      <c r="C665" s="37">
        <v>16545.07</v>
      </c>
      <c r="D665" s="37">
        <v>16545.07</v>
      </c>
      <c r="E665" s="56"/>
      <c r="F665" s="56" t="str">
        <f t="shared" si="40"/>
        <v>2021–22 WALL</v>
      </c>
      <c r="G665" s="56" t="str">
        <f t="array" ref="G665">A665&amp;" "&amp;SUM(IF(A665=FinyearIm,IF(C665&lt;=QldIm,1,0),0))</f>
        <v>2021–22 160</v>
      </c>
      <c r="H665" s="56" t="str">
        <f t="array" ref="H665">A665&amp;" "&amp;SUM(IF(A665=FinyearIm,IF(D665&lt;=AustraliaIm,1,0),0))</f>
        <v>2021–22 207</v>
      </c>
      <c r="I665" s="56" t="str">
        <f t="shared" si="41"/>
        <v>WALL</v>
      </c>
      <c r="J665" s="57">
        <f t="shared" si="42"/>
        <v>1.6545069999999999E-2</v>
      </c>
      <c r="K665" s="57">
        <f t="shared" si="43"/>
        <v>1.6545069999999999E-2</v>
      </c>
    </row>
    <row r="666" spans="1:11" x14ac:dyDescent="0.2">
      <c r="A666" t="s">
        <v>583</v>
      </c>
      <c r="B666" t="s">
        <v>331</v>
      </c>
      <c r="C666" s="37">
        <v>0</v>
      </c>
      <c r="D666" s="37">
        <v>6932.87</v>
      </c>
      <c r="E666" s="56"/>
      <c r="F666" s="56" t="str">
        <f t="shared" si="40"/>
        <v>2021–22 GNDA</v>
      </c>
      <c r="G666" s="56" t="str">
        <f t="array" ref="G666">A666&amp;" "&amp;SUM(IF(A666=FinyearIm,IF(C666&lt;=QldIm,1,0),0))</f>
        <v>2021–22 222</v>
      </c>
      <c r="H666" s="56" t="str">
        <f t="array" ref="H666">A666&amp;" "&amp;SUM(IF(A666=FinyearIm,IF(D666&lt;=AustraliaIm,1,0),0))</f>
        <v>2021–22 217</v>
      </c>
      <c r="I666" s="56" t="str">
        <f t="shared" si="41"/>
        <v>GNDA</v>
      </c>
      <c r="J666" s="57">
        <f t="shared" si="42"/>
        <v>0</v>
      </c>
      <c r="K666" s="57">
        <f t="shared" si="43"/>
        <v>6.9328699999999998E-3</v>
      </c>
    </row>
    <row r="667" spans="1:11" x14ac:dyDescent="0.2">
      <c r="A667" t="s">
        <v>583</v>
      </c>
      <c r="B667" t="s">
        <v>304</v>
      </c>
      <c r="C667" s="37">
        <v>0</v>
      </c>
      <c r="D667" s="37">
        <v>5640373429.71</v>
      </c>
      <c r="E667" s="56"/>
      <c r="F667" s="56" t="str">
        <f t="shared" si="40"/>
        <v>2021–22 NCD</v>
      </c>
      <c r="G667" s="56" t="str">
        <f t="array" ref="G667">A667&amp;" "&amp;SUM(IF(A667=FinyearIm,IF(C667&lt;=QldIm,1,0),0))</f>
        <v>2021–22 222</v>
      </c>
      <c r="H667" s="56" t="str">
        <f t="array" ref="H667">A667&amp;" "&amp;SUM(IF(A667=FinyearIm,IF(D667&lt;=AustraliaIm,1,0),0))</f>
        <v>2021–22 16</v>
      </c>
      <c r="I667" s="56" t="str">
        <f t="shared" si="41"/>
        <v>NCD</v>
      </c>
      <c r="J667" s="57">
        <f t="shared" si="42"/>
        <v>0</v>
      </c>
      <c r="K667" s="57">
        <f t="shared" si="43"/>
        <v>5640.37342971</v>
      </c>
    </row>
    <row r="668" spans="1:11" x14ac:dyDescent="0.2">
      <c r="A668" t="s">
        <v>588</v>
      </c>
      <c r="B668" t="s">
        <v>100</v>
      </c>
      <c r="C668" s="37">
        <v>92141.25</v>
      </c>
      <c r="D668" s="37">
        <v>1195443.94</v>
      </c>
      <c r="E668" s="56"/>
      <c r="F668" s="56" t="str">
        <f t="shared" si="40"/>
        <v>2022–23 AFGH</v>
      </c>
      <c r="G668" s="56" t="str">
        <f t="array" ref="G668">A668&amp;" "&amp;SUM(IF(A668=FinyearIm,IF(C668&lt;=QldIm,1,0),0))</f>
        <v>2022–23 137</v>
      </c>
      <c r="H668" s="56" t="str">
        <f t="array" ref="H668">A668&amp;" "&amp;SUM(IF(A668=FinyearIm,IF(D668&lt;=AustraliaIm,1,0),0))</f>
        <v>2022–23 151</v>
      </c>
      <c r="I668" s="56" t="str">
        <f t="shared" si="41"/>
        <v>AFGH</v>
      </c>
      <c r="J668" s="57">
        <f t="shared" si="42"/>
        <v>9.2141249999999994E-2</v>
      </c>
      <c r="K668" s="57">
        <f t="shared" si="43"/>
        <v>1.1954439399999999</v>
      </c>
    </row>
    <row r="669" spans="1:11" x14ac:dyDescent="0.2">
      <c r="A669" t="s">
        <v>588</v>
      </c>
      <c r="B669" t="s">
        <v>101</v>
      </c>
      <c r="C669" s="37">
        <v>5133.6000000000004</v>
      </c>
      <c r="D669" s="37">
        <v>14763686.550000001</v>
      </c>
      <c r="E669" s="56"/>
      <c r="F669" s="56" t="str">
        <f t="shared" si="40"/>
        <v>2022–23 AGUA</v>
      </c>
      <c r="G669" s="56" t="str">
        <f t="array" ref="G669">A669&amp;" "&amp;SUM(IF(A669=FinyearIm,IF(C669&lt;=QldIm,1,0),0))</f>
        <v>2022–23 174</v>
      </c>
      <c r="H669" s="56" t="str">
        <f t="array" ref="H669">A669&amp;" "&amp;SUM(IF(A669=FinyearIm,IF(D669&lt;=AustraliaIm,1,0),0))</f>
        <v>2022–23 115</v>
      </c>
      <c r="I669" s="56" t="str">
        <f t="shared" si="41"/>
        <v>AGUA</v>
      </c>
      <c r="J669" s="57">
        <f t="shared" si="42"/>
        <v>5.1336000000000003E-3</v>
      </c>
      <c r="K669" s="57">
        <f t="shared" si="43"/>
        <v>14.763686550000001</v>
      </c>
    </row>
    <row r="670" spans="1:11" x14ac:dyDescent="0.2">
      <c r="A670" t="s">
        <v>588</v>
      </c>
      <c r="B670" t="s">
        <v>102</v>
      </c>
      <c r="C670" s="37">
        <v>394548.25</v>
      </c>
      <c r="D670" s="37">
        <v>6444376.5199999996</v>
      </c>
      <c r="E670" s="56"/>
      <c r="F670" s="56" t="str">
        <f t="shared" si="40"/>
        <v>2022–23 ALBA</v>
      </c>
      <c r="G670" s="56" t="str">
        <f t="array" ref="G670">A670&amp;" "&amp;SUM(IF(A670=FinyearIm,IF(C670&lt;=QldIm,1,0),0))</f>
        <v>2022–23 118</v>
      </c>
      <c r="H670" s="56" t="str">
        <f t="array" ref="H670">A670&amp;" "&amp;SUM(IF(A670=FinyearIm,IF(D670&lt;=AustraliaIm,1,0),0))</f>
        <v>2022–23 126</v>
      </c>
      <c r="I670" s="56" t="str">
        <f t="shared" si="41"/>
        <v>ALBA</v>
      </c>
      <c r="J670" s="57">
        <f t="shared" si="42"/>
        <v>0.39454824999999999</v>
      </c>
      <c r="K670" s="57">
        <f t="shared" si="43"/>
        <v>6.4443765199999996</v>
      </c>
    </row>
    <row r="671" spans="1:11" x14ac:dyDescent="0.2">
      <c r="A671" t="s">
        <v>588</v>
      </c>
      <c r="B671" t="s">
        <v>103</v>
      </c>
      <c r="C671" s="37">
        <v>315472636.63999999</v>
      </c>
      <c r="D671" s="37">
        <v>315640742.52999997</v>
      </c>
      <c r="E671" s="56"/>
      <c r="F671" s="56" t="str">
        <f t="shared" si="40"/>
        <v>2022–23 ALGR</v>
      </c>
      <c r="G671" s="56" t="str">
        <f t="array" ref="G671">A671&amp;" "&amp;SUM(IF(A671=FinyearIm,IF(C671&lt;=QldIm,1,0),0))</f>
        <v>2022–23 29</v>
      </c>
      <c r="H671" s="56" t="str">
        <f t="array" ref="H671">A671&amp;" "&amp;SUM(IF(A671=FinyearIm,IF(D671&lt;=AustraliaIm,1,0),0))</f>
        <v>2022–23 61</v>
      </c>
      <c r="I671" s="56" t="str">
        <f t="shared" si="41"/>
        <v>ALGR</v>
      </c>
      <c r="J671" s="57">
        <f t="shared" si="42"/>
        <v>315.47263663999996</v>
      </c>
      <c r="K671" s="57">
        <f t="shared" si="43"/>
        <v>315.64074252999995</v>
      </c>
    </row>
    <row r="672" spans="1:11" x14ac:dyDescent="0.2">
      <c r="A672" t="s">
        <v>588</v>
      </c>
      <c r="B672" t="s">
        <v>327</v>
      </c>
      <c r="C672" s="37">
        <v>0</v>
      </c>
      <c r="D672" s="37">
        <v>12116.68</v>
      </c>
      <c r="E672" s="56"/>
      <c r="F672" s="56" t="str">
        <f t="shared" si="40"/>
        <v>2022–23 ANGA</v>
      </c>
      <c r="G672" s="56" t="str">
        <f t="array" ref="G672">A672&amp;" "&amp;SUM(IF(A672=FinyearIm,IF(C672&lt;=QldIm,1,0),0))</f>
        <v>2022–23 225</v>
      </c>
      <c r="H672" s="56" t="str">
        <f t="array" ref="H672">A672&amp;" "&amp;SUM(IF(A672=FinyearIm,IF(D672&lt;=AustraliaIm,1,0),0))</f>
        <v>2022–23 216</v>
      </c>
      <c r="I672" s="56" t="str">
        <f t="shared" si="41"/>
        <v>ANGA</v>
      </c>
      <c r="J672" s="57">
        <f t="shared" si="42"/>
        <v>0</v>
      </c>
      <c r="K672" s="57">
        <f t="shared" si="43"/>
        <v>1.2116679999999999E-2</v>
      </c>
    </row>
    <row r="673" spans="1:11" x14ac:dyDescent="0.2">
      <c r="A673" t="s">
        <v>588</v>
      </c>
      <c r="B673" t="s">
        <v>104</v>
      </c>
      <c r="C673" s="37">
        <v>145198.38</v>
      </c>
      <c r="D673" s="37">
        <v>50780497.5</v>
      </c>
      <c r="E673" s="56"/>
      <c r="F673" s="56" t="str">
        <f t="shared" si="40"/>
        <v>2022–23 ANGO</v>
      </c>
      <c r="G673" s="56" t="str">
        <f t="array" ref="G673">A673&amp;" "&amp;SUM(IF(A673=FinyearIm,IF(C673&lt;=QldIm,1,0),0))</f>
        <v>2022–23 132</v>
      </c>
      <c r="H673" s="56" t="str">
        <f t="array" ref="H673">A673&amp;" "&amp;SUM(IF(A673=FinyearIm,IF(D673&lt;=AustraliaIm,1,0),0))</f>
        <v>2022–23 90</v>
      </c>
      <c r="I673" s="56" t="str">
        <f t="shared" si="41"/>
        <v>ANGO</v>
      </c>
      <c r="J673" s="57">
        <f t="shared" si="42"/>
        <v>0.14519838000000002</v>
      </c>
      <c r="K673" s="57">
        <f t="shared" si="43"/>
        <v>50.780497500000003</v>
      </c>
    </row>
    <row r="674" spans="1:11" x14ac:dyDescent="0.2">
      <c r="A674" t="s">
        <v>588</v>
      </c>
      <c r="B674" t="s">
        <v>106</v>
      </c>
      <c r="C674" s="37">
        <v>5430.19</v>
      </c>
      <c r="D674" s="37">
        <v>210464.62</v>
      </c>
      <c r="E674" s="56"/>
      <c r="F674" s="56" t="str">
        <f t="shared" si="40"/>
        <v>2022–23 ANTI</v>
      </c>
      <c r="G674" s="56" t="str">
        <f t="array" ref="G674">A674&amp;" "&amp;SUM(IF(A674=FinyearIm,IF(C674&lt;=QldIm,1,0),0))</f>
        <v>2022–23 173</v>
      </c>
      <c r="H674" s="56" t="str">
        <f t="array" ref="H674">A674&amp;" "&amp;SUM(IF(A674=FinyearIm,IF(D674&lt;=AustraliaIm,1,0),0))</f>
        <v>2022–23 185</v>
      </c>
      <c r="I674" s="56" t="str">
        <f t="shared" si="41"/>
        <v>ANTI</v>
      </c>
      <c r="J674" s="57">
        <f t="shared" si="42"/>
        <v>5.4301899999999997E-3</v>
      </c>
      <c r="K674" s="57">
        <f t="shared" si="43"/>
        <v>0.21046461999999999</v>
      </c>
    </row>
    <row r="675" spans="1:11" x14ac:dyDescent="0.2">
      <c r="A675" t="s">
        <v>588</v>
      </c>
      <c r="B675" t="s">
        <v>107</v>
      </c>
      <c r="C675" s="37">
        <v>173012013.63999999</v>
      </c>
      <c r="D675" s="37">
        <v>908653847.74000001</v>
      </c>
      <c r="E675" s="56"/>
      <c r="F675" s="56" t="str">
        <f t="shared" si="40"/>
        <v>2022–23 ARGE</v>
      </c>
      <c r="G675" s="56" t="str">
        <f t="array" ref="G675">A675&amp;" "&amp;SUM(IF(A675=FinyearIm,IF(C675&lt;=QldIm,1,0),0))</f>
        <v>2022–23 38</v>
      </c>
      <c r="H675" s="56" t="str">
        <f t="array" ref="H675">A675&amp;" "&amp;SUM(IF(A675=FinyearIm,IF(D675&lt;=AustraliaIm,1,0),0))</f>
        <v>2022–23 42</v>
      </c>
      <c r="I675" s="56" t="str">
        <f t="shared" si="41"/>
        <v>ARGE</v>
      </c>
      <c r="J675" s="57">
        <f t="shared" si="42"/>
        <v>173.01201363999999</v>
      </c>
      <c r="K675" s="57">
        <f t="shared" si="43"/>
        <v>908.65384774000006</v>
      </c>
    </row>
    <row r="676" spans="1:11" x14ac:dyDescent="0.2">
      <c r="A676" t="s">
        <v>588</v>
      </c>
      <c r="B676" t="s">
        <v>108</v>
      </c>
      <c r="C676" s="37">
        <v>321545.86</v>
      </c>
      <c r="D676" s="37">
        <v>3169759.12</v>
      </c>
      <c r="E676" s="56"/>
      <c r="F676" s="56" t="str">
        <f t="shared" si="40"/>
        <v>2022–23 ARMN</v>
      </c>
      <c r="G676" s="56" t="str">
        <f t="array" ref="G676">A676&amp;" "&amp;SUM(IF(A676=FinyearIm,IF(C676&lt;=QldIm,1,0),0))</f>
        <v>2022–23 120</v>
      </c>
      <c r="H676" s="56" t="str">
        <f t="array" ref="H676">A676&amp;" "&amp;SUM(IF(A676=FinyearIm,IF(D676&lt;=AustraliaIm,1,0),0))</f>
        <v>2022–23 135</v>
      </c>
      <c r="I676" s="56" t="str">
        <f t="shared" si="41"/>
        <v>ARMN</v>
      </c>
      <c r="J676" s="57">
        <f t="shared" si="42"/>
        <v>0.32154585999999996</v>
      </c>
      <c r="K676" s="57">
        <f t="shared" si="43"/>
        <v>3.1697591200000002</v>
      </c>
    </row>
    <row r="677" spans="1:11" x14ac:dyDescent="0.2">
      <c r="A677" t="s">
        <v>588</v>
      </c>
      <c r="B677" t="s">
        <v>109</v>
      </c>
      <c r="C677" s="37">
        <v>399232094.11000001</v>
      </c>
      <c r="D677" s="37">
        <v>2143720532.1700001</v>
      </c>
      <c r="E677" s="56"/>
      <c r="F677" s="56" t="str">
        <f t="shared" si="40"/>
        <v>2022–23 ASTA</v>
      </c>
      <c r="G677" s="56" t="str">
        <f t="array" ref="G677">A677&amp;" "&amp;SUM(IF(A677=FinyearIm,IF(C677&lt;=QldIm,1,0),0))</f>
        <v>2022–23 25</v>
      </c>
      <c r="H677" s="56" t="str">
        <f t="array" ref="H677">A677&amp;" "&amp;SUM(IF(A677=FinyearIm,IF(D677&lt;=AustraliaIm,1,0),0))</f>
        <v>2022–23 28</v>
      </c>
      <c r="I677" s="56" t="str">
        <f t="shared" si="41"/>
        <v>ASTA</v>
      </c>
      <c r="J677" s="57">
        <f t="shared" si="42"/>
        <v>399.23209410999999</v>
      </c>
      <c r="K677" s="57">
        <f t="shared" si="43"/>
        <v>2143.7205321700003</v>
      </c>
    </row>
    <row r="678" spans="1:11" x14ac:dyDescent="0.2">
      <c r="A678" t="s">
        <v>588</v>
      </c>
      <c r="B678" t="s">
        <v>337</v>
      </c>
      <c r="C678" s="37">
        <v>139585989.88999999</v>
      </c>
      <c r="D678" s="37">
        <v>816745200.63000202</v>
      </c>
      <c r="E678" s="56"/>
      <c r="F678" s="56" t="str">
        <f t="shared" si="40"/>
        <v>2022–23 AUST</v>
      </c>
      <c r="G678" s="56" t="str">
        <f t="array" ref="G678">A678&amp;" "&amp;SUM(IF(A678=FinyearIm,IF(C678&lt;=QldIm,1,0),0))</f>
        <v>2022–23 44</v>
      </c>
      <c r="H678" s="56" t="str">
        <f t="array" ref="H678">A678&amp;" "&amp;SUM(IF(A678=FinyearIm,IF(D678&lt;=AustraliaIm,1,0),0))</f>
        <v>2022–23 45</v>
      </c>
      <c r="I678" s="56" t="str">
        <f t="shared" si="41"/>
        <v>AUST</v>
      </c>
      <c r="J678" s="57">
        <f t="shared" si="42"/>
        <v>139.58598988999998</v>
      </c>
      <c r="K678" s="57">
        <f t="shared" si="43"/>
        <v>816.74520063000205</v>
      </c>
    </row>
    <row r="679" spans="1:11" x14ac:dyDescent="0.2">
      <c r="A679" t="s">
        <v>588</v>
      </c>
      <c r="B679" t="s">
        <v>110</v>
      </c>
      <c r="C679">
        <v>31222.400000000001</v>
      </c>
      <c r="D679" s="37">
        <v>164934567.83000001</v>
      </c>
      <c r="E679" s="56"/>
      <c r="F679" s="56" t="str">
        <f t="shared" si="40"/>
        <v>2022–23 AZBJ</v>
      </c>
      <c r="G679" s="56" t="str">
        <f t="array" ref="G679">A679&amp;" "&amp;SUM(IF(A679=FinyearIm,IF(C679&lt;=QldIm,1,0),0))</f>
        <v>2022–23 154</v>
      </c>
      <c r="H679" s="56" t="str">
        <f t="array" ref="H679">A679&amp;" "&amp;SUM(IF(A679=FinyearIm,IF(D679&lt;=AustraliaIm,1,0),0))</f>
        <v>2022–23 71</v>
      </c>
      <c r="I679" s="56" t="str">
        <f t="shared" si="41"/>
        <v>AZBJ</v>
      </c>
      <c r="J679" s="57">
        <f t="shared" si="42"/>
        <v>3.1222400000000001E-2</v>
      </c>
      <c r="K679" s="57">
        <f t="shared" si="43"/>
        <v>164.93456783000002</v>
      </c>
    </row>
    <row r="680" spans="1:11" x14ac:dyDescent="0.2">
      <c r="A680" t="s">
        <v>588</v>
      </c>
      <c r="B680" t="s">
        <v>111</v>
      </c>
      <c r="C680">
        <v>214829023.94</v>
      </c>
      <c r="D680" s="37">
        <v>1498763743.1500001</v>
      </c>
      <c r="E680" s="56"/>
      <c r="F680" s="56" t="str">
        <f t="shared" si="40"/>
        <v>2022–23 BADE</v>
      </c>
      <c r="G680" s="56" t="str">
        <f t="array" ref="G680">A680&amp;" "&amp;SUM(IF(A680=FinyearIm,IF(C680&lt;=QldIm,1,0),0))</f>
        <v>2022–23 34</v>
      </c>
      <c r="H680" s="56" t="str">
        <f t="array" ref="H680">A680&amp;" "&amp;SUM(IF(A680=FinyearIm,IF(D680&lt;=AustraliaIm,1,0),0))</f>
        <v>2022–23 33</v>
      </c>
      <c r="I680" s="56" t="str">
        <f t="shared" si="41"/>
        <v>BADE</v>
      </c>
      <c r="J680" s="57">
        <f t="shared" si="42"/>
        <v>214.82902393999998</v>
      </c>
      <c r="K680" s="57">
        <f t="shared" si="43"/>
        <v>1498.76374315</v>
      </c>
    </row>
    <row r="681" spans="1:11" x14ac:dyDescent="0.2">
      <c r="A681" t="s">
        <v>588</v>
      </c>
      <c r="B681" t="s">
        <v>294</v>
      </c>
      <c r="C681" s="37">
        <v>0</v>
      </c>
      <c r="D681" s="37">
        <v>2043615.4</v>
      </c>
      <c r="E681" s="56"/>
      <c r="F681" s="56" t="str">
        <f t="shared" si="40"/>
        <v>2022–23 BAHA</v>
      </c>
      <c r="G681" s="56" t="str">
        <f t="array" ref="G681">A681&amp;" "&amp;SUM(IF(A681=FinyearIm,IF(C681&lt;=QldIm,1,0),0))</f>
        <v>2022–23 225</v>
      </c>
      <c r="H681" s="56" t="str">
        <f t="array" ref="H681">A681&amp;" "&amp;SUM(IF(A681=FinyearIm,IF(D681&lt;=AustraliaIm,1,0),0))</f>
        <v>2022–23 143</v>
      </c>
      <c r="I681" s="56" t="str">
        <f t="shared" si="41"/>
        <v>BAHA</v>
      </c>
      <c r="J681" s="57">
        <f t="shared" si="42"/>
        <v>0</v>
      </c>
      <c r="K681" s="57">
        <f t="shared" si="43"/>
        <v>2.0436153999999997</v>
      </c>
    </row>
    <row r="682" spans="1:11" x14ac:dyDescent="0.2">
      <c r="A682" t="s">
        <v>588</v>
      </c>
      <c r="B682" t="s">
        <v>112</v>
      </c>
      <c r="C682" s="37">
        <v>1274.75</v>
      </c>
      <c r="D682" s="37">
        <v>3087995.62</v>
      </c>
      <c r="E682" s="56"/>
      <c r="F682" s="56" t="str">
        <f t="shared" si="40"/>
        <v>2022–23 BARB</v>
      </c>
      <c r="G682" s="56" t="str">
        <f t="array" ref="G682">A682&amp;" "&amp;SUM(IF(A682=FinyearIm,IF(C682&lt;=QldIm,1,0),0))</f>
        <v>2022–23 184</v>
      </c>
      <c r="H682" s="56" t="str">
        <f t="array" ref="H682">A682&amp;" "&amp;SUM(IF(A682=FinyearIm,IF(D682&lt;=AustraliaIm,1,0),0))</f>
        <v>2022–23 136</v>
      </c>
      <c r="I682" s="56" t="str">
        <f t="shared" si="41"/>
        <v>BARB</v>
      </c>
      <c r="J682" s="57">
        <f t="shared" si="42"/>
        <v>1.2747500000000001E-3</v>
      </c>
      <c r="K682" s="57">
        <f t="shared" si="43"/>
        <v>3.0879956200000001</v>
      </c>
    </row>
    <row r="683" spans="1:11" x14ac:dyDescent="0.2">
      <c r="A683" t="s">
        <v>588</v>
      </c>
      <c r="B683" t="s">
        <v>295</v>
      </c>
      <c r="C683" s="37">
        <v>44346.8</v>
      </c>
      <c r="D683" s="37">
        <v>1089473.8899999999</v>
      </c>
      <c r="E683" s="56"/>
      <c r="F683" s="56" t="str">
        <f t="shared" si="40"/>
        <v>2022–23 BELA</v>
      </c>
      <c r="G683" s="56" t="str">
        <f t="array" ref="G683">A683&amp;" "&amp;SUM(IF(A683=FinyearIm,IF(C683&lt;=QldIm,1,0),0))</f>
        <v>2022–23 148</v>
      </c>
      <c r="H683" s="56" t="str">
        <f t="array" ref="H683">A683&amp;" "&amp;SUM(IF(A683=FinyearIm,IF(D683&lt;=AustraliaIm,1,0),0))</f>
        <v>2022–23 153</v>
      </c>
      <c r="I683" s="56" t="str">
        <f t="shared" si="41"/>
        <v>BELA</v>
      </c>
      <c r="J683" s="57">
        <f t="shared" si="42"/>
        <v>4.4346800000000006E-2</v>
      </c>
      <c r="K683" s="57">
        <f t="shared" si="43"/>
        <v>1.0894738899999998</v>
      </c>
    </row>
    <row r="684" spans="1:11" x14ac:dyDescent="0.2">
      <c r="A684" t="s">
        <v>588</v>
      </c>
      <c r="B684" t="s">
        <v>113</v>
      </c>
      <c r="C684" s="37">
        <v>563754.09</v>
      </c>
      <c r="D684" s="37">
        <v>3351499.3</v>
      </c>
      <c r="E684" s="56"/>
      <c r="F684" s="56" t="str">
        <f t="shared" si="40"/>
        <v>2022–23 BELE</v>
      </c>
      <c r="G684" s="56" t="str">
        <f t="array" ref="G684">A684&amp;" "&amp;SUM(IF(A684=FinyearIm,IF(C684&lt;=QldIm,1,0),0))</f>
        <v>2022–23 111</v>
      </c>
      <c r="H684" s="56" t="str">
        <f t="array" ref="H684">A684&amp;" "&amp;SUM(IF(A684=FinyearIm,IF(D684&lt;=AustraliaIm,1,0),0))</f>
        <v>2022–23 134</v>
      </c>
      <c r="I684" s="56" t="str">
        <f t="shared" si="41"/>
        <v>BELE</v>
      </c>
      <c r="J684" s="57">
        <f t="shared" si="42"/>
        <v>0.56375408999999999</v>
      </c>
      <c r="K684" s="57">
        <f t="shared" si="43"/>
        <v>3.3514993</v>
      </c>
    </row>
    <row r="685" spans="1:11" x14ac:dyDescent="0.2">
      <c r="A685" t="s">
        <v>588</v>
      </c>
      <c r="B685" t="s">
        <v>114</v>
      </c>
      <c r="C685" s="37">
        <v>302994093.87</v>
      </c>
      <c r="D685" s="37">
        <v>3175228256.6599998</v>
      </c>
      <c r="E685" s="56"/>
      <c r="F685" s="56" t="str">
        <f t="shared" si="40"/>
        <v>2022–23 BELG</v>
      </c>
      <c r="G685" s="56" t="str">
        <f t="array" ref="G685">A685&amp;" "&amp;SUM(IF(A685=FinyearIm,IF(C685&lt;=QldIm,1,0),0))</f>
        <v>2022–23 30</v>
      </c>
      <c r="H685" s="56" t="str">
        <f t="array" ref="H685">A685&amp;" "&amp;SUM(IF(A685=FinyearIm,IF(D685&lt;=AustraliaIm,1,0),0))</f>
        <v>2022–23 23</v>
      </c>
      <c r="I685" s="56" t="str">
        <f t="shared" si="41"/>
        <v>BELG</v>
      </c>
      <c r="J685" s="57">
        <f t="shared" si="42"/>
        <v>302.99409387000003</v>
      </c>
      <c r="K685" s="57">
        <f t="shared" si="43"/>
        <v>3175.2282566599997</v>
      </c>
    </row>
    <row r="686" spans="1:11" x14ac:dyDescent="0.2">
      <c r="A686" t="s">
        <v>588</v>
      </c>
      <c r="B686" t="s">
        <v>313</v>
      </c>
      <c r="C686" s="37">
        <v>0</v>
      </c>
      <c r="D686" s="37">
        <v>4539.68</v>
      </c>
      <c r="E686" s="56"/>
      <c r="F686" s="56" t="str">
        <f t="shared" si="40"/>
        <v>2022–23 BGUI</v>
      </c>
      <c r="G686" s="56" t="str">
        <f t="array" ref="G686">A686&amp;" "&amp;SUM(IF(A686=FinyearIm,IF(C686&lt;=QldIm,1,0),0))</f>
        <v>2022–23 225</v>
      </c>
      <c r="H686" s="56" t="str">
        <f t="array" ref="H686">A686&amp;" "&amp;SUM(IF(A686=FinyearIm,IF(D686&lt;=AustraliaIm,1,0),0))</f>
        <v>2022–23 220</v>
      </c>
      <c r="I686" s="56" t="str">
        <f t="shared" si="41"/>
        <v>BGUI</v>
      </c>
      <c r="J686" s="57">
        <f t="shared" si="42"/>
        <v>0</v>
      </c>
      <c r="K686" s="57">
        <f t="shared" si="43"/>
        <v>4.5396799999999999E-3</v>
      </c>
    </row>
    <row r="687" spans="1:11" x14ac:dyDescent="0.2">
      <c r="A687" t="s">
        <v>588</v>
      </c>
      <c r="B687" t="s">
        <v>116</v>
      </c>
      <c r="C687" s="37">
        <v>13020028.710000001</v>
      </c>
      <c r="D687" s="37">
        <v>209128593.90000001</v>
      </c>
      <c r="E687" s="56"/>
      <c r="F687" s="56" t="str">
        <f t="shared" si="40"/>
        <v>2022–23 BHRN</v>
      </c>
      <c r="G687" s="56" t="str">
        <f t="array" ref="G687">A687&amp;" "&amp;SUM(IF(A687=FinyearIm,IF(C687&lt;=QldIm,1,0),0))</f>
        <v>2022–23 68</v>
      </c>
      <c r="H687" s="56" t="str">
        <f t="array" ref="H687">A687&amp;" "&amp;SUM(IF(A687=FinyearIm,IF(D687&lt;=AustraliaIm,1,0),0))</f>
        <v>2022–23 66</v>
      </c>
      <c r="I687" s="56" t="str">
        <f t="shared" si="41"/>
        <v>BHRN</v>
      </c>
      <c r="J687" s="57">
        <f t="shared" si="42"/>
        <v>13.02002871</v>
      </c>
      <c r="K687" s="57">
        <f t="shared" si="43"/>
        <v>209.1285939</v>
      </c>
    </row>
    <row r="688" spans="1:11" x14ac:dyDescent="0.2">
      <c r="A688" t="s">
        <v>588</v>
      </c>
      <c r="B688" t="s">
        <v>117</v>
      </c>
      <c r="C688">
        <v>0</v>
      </c>
      <c r="D688" s="37">
        <v>200528.71</v>
      </c>
      <c r="E688" s="56"/>
      <c r="F688" s="56" t="str">
        <f t="shared" si="40"/>
        <v>2022–23 BHUT</v>
      </c>
      <c r="G688" s="56" t="str">
        <f t="array" ref="G688">A688&amp;" "&amp;SUM(IF(A688=FinyearIm,IF(C688&lt;=QldIm,1,0),0))</f>
        <v>2022–23 225</v>
      </c>
      <c r="H688" s="56" t="str">
        <f t="array" ref="H688">A688&amp;" "&amp;SUM(IF(A688=FinyearIm,IF(D688&lt;=AustraliaIm,1,0),0))</f>
        <v>2022–23 187</v>
      </c>
      <c r="I688" s="56" t="str">
        <f t="shared" si="41"/>
        <v>BHUT</v>
      </c>
      <c r="J688" s="57">
        <f t="shared" si="42"/>
        <v>0</v>
      </c>
      <c r="K688" s="57">
        <f t="shared" si="43"/>
        <v>0.20052871</v>
      </c>
    </row>
    <row r="689" spans="1:11" x14ac:dyDescent="0.2">
      <c r="A689" t="s">
        <v>588</v>
      </c>
      <c r="B689" t="s">
        <v>328</v>
      </c>
      <c r="C689">
        <v>0</v>
      </c>
      <c r="D689" s="37">
        <v>1271.1099999999999</v>
      </c>
      <c r="E689" s="56"/>
      <c r="F689" s="56" t="str">
        <f t="shared" si="40"/>
        <v>2022–23 BIOT</v>
      </c>
      <c r="G689" s="56" t="str">
        <f t="array" ref="G689">A689&amp;" "&amp;SUM(IF(A689=FinyearIm,IF(C689&lt;=QldIm,1,0),0))</f>
        <v>2022–23 225</v>
      </c>
      <c r="H689" s="56" t="str">
        <f t="array" ref="H689">A689&amp;" "&amp;SUM(IF(A689=FinyearIm,IF(D689&lt;=AustraliaIm,1,0),0))</f>
        <v>2022–23 225</v>
      </c>
      <c r="I689" s="56" t="str">
        <f t="shared" si="41"/>
        <v>BIOT</v>
      </c>
      <c r="J689" s="57">
        <f t="shared" si="42"/>
        <v>0</v>
      </c>
      <c r="K689" s="57">
        <f t="shared" si="43"/>
        <v>1.27111E-3</v>
      </c>
    </row>
    <row r="690" spans="1:11" x14ac:dyDescent="0.2">
      <c r="A690" t="s">
        <v>588</v>
      </c>
      <c r="B690" t="s">
        <v>118</v>
      </c>
      <c r="C690" s="37">
        <v>0</v>
      </c>
      <c r="D690" s="37">
        <v>230492.54</v>
      </c>
      <c r="E690" s="56"/>
      <c r="F690" s="56" t="str">
        <f t="shared" si="40"/>
        <v>2022–23 BMDA</v>
      </c>
      <c r="G690" s="56" t="str">
        <f t="array" ref="G690">A690&amp;" "&amp;SUM(IF(A690=FinyearIm,IF(C690&lt;=QldIm,1,0),0))</f>
        <v>2022–23 225</v>
      </c>
      <c r="H690" s="56" t="str">
        <f t="array" ref="H690">A690&amp;" "&amp;SUM(IF(A690=FinyearIm,IF(D690&lt;=AustraliaIm,1,0),0))</f>
        <v>2022–23 181</v>
      </c>
      <c r="I690" s="56" t="str">
        <f t="shared" si="41"/>
        <v>BMDA</v>
      </c>
      <c r="J690" s="57">
        <f t="shared" si="42"/>
        <v>0</v>
      </c>
      <c r="K690" s="57">
        <f t="shared" si="43"/>
        <v>0.23049254</v>
      </c>
    </row>
    <row r="691" spans="1:11" x14ac:dyDescent="0.2">
      <c r="A691" t="s">
        <v>588</v>
      </c>
      <c r="B691" t="s">
        <v>119</v>
      </c>
      <c r="C691" s="37">
        <v>796205.83</v>
      </c>
      <c r="D691" s="37">
        <v>16415401.92</v>
      </c>
      <c r="E691" s="56"/>
      <c r="F691" s="56" t="str">
        <f t="shared" si="40"/>
        <v>2022–23 BOHR</v>
      </c>
      <c r="G691" s="56" t="str">
        <f t="array" ref="G691">A691&amp;" "&amp;SUM(IF(A691=FinyearIm,IF(C691&lt;=QldIm,1,0),0))</f>
        <v>2022–23 106</v>
      </c>
      <c r="H691" s="56" t="str">
        <f t="array" ref="H691">A691&amp;" "&amp;SUM(IF(A691=FinyearIm,IF(D691&lt;=AustraliaIm,1,0),0))</f>
        <v>2022–23 111</v>
      </c>
      <c r="I691" s="56" t="str">
        <f t="shared" si="41"/>
        <v>BOHR</v>
      </c>
      <c r="J691" s="57">
        <f t="shared" si="42"/>
        <v>0.79620583</v>
      </c>
      <c r="K691" s="57">
        <f t="shared" si="43"/>
        <v>16.415401920000001</v>
      </c>
    </row>
    <row r="692" spans="1:11" x14ac:dyDescent="0.2">
      <c r="A692" t="s">
        <v>588</v>
      </c>
      <c r="B692" t="s">
        <v>120</v>
      </c>
      <c r="C692" s="37">
        <v>43357804.25</v>
      </c>
      <c r="D692" s="37">
        <v>53882208.729999997</v>
      </c>
      <c r="E692" s="56"/>
      <c r="F692" s="56" t="str">
        <f t="shared" si="40"/>
        <v>2022–23 BOLI</v>
      </c>
      <c r="G692" s="56" t="str">
        <f t="array" ref="G692">A692&amp;" "&amp;SUM(IF(A692=FinyearIm,IF(C692&lt;=QldIm,1,0),0))</f>
        <v>2022–23 56</v>
      </c>
      <c r="H692" s="56" t="str">
        <f t="array" ref="H692">A692&amp;" "&amp;SUM(IF(A692=FinyearIm,IF(D692&lt;=AustraliaIm,1,0),0))</f>
        <v>2022–23 88</v>
      </c>
      <c r="I692" s="56" t="str">
        <f t="shared" si="41"/>
        <v>BOLI</v>
      </c>
      <c r="J692" s="57">
        <f t="shared" si="42"/>
        <v>43.357804250000001</v>
      </c>
      <c r="K692" s="57">
        <f t="shared" si="43"/>
        <v>53.882208729999995</v>
      </c>
    </row>
    <row r="693" spans="1:11" x14ac:dyDescent="0.2">
      <c r="A693" t="s">
        <v>588</v>
      </c>
      <c r="B693" t="s">
        <v>121</v>
      </c>
      <c r="C693" s="37">
        <v>84715.73</v>
      </c>
      <c r="D693" s="37">
        <v>11304328.529999999</v>
      </c>
      <c r="E693" s="56"/>
      <c r="F693" s="56" t="str">
        <f t="shared" si="40"/>
        <v>2022–23 BOTS</v>
      </c>
      <c r="G693" s="56" t="str">
        <f t="array" ref="G693">A693&amp;" "&amp;SUM(IF(A693=FinyearIm,IF(C693&lt;=QldIm,1,0),0))</f>
        <v>2022–23 140</v>
      </c>
      <c r="H693" s="56" t="str">
        <f t="array" ref="H693">A693&amp;" "&amp;SUM(IF(A693=FinyearIm,IF(D693&lt;=AustraliaIm,1,0),0))</f>
        <v>2022–23 118</v>
      </c>
      <c r="I693" s="56" t="str">
        <f t="shared" si="41"/>
        <v>BOTS</v>
      </c>
      <c r="J693" s="57">
        <f t="shared" si="42"/>
        <v>8.4715729999999989E-2</v>
      </c>
      <c r="K693" s="57">
        <f t="shared" si="43"/>
        <v>11.304328529999999</v>
      </c>
    </row>
    <row r="694" spans="1:11" x14ac:dyDescent="0.2">
      <c r="A694" t="s">
        <v>588</v>
      </c>
      <c r="B694" t="s">
        <v>122</v>
      </c>
      <c r="C694" s="37">
        <v>279796226.81999999</v>
      </c>
      <c r="D694" s="37">
        <v>1395871374.0999999</v>
      </c>
      <c r="E694" s="56"/>
      <c r="F694" s="56" t="str">
        <f t="shared" si="40"/>
        <v>2022–23 BRAZ</v>
      </c>
      <c r="G694" s="56" t="str">
        <f t="array" ref="G694">A694&amp;" "&amp;SUM(IF(A694=FinyearIm,IF(C694&lt;=QldIm,1,0),0))</f>
        <v>2022–23 31</v>
      </c>
      <c r="H694" s="56" t="str">
        <f t="array" ref="H694">A694&amp;" "&amp;SUM(IF(A694=FinyearIm,IF(D694&lt;=AustraliaIm,1,0),0))</f>
        <v>2022–23 36</v>
      </c>
      <c r="I694" s="56" t="str">
        <f t="shared" si="41"/>
        <v>BRAZ</v>
      </c>
      <c r="J694" s="57">
        <f t="shared" si="42"/>
        <v>279.79622682000002</v>
      </c>
      <c r="K694" s="57">
        <f t="shared" si="43"/>
        <v>1395.8713740999999</v>
      </c>
    </row>
    <row r="695" spans="1:11" x14ac:dyDescent="0.2">
      <c r="A695" t="s">
        <v>588</v>
      </c>
      <c r="B695" t="s">
        <v>315</v>
      </c>
      <c r="C695" s="37">
        <v>174182.58</v>
      </c>
      <c r="D695" s="37">
        <v>1759695.08</v>
      </c>
      <c r="E695" s="56"/>
      <c r="F695" s="56" t="str">
        <f t="shared" si="40"/>
        <v>2022–23 BRND</v>
      </c>
      <c r="G695" s="56" t="str">
        <f t="array" ref="G695">A695&amp;" "&amp;SUM(IF(A695=FinyearIm,IF(C695&lt;=QldIm,1,0),0))</f>
        <v>2022–23 127</v>
      </c>
      <c r="H695" s="56" t="str">
        <f t="array" ref="H695">A695&amp;" "&amp;SUM(IF(A695=FinyearIm,IF(D695&lt;=AustraliaIm,1,0),0))</f>
        <v>2022–23 145</v>
      </c>
      <c r="I695" s="56" t="str">
        <f t="shared" si="41"/>
        <v>BRND</v>
      </c>
      <c r="J695" s="57">
        <f t="shared" si="42"/>
        <v>0.17418257999999998</v>
      </c>
      <c r="K695" s="57">
        <f t="shared" si="43"/>
        <v>1.75969508</v>
      </c>
    </row>
    <row r="696" spans="1:11" x14ac:dyDescent="0.2">
      <c r="A696" t="s">
        <v>588</v>
      </c>
      <c r="B696" t="s">
        <v>123</v>
      </c>
      <c r="C696" s="37">
        <v>1103324276.21</v>
      </c>
      <c r="D696" s="37">
        <v>3826716040.9299998</v>
      </c>
      <c r="E696" s="56"/>
      <c r="F696" s="56" t="str">
        <f t="shared" si="40"/>
        <v>2022–23 BRUN</v>
      </c>
      <c r="G696" s="56" t="str">
        <f t="array" ref="G696">A696&amp;" "&amp;SUM(IF(A696=FinyearIm,IF(C696&lt;=QldIm,1,0),0))</f>
        <v>2022–23 14</v>
      </c>
      <c r="H696" s="56" t="str">
        <f t="array" ref="H696">A696&amp;" "&amp;SUM(IF(A696=FinyearIm,IF(D696&lt;=AustraliaIm,1,0),0))</f>
        <v>2022–23 21</v>
      </c>
      <c r="I696" s="56" t="str">
        <f t="shared" si="41"/>
        <v>BRUN</v>
      </c>
      <c r="J696" s="57">
        <f t="shared" si="42"/>
        <v>1103.3242762100001</v>
      </c>
      <c r="K696" s="57">
        <f t="shared" si="43"/>
        <v>3826.71604093</v>
      </c>
    </row>
    <row r="697" spans="1:11" x14ac:dyDescent="0.2">
      <c r="A697" t="s">
        <v>588</v>
      </c>
      <c r="B697" t="s">
        <v>124</v>
      </c>
      <c r="C697" s="37">
        <v>7447632.3399999896</v>
      </c>
      <c r="D697" s="37">
        <v>108693726.65000001</v>
      </c>
      <c r="E697" s="56"/>
      <c r="F697" s="56" t="str">
        <f t="shared" si="40"/>
        <v>2022–23 BULG</v>
      </c>
      <c r="G697" s="56" t="str">
        <f t="array" ref="G697">A697&amp;" "&amp;SUM(IF(A697=FinyearIm,IF(C697&lt;=QldIm,1,0),0))</f>
        <v>2022–23 72</v>
      </c>
      <c r="H697" s="56" t="str">
        <f t="array" ref="H697">A697&amp;" "&amp;SUM(IF(A697=FinyearIm,IF(D697&lt;=AustraliaIm,1,0),0))</f>
        <v>2022–23 77</v>
      </c>
      <c r="I697" s="56" t="str">
        <f t="shared" si="41"/>
        <v>BULG</v>
      </c>
      <c r="J697" s="57">
        <f t="shared" si="42"/>
        <v>7.4476323399999895</v>
      </c>
      <c r="K697" s="57">
        <f t="shared" si="43"/>
        <v>108.69372665</v>
      </c>
    </row>
    <row r="698" spans="1:11" x14ac:dyDescent="0.2">
      <c r="A698" t="s">
        <v>588</v>
      </c>
      <c r="B698" t="s">
        <v>125</v>
      </c>
      <c r="C698" s="37">
        <v>0</v>
      </c>
      <c r="D698" s="37">
        <v>231275.22</v>
      </c>
      <c r="E698" s="56"/>
      <c r="F698" s="56" t="str">
        <f t="shared" si="40"/>
        <v>2022–23 BURK</v>
      </c>
      <c r="G698" s="56" t="str">
        <f t="array" ref="G698">A698&amp;" "&amp;SUM(IF(A698=FinyearIm,IF(C698&lt;=QldIm,1,0),0))</f>
        <v>2022–23 225</v>
      </c>
      <c r="H698" s="56" t="str">
        <f t="array" ref="H698">A698&amp;" "&amp;SUM(IF(A698=FinyearIm,IF(D698&lt;=AustraliaIm,1,0),0))</f>
        <v>2022–23 180</v>
      </c>
      <c r="I698" s="56" t="str">
        <f t="shared" si="41"/>
        <v>BURK</v>
      </c>
      <c r="J698" s="57">
        <f t="shared" si="42"/>
        <v>0</v>
      </c>
      <c r="K698" s="57">
        <f t="shared" si="43"/>
        <v>0.23127522</v>
      </c>
    </row>
    <row r="699" spans="1:11" x14ac:dyDescent="0.2">
      <c r="A699" t="s">
        <v>588</v>
      </c>
      <c r="B699" t="s">
        <v>126</v>
      </c>
      <c r="C699" s="37">
        <v>6186732.9100000001</v>
      </c>
      <c r="D699" s="37">
        <v>72932052.540000007</v>
      </c>
      <c r="E699" s="56"/>
      <c r="F699" s="56" t="str">
        <f t="shared" si="40"/>
        <v>2022–23 BURM</v>
      </c>
      <c r="G699" s="56" t="str">
        <f t="array" ref="G699">A699&amp;" "&amp;SUM(IF(A699=FinyearIm,IF(C699&lt;=QldIm,1,0),0))</f>
        <v>2022–23 77</v>
      </c>
      <c r="H699" s="56" t="str">
        <f t="array" ref="H699">A699&amp;" "&amp;SUM(IF(A699=FinyearIm,IF(D699&lt;=AustraliaIm,1,0),0))</f>
        <v>2022–23 83</v>
      </c>
      <c r="I699" s="56" t="str">
        <f t="shared" si="41"/>
        <v>BURM</v>
      </c>
      <c r="J699" s="57">
        <f t="shared" si="42"/>
        <v>6.1867329099999999</v>
      </c>
      <c r="K699" s="57">
        <f t="shared" si="43"/>
        <v>72.932052540000001</v>
      </c>
    </row>
    <row r="700" spans="1:11" x14ac:dyDescent="0.2">
      <c r="A700" t="s">
        <v>588</v>
      </c>
      <c r="B700" t="s">
        <v>127</v>
      </c>
      <c r="C700" s="37">
        <v>17909.14</v>
      </c>
      <c r="D700" s="37">
        <v>273362.75</v>
      </c>
      <c r="E700" s="56"/>
      <c r="F700" s="56" t="str">
        <f t="shared" si="40"/>
        <v>2022–23 BVIR</v>
      </c>
      <c r="G700" s="56" t="str">
        <f t="array" ref="G700">A700&amp;" "&amp;SUM(IF(A700=FinyearIm,IF(C700&lt;=QldIm,1,0),0))</f>
        <v>2022–23 158</v>
      </c>
      <c r="H700" s="56" t="str">
        <f t="array" ref="H700">A700&amp;" "&amp;SUM(IF(A700=FinyearIm,IF(D700&lt;=AustraliaIm,1,0),0))</f>
        <v>2022–23 177</v>
      </c>
      <c r="I700" s="56" t="str">
        <f t="shared" si="41"/>
        <v>BVIR</v>
      </c>
      <c r="J700" s="57">
        <f t="shared" si="42"/>
        <v>1.790914E-2</v>
      </c>
      <c r="K700" s="57">
        <f t="shared" si="43"/>
        <v>0.27336274999999999</v>
      </c>
    </row>
    <row r="701" spans="1:11" x14ac:dyDescent="0.2">
      <c r="A701" t="s">
        <v>588</v>
      </c>
      <c r="B701" t="s">
        <v>128</v>
      </c>
      <c r="C701" s="37">
        <v>656104409.18999898</v>
      </c>
      <c r="D701" s="37">
        <v>4039354733.6400099</v>
      </c>
      <c r="E701" s="56"/>
      <c r="F701" s="56" t="str">
        <f t="shared" si="40"/>
        <v>2022–23 CAN</v>
      </c>
      <c r="G701" s="56" t="str">
        <f t="array" ref="G701">A701&amp;" "&amp;SUM(IF(A701=FinyearIm,IF(C701&lt;=QldIm,1,0),0))</f>
        <v>2022–23 20</v>
      </c>
      <c r="H701" s="56" t="str">
        <f t="array" ref="H701">A701&amp;" "&amp;SUM(IF(A701=FinyearIm,IF(D701&lt;=AustraliaIm,1,0),0))</f>
        <v>2022–23 20</v>
      </c>
      <c r="I701" s="56" t="str">
        <f t="shared" si="41"/>
        <v>CAN</v>
      </c>
      <c r="J701" s="57">
        <f t="shared" si="42"/>
        <v>656.10440918999893</v>
      </c>
      <c r="K701" s="57">
        <f t="shared" si="43"/>
        <v>4039.3547336400097</v>
      </c>
    </row>
    <row r="702" spans="1:11" x14ac:dyDescent="0.2">
      <c r="A702" t="s">
        <v>588</v>
      </c>
      <c r="B702" t="s">
        <v>129</v>
      </c>
      <c r="C702">
        <v>15207.24</v>
      </c>
      <c r="D702">
        <v>613615.11</v>
      </c>
      <c r="E702" s="56"/>
      <c r="F702" s="56" t="str">
        <f t="shared" si="40"/>
        <v>2022–23 CAYM</v>
      </c>
      <c r="G702" s="56" t="str">
        <f t="array" ref="G702">A702&amp;" "&amp;SUM(IF(A702=FinyearIm,IF(C702&lt;=QldIm,1,0),0))</f>
        <v>2022–23 160</v>
      </c>
      <c r="H702" s="56" t="str">
        <f t="array" ref="H702">A702&amp;" "&amp;SUM(IF(A702=FinyearIm,IF(D702&lt;=AustraliaIm,1,0),0))</f>
        <v>2022–23 161</v>
      </c>
      <c r="I702" s="56" t="str">
        <f t="shared" si="41"/>
        <v>CAYM</v>
      </c>
      <c r="J702" s="57">
        <f t="shared" si="42"/>
        <v>1.520724E-2</v>
      </c>
      <c r="K702" s="57">
        <f t="shared" si="43"/>
        <v>0.61361511000000002</v>
      </c>
    </row>
    <row r="703" spans="1:11" x14ac:dyDescent="0.2">
      <c r="A703" t="s">
        <v>588</v>
      </c>
      <c r="B703" t="s">
        <v>130</v>
      </c>
      <c r="C703">
        <v>0</v>
      </c>
      <c r="D703" s="37">
        <v>210825.53</v>
      </c>
      <c r="E703" s="56"/>
      <c r="F703" s="56" t="str">
        <f t="shared" si="40"/>
        <v>2022–23 CHAD</v>
      </c>
      <c r="G703" s="56" t="str">
        <f t="array" ref="G703">A703&amp;" "&amp;SUM(IF(A703=FinyearIm,IF(C703&lt;=QldIm,1,0),0))</f>
        <v>2022–23 225</v>
      </c>
      <c r="H703" s="56" t="str">
        <f t="array" ref="H703">A703&amp;" "&amp;SUM(IF(A703=FinyearIm,IF(D703&lt;=AustraliaIm,1,0),0))</f>
        <v>2022–23 184</v>
      </c>
      <c r="I703" s="56" t="str">
        <f t="shared" si="41"/>
        <v>CHAD</v>
      </c>
      <c r="J703" s="57">
        <f t="shared" si="42"/>
        <v>0</v>
      </c>
      <c r="K703" s="57">
        <f t="shared" si="43"/>
        <v>0.21082553000000001</v>
      </c>
    </row>
    <row r="704" spans="1:11" x14ac:dyDescent="0.2">
      <c r="A704" t="s">
        <v>588</v>
      </c>
      <c r="B704" t="s">
        <v>131</v>
      </c>
      <c r="C704" s="37">
        <v>16431980843.320101</v>
      </c>
      <c r="D704" s="37">
        <v>110603875671.86099</v>
      </c>
      <c r="E704" s="56"/>
      <c r="F704" s="56" t="str">
        <f t="shared" si="40"/>
        <v>2022–23 CHIN</v>
      </c>
      <c r="G704" s="56" t="str">
        <f t="array" ref="G704">A704&amp;" "&amp;SUM(IF(A704=FinyearIm,IF(C704&lt;=QldIm,1,0),0))</f>
        <v>2022–23 1</v>
      </c>
      <c r="H704" s="56" t="str">
        <f t="array" ref="H704">A704&amp;" "&amp;SUM(IF(A704=FinyearIm,IF(D704&lt;=AustraliaIm,1,0),0))</f>
        <v>2022–23 1</v>
      </c>
      <c r="I704" s="56" t="str">
        <f t="shared" si="41"/>
        <v>CHIN</v>
      </c>
      <c r="J704" s="57">
        <f t="shared" si="42"/>
        <v>16431.9808433201</v>
      </c>
      <c r="K704" s="57">
        <f t="shared" si="43"/>
        <v>110603.87567186099</v>
      </c>
    </row>
    <row r="705" spans="1:11" x14ac:dyDescent="0.2">
      <c r="A705" t="s">
        <v>588</v>
      </c>
      <c r="B705" t="s">
        <v>132</v>
      </c>
      <c r="C705" s="37">
        <v>94988789.560000002</v>
      </c>
      <c r="D705" s="37">
        <v>406213479.91000003</v>
      </c>
      <c r="E705" s="56"/>
      <c r="F705" s="56" t="str">
        <f t="shared" si="40"/>
        <v>2022–23 CHLE</v>
      </c>
      <c r="G705" s="56" t="str">
        <f t="array" ref="G705">A705&amp;" "&amp;SUM(IF(A705=FinyearIm,IF(C705&lt;=QldIm,1,0),0))</f>
        <v>2022–23 48</v>
      </c>
      <c r="H705" s="56" t="str">
        <f t="array" ref="H705">A705&amp;" "&amp;SUM(IF(A705=FinyearIm,IF(D705&lt;=AustraliaIm,1,0),0))</f>
        <v>2022–23 55</v>
      </c>
      <c r="I705" s="56" t="str">
        <f t="shared" si="41"/>
        <v>CHLE</v>
      </c>
      <c r="J705" s="57">
        <f t="shared" si="42"/>
        <v>94.988789560000001</v>
      </c>
      <c r="K705" s="57">
        <f t="shared" si="43"/>
        <v>406.21347991000005</v>
      </c>
    </row>
    <row r="706" spans="1:11" x14ac:dyDescent="0.2">
      <c r="A706" t="s">
        <v>588</v>
      </c>
      <c r="B706" t="s">
        <v>133</v>
      </c>
      <c r="C706">
        <v>1394.02</v>
      </c>
      <c r="D706" s="37">
        <v>1508179.39</v>
      </c>
      <c r="E706" s="56"/>
      <c r="F706" s="56" t="str">
        <f t="shared" ref="F706:F769" si="44">A706&amp;" "&amp;B706</f>
        <v>2022–23 CHRI</v>
      </c>
      <c r="G706" s="56" t="str">
        <f t="array" ref="G706">A706&amp;" "&amp;SUM(IF(A706=FinyearIm,IF(C706&lt;=QldIm,1,0),0))</f>
        <v>2022–23 182</v>
      </c>
      <c r="H706" s="56" t="str">
        <f t="array" ref="H706">A706&amp;" "&amp;SUM(IF(A706=FinyearIm,IF(D706&lt;=AustraliaIm,1,0),0))</f>
        <v>2022–23 148</v>
      </c>
      <c r="I706" s="56" t="str">
        <f t="shared" ref="I706:I769" si="45">B706</f>
        <v>CHRI</v>
      </c>
      <c r="J706" s="57">
        <f t="shared" ref="J706:J769" si="46">C706/1000000</f>
        <v>1.3940199999999999E-3</v>
      </c>
      <c r="K706" s="57">
        <f t="shared" ref="K706:K769" si="47">D706/1000000</f>
        <v>1.50817939</v>
      </c>
    </row>
    <row r="707" spans="1:11" x14ac:dyDescent="0.2">
      <c r="A707" t="s">
        <v>588</v>
      </c>
      <c r="B707" t="s">
        <v>134</v>
      </c>
      <c r="C707">
        <v>38093631.68</v>
      </c>
      <c r="D707" s="37">
        <v>750450606.71000004</v>
      </c>
      <c r="E707" s="56"/>
      <c r="F707" s="56" t="str">
        <f t="shared" si="44"/>
        <v>2022–23 CMBD</v>
      </c>
      <c r="G707" s="56" t="str">
        <f t="array" ref="G707">A707&amp;" "&amp;SUM(IF(A707=FinyearIm,IF(C707&lt;=QldIm,1,0),0))</f>
        <v>2022–23 57</v>
      </c>
      <c r="H707" s="56" t="str">
        <f t="array" ref="H707">A707&amp;" "&amp;SUM(IF(A707=FinyearIm,IF(D707&lt;=AustraliaIm,1,0),0))</f>
        <v>2022–23 46</v>
      </c>
      <c r="I707" s="56" t="str">
        <f t="shared" si="45"/>
        <v>CMBD</v>
      </c>
      <c r="J707" s="57">
        <f t="shared" si="46"/>
        <v>38.093631680000001</v>
      </c>
      <c r="K707" s="57">
        <f t="shared" si="47"/>
        <v>750.45060670999999</v>
      </c>
    </row>
    <row r="708" spans="1:11" x14ac:dyDescent="0.2">
      <c r="A708" t="s">
        <v>588</v>
      </c>
      <c r="B708" t="s">
        <v>329</v>
      </c>
      <c r="C708" s="37">
        <v>0</v>
      </c>
      <c r="D708" s="37">
        <v>373441.06</v>
      </c>
      <c r="E708" s="56"/>
      <c r="F708" s="56" t="str">
        <f t="shared" si="44"/>
        <v>2022–23 CMRO</v>
      </c>
      <c r="G708" s="56" t="str">
        <f t="array" ref="G708">A708&amp;" "&amp;SUM(IF(A708=FinyearIm,IF(C708&lt;=QldIm,1,0),0))</f>
        <v>2022–23 225</v>
      </c>
      <c r="H708" s="56" t="str">
        <f t="array" ref="H708">A708&amp;" "&amp;SUM(IF(A708=FinyearIm,IF(D708&lt;=AustraliaIm,1,0),0))</f>
        <v>2022–23 171</v>
      </c>
      <c r="I708" s="56" t="str">
        <f t="shared" si="45"/>
        <v>CMRO</v>
      </c>
      <c r="J708" s="57">
        <f t="shared" si="46"/>
        <v>0</v>
      </c>
      <c r="K708" s="57">
        <f t="shared" si="47"/>
        <v>0.37344105999999999</v>
      </c>
    </row>
    <row r="709" spans="1:11" x14ac:dyDescent="0.2">
      <c r="A709" t="s">
        <v>588</v>
      </c>
      <c r="B709" t="s">
        <v>135</v>
      </c>
      <c r="C709" s="37">
        <v>1295.67</v>
      </c>
      <c r="D709" s="37">
        <v>179303.22</v>
      </c>
      <c r="E709" s="56"/>
      <c r="F709" s="56" t="str">
        <f t="shared" si="44"/>
        <v>2022–23 COBR</v>
      </c>
      <c r="G709" s="56" t="str">
        <f t="array" ref="G709">A709&amp;" "&amp;SUM(IF(A709=FinyearIm,IF(C709&lt;=QldIm,1,0),0))</f>
        <v>2022–23 183</v>
      </c>
      <c r="H709" s="56" t="str">
        <f t="array" ref="H709">A709&amp;" "&amp;SUM(IF(A709=FinyearIm,IF(D709&lt;=AustraliaIm,1,0),0))</f>
        <v>2022–23 190</v>
      </c>
      <c r="I709" s="56" t="str">
        <f t="shared" si="45"/>
        <v>COBR</v>
      </c>
      <c r="J709" s="57">
        <f t="shared" si="46"/>
        <v>1.2956700000000001E-3</v>
      </c>
      <c r="K709" s="57">
        <f t="shared" si="47"/>
        <v>0.17930322000000001</v>
      </c>
    </row>
    <row r="710" spans="1:11" x14ac:dyDescent="0.2">
      <c r="A710" t="s">
        <v>588</v>
      </c>
      <c r="B710" t="s">
        <v>136</v>
      </c>
      <c r="C710">
        <v>1737.05</v>
      </c>
      <c r="D710" s="37">
        <v>260975</v>
      </c>
      <c r="E710" s="56"/>
      <c r="F710" s="56" t="str">
        <f t="shared" si="44"/>
        <v>2022–23 COCO</v>
      </c>
      <c r="G710" s="56" t="str">
        <f t="array" ref="G710">A710&amp;" "&amp;SUM(IF(A710=FinyearIm,IF(C710&lt;=QldIm,1,0),0))</f>
        <v>2022–23 181</v>
      </c>
      <c r="H710" s="56" t="str">
        <f t="array" ref="H710">A710&amp;" "&amp;SUM(IF(A710=FinyearIm,IF(D710&lt;=AustraliaIm,1,0),0))</f>
        <v>2022–23 179</v>
      </c>
      <c r="I710" s="56" t="str">
        <f t="shared" si="45"/>
        <v>COCO</v>
      </c>
      <c r="J710" s="57">
        <f t="shared" si="46"/>
        <v>1.73705E-3</v>
      </c>
      <c r="K710" s="57">
        <f t="shared" si="47"/>
        <v>0.26097500000000001</v>
      </c>
    </row>
    <row r="711" spans="1:11" x14ac:dyDescent="0.2">
      <c r="A711" t="s">
        <v>588</v>
      </c>
      <c r="B711" t="s">
        <v>137</v>
      </c>
      <c r="C711" s="37">
        <v>15072355.359999999</v>
      </c>
      <c r="D711" s="37">
        <v>168826814.68000001</v>
      </c>
      <c r="E711" s="56"/>
      <c r="F711" s="56" t="str">
        <f t="shared" si="44"/>
        <v>2022–23 COMB</v>
      </c>
      <c r="G711" s="56" t="str">
        <f t="array" ref="G711">A711&amp;" "&amp;SUM(IF(A711=FinyearIm,IF(C711&lt;=QldIm,1,0),0))</f>
        <v>2022–23 65</v>
      </c>
      <c r="H711" s="56" t="str">
        <f t="array" ref="H711">A711&amp;" "&amp;SUM(IF(A711=FinyearIm,IF(D711&lt;=AustraliaIm,1,0),0))</f>
        <v>2022–23 69</v>
      </c>
      <c r="I711" s="56" t="str">
        <f t="shared" si="45"/>
        <v>COMB</v>
      </c>
      <c r="J711" s="57">
        <f t="shared" si="46"/>
        <v>15.07235536</v>
      </c>
      <c r="K711" s="57">
        <f t="shared" si="47"/>
        <v>168.82681468000001</v>
      </c>
    </row>
    <row r="712" spans="1:11" x14ac:dyDescent="0.2">
      <c r="A712" t="s">
        <v>588</v>
      </c>
      <c r="B712" t="s">
        <v>138</v>
      </c>
      <c r="C712">
        <v>613536.15</v>
      </c>
      <c r="D712" s="37">
        <v>627549.41</v>
      </c>
      <c r="E712" s="56"/>
      <c r="F712" s="56" t="str">
        <f t="shared" si="44"/>
        <v>2022–23 COOK</v>
      </c>
      <c r="G712" s="56" t="str">
        <f t="array" ref="G712">A712&amp;" "&amp;SUM(IF(A712=FinyearIm,IF(C712&lt;=QldIm,1,0),0))</f>
        <v>2022–23 109</v>
      </c>
      <c r="H712" s="56" t="str">
        <f t="array" ref="H712">A712&amp;" "&amp;SUM(IF(A712=FinyearIm,IF(D712&lt;=AustraliaIm,1,0),0))</f>
        <v>2022–23 160</v>
      </c>
      <c r="I712" s="56" t="str">
        <f t="shared" si="45"/>
        <v>COOK</v>
      </c>
      <c r="J712" s="57">
        <f t="shared" si="46"/>
        <v>0.61353615000000006</v>
      </c>
      <c r="K712" s="57">
        <f t="shared" si="47"/>
        <v>0.62754941000000009</v>
      </c>
    </row>
    <row r="713" spans="1:11" x14ac:dyDescent="0.2">
      <c r="A713" t="s">
        <v>588</v>
      </c>
      <c r="B713" t="s">
        <v>139</v>
      </c>
      <c r="C713" s="37">
        <v>1922079.71</v>
      </c>
      <c r="D713" s="37">
        <v>190221801.62</v>
      </c>
      <c r="E713" s="56"/>
      <c r="F713" s="56" t="str">
        <f t="shared" si="44"/>
        <v>2022–23 COST</v>
      </c>
      <c r="G713" s="56" t="str">
        <f t="array" ref="G713">A713&amp;" "&amp;SUM(IF(A713=FinyearIm,IF(C713&lt;=QldIm,1,0),0))</f>
        <v>2022–23 93</v>
      </c>
      <c r="H713" s="56" t="str">
        <f t="array" ref="H713">A713&amp;" "&amp;SUM(IF(A713=FinyearIm,IF(D713&lt;=AustraliaIm,1,0),0))</f>
        <v>2022–23 67</v>
      </c>
      <c r="I713" s="56" t="str">
        <f t="shared" si="45"/>
        <v>COST</v>
      </c>
      <c r="J713" s="57">
        <f t="shared" si="46"/>
        <v>1.92207971</v>
      </c>
      <c r="K713" s="57">
        <f t="shared" si="47"/>
        <v>190.22180162000001</v>
      </c>
    </row>
    <row r="714" spans="1:11" x14ac:dyDescent="0.2">
      <c r="A714" t="s">
        <v>588</v>
      </c>
      <c r="B714" t="s">
        <v>140</v>
      </c>
      <c r="C714" s="37">
        <v>11464226.939999999</v>
      </c>
      <c r="D714" s="37">
        <v>62799788.780000001</v>
      </c>
      <c r="E714" s="56"/>
      <c r="F714" s="56" t="str">
        <f t="shared" si="44"/>
        <v>2022–23 CROA</v>
      </c>
      <c r="G714" s="56" t="str">
        <f t="array" ref="G714">A714&amp;" "&amp;SUM(IF(A714=FinyearIm,IF(C714&lt;=QldIm,1,0),0))</f>
        <v>2022–23 69</v>
      </c>
      <c r="H714" s="56" t="str">
        <f t="array" ref="H714">A714&amp;" "&amp;SUM(IF(A714=FinyearIm,IF(D714&lt;=AustraliaIm,1,0),0))</f>
        <v>2022–23 86</v>
      </c>
      <c r="I714" s="56" t="str">
        <f t="shared" si="45"/>
        <v>CROA</v>
      </c>
      <c r="J714" s="57">
        <f t="shared" si="46"/>
        <v>11.46422694</v>
      </c>
      <c r="K714" s="57">
        <f t="shared" si="47"/>
        <v>62.79978878</v>
      </c>
    </row>
    <row r="715" spans="1:11" x14ac:dyDescent="0.2">
      <c r="A715" t="s">
        <v>588</v>
      </c>
      <c r="B715" t="s">
        <v>141</v>
      </c>
      <c r="C715" s="37">
        <v>57675.83</v>
      </c>
      <c r="D715" s="37">
        <v>12094635.060000001</v>
      </c>
      <c r="E715" s="56"/>
      <c r="F715" s="56" t="str">
        <f t="shared" si="44"/>
        <v>2022–23 CUBA</v>
      </c>
      <c r="G715" s="56" t="str">
        <f t="array" ref="G715">A715&amp;" "&amp;SUM(IF(A715=FinyearIm,IF(C715&lt;=QldIm,1,0),0))</f>
        <v>2022–23 146</v>
      </c>
      <c r="H715" s="56" t="str">
        <f t="array" ref="H715">A715&amp;" "&amp;SUM(IF(A715=FinyearIm,IF(D715&lt;=AustraliaIm,1,0),0))</f>
        <v>2022–23 116</v>
      </c>
      <c r="I715" s="56" t="str">
        <f t="shared" si="45"/>
        <v>CUBA</v>
      </c>
      <c r="J715" s="57">
        <f t="shared" si="46"/>
        <v>5.7675830000000004E-2</v>
      </c>
      <c r="K715" s="57">
        <f t="shared" si="47"/>
        <v>12.09463506</v>
      </c>
    </row>
    <row r="716" spans="1:11" x14ac:dyDescent="0.2">
      <c r="A716" t="s">
        <v>588</v>
      </c>
      <c r="B716" t="s">
        <v>301</v>
      </c>
      <c r="C716" s="37">
        <v>0</v>
      </c>
      <c r="D716" s="37">
        <v>57000.47</v>
      </c>
      <c r="E716" s="56"/>
      <c r="F716" s="56" t="str">
        <f t="shared" si="44"/>
        <v>2022–23 CVER</v>
      </c>
      <c r="G716" s="56" t="str">
        <f t="array" ref="G716">A716&amp;" "&amp;SUM(IF(A716=FinyearIm,IF(C716&lt;=QldIm,1,0),0))</f>
        <v>2022–23 225</v>
      </c>
      <c r="H716" s="56" t="str">
        <f t="array" ref="H716">A716&amp;" "&amp;SUM(IF(A716=FinyearIm,IF(D716&lt;=AustraliaIm,1,0),0))</f>
        <v>2022–23 202</v>
      </c>
      <c r="I716" s="56" t="str">
        <f t="shared" si="45"/>
        <v>CVER</v>
      </c>
      <c r="J716" s="57">
        <f t="shared" si="46"/>
        <v>0</v>
      </c>
      <c r="K716" s="57">
        <f t="shared" si="47"/>
        <v>5.7000470000000004E-2</v>
      </c>
    </row>
    <row r="717" spans="1:11" x14ac:dyDescent="0.2">
      <c r="A717" t="s">
        <v>588</v>
      </c>
      <c r="B717" t="s">
        <v>142</v>
      </c>
      <c r="C717" s="37">
        <v>1017971.87</v>
      </c>
      <c r="D717" s="37">
        <v>36106268.810000002</v>
      </c>
      <c r="E717" s="56"/>
      <c r="F717" s="56" t="str">
        <f t="shared" si="44"/>
        <v>2022–23 CYPR</v>
      </c>
      <c r="G717" s="56" t="str">
        <f t="array" ref="G717">A717&amp;" "&amp;SUM(IF(A717=FinyearIm,IF(C717&lt;=QldIm,1,0),0))</f>
        <v>2022–23 103</v>
      </c>
      <c r="H717" s="56" t="str">
        <f t="array" ref="H717">A717&amp;" "&amp;SUM(IF(A717=FinyearIm,IF(D717&lt;=AustraliaIm,1,0),0))</f>
        <v>2022–23 96</v>
      </c>
      <c r="I717" s="56" t="str">
        <f t="shared" si="45"/>
        <v>CYPR</v>
      </c>
      <c r="J717" s="57">
        <f t="shared" si="46"/>
        <v>1.01797187</v>
      </c>
      <c r="K717" s="57">
        <f t="shared" si="47"/>
        <v>36.106268810000003</v>
      </c>
    </row>
    <row r="718" spans="1:11" x14ac:dyDescent="0.2">
      <c r="A718" t="s">
        <v>588</v>
      </c>
      <c r="B718" t="s">
        <v>143</v>
      </c>
      <c r="C718" s="37">
        <v>145011660.72999999</v>
      </c>
      <c r="D718" s="37">
        <v>1128283863.75</v>
      </c>
      <c r="E718" s="56"/>
      <c r="F718" s="56" t="str">
        <f t="shared" si="44"/>
        <v>2022–23 CZEH</v>
      </c>
      <c r="G718" s="56" t="str">
        <f t="array" ref="G718">A718&amp;" "&amp;SUM(IF(A718=FinyearIm,IF(C718&lt;=QldIm,1,0),0))</f>
        <v>2022–23 43</v>
      </c>
      <c r="H718" s="56" t="str">
        <f t="array" ref="H718">A718&amp;" "&amp;SUM(IF(A718=FinyearIm,IF(D718&lt;=AustraliaIm,1,0),0))</f>
        <v>2022–23 40</v>
      </c>
      <c r="I718" s="56" t="str">
        <f t="shared" si="45"/>
        <v>CZEH</v>
      </c>
      <c r="J718" s="57">
        <f t="shared" si="46"/>
        <v>145.01166072999999</v>
      </c>
      <c r="K718" s="57">
        <f t="shared" si="47"/>
        <v>1128.2838637499999</v>
      </c>
    </row>
    <row r="719" spans="1:11" x14ac:dyDescent="0.2">
      <c r="A719" t="s">
        <v>588</v>
      </c>
      <c r="B719" t="s">
        <v>144</v>
      </c>
      <c r="C719">
        <v>202266848.28</v>
      </c>
      <c r="D719" s="37">
        <v>2018430430.75</v>
      </c>
      <c r="E719" s="56"/>
      <c r="F719" s="56" t="str">
        <f t="shared" si="44"/>
        <v>2022–23 DENM</v>
      </c>
      <c r="G719" s="56" t="str">
        <f t="array" ref="G719">A719&amp;" "&amp;SUM(IF(A719=FinyearIm,IF(C719&lt;=QldIm,1,0),0))</f>
        <v>2022–23 35</v>
      </c>
      <c r="H719" s="56" t="str">
        <f t="array" ref="H719">A719&amp;" "&amp;SUM(IF(A719=FinyearIm,IF(D719&lt;=AustraliaIm,1,0),0))</f>
        <v>2022–23 29</v>
      </c>
      <c r="I719" s="56" t="str">
        <f t="shared" si="45"/>
        <v>DENM</v>
      </c>
      <c r="J719" s="57">
        <f t="shared" si="46"/>
        <v>202.26684828</v>
      </c>
      <c r="K719" s="57">
        <f t="shared" si="47"/>
        <v>2018.4304307499999</v>
      </c>
    </row>
    <row r="720" spans="1:11" x14ac:dyDescent="0.2">
      <c r="A720" t="s">
        <v>588</v>
      </c>
      <c r="B720" t="s">
        <v>297</v>
      </c>
      <c r="C720" s="37">
        <v>9903.16</v>
      </c>
      <c r="D720" s="37">
        <v>734424.99</v>
      </c>
      <c r="E720" s="56"/>
      <c r="F720" s="56" t="str">
        <f t="shared" si="44"/>
        <v>2022–23 DJIB</v>
      </c>
      <c r="G720" s="56" t="str">
        <f t="array" ref="G720">A720&amp;" "&amp;SUM(IF(A720=FinyearIm,IF(C720&lt;=QldIm,1,0),0))</f>
        <v>2022–23 165</v>
      </c>
      <c r="H720" s="56" t="str">
        <f t="array" ref="H720">A720&amp;" "&amp;SUM(IF(A720=FinyearIm,IF(D720&lt;=AustraliaIm,1,0),0))</f>
        <v>2022–23 158</v>
      </c>
      <c r="I720" s="56" t="str">
        <f t="shared" si="45"/>
        <v>DJIB</v>
      </c>
      <c r="J720" s="57">
        <f t="shared" si="46"/>
        <v>9.9031599999999994E-3</v>
      </c>
      <c r="K720" s="57">
        <f t="shared" si="47"/>
        <v>0.73442498999999994</v>
      </c>
    </row>
    <row r="721" spans="1:11" x14ac:dyDescent="0.2">
      <c r="A721" t="s">
        <v>588</v>
      </c>
      <c r="B721" t="s">
        <v>302</v>
      </c>
      <c r="C721">
        <v>110362.64</v>
      </c>
      <c r="D721" s="37">
        <v>467344.74</v>
      </c>
      <c r="E721" s="56"/>
      <c r="F721" s="56" t="str">
        <f t="shared" si="44"/>
        <v>2022–23 DMCA</v>
      </c>
      <c r="G721" s="56" t="str">
        <f t="array" ref="G721">A721&amp;" "&amp;SUM(IF(A721=FinyearIm,IF(C721&lt;=QldIm,1,0),0))</f>
        <v>2022–23 135</v>
      </c>
      <c r="H721" s="56" t="str">
        <f t="array" ref="H721">A721&amp;" "&amp;SUM(IF(A721=FinyearIm,IF(D721&lt;=AustraliaIm,1,0),0))</f>
        <v>2022–23 168</v>
      </c>
      <c r="I721" s="56" t="str">
        <f t="shared" si="45"/>
        <v>DMCA</v>
      </c>
      <c r="J721" s="57">
        <f t="shared" si="46"/>
        <v>0.11036264</v>
      </c>
      <c r="K721" s="57">
        <f t="shared" si="47"/>
        <v>0.46734473999999998</v>
      </c>
    </row>
    <row r="722" spans="1:11" x14ac:dyDescent="0.2">
      <c r="A722" t="s">
        <v>588</v>
      </c>
      <c r="B722" t="s">
        <v>145</v>
      </c>
      <c r="C722" s="37">
        <v>557720.11</v>
      </c>
      <c r="D722" s="37">
        <v>72275199.799999997</v>
      </c>
      <c r="E722" s="56"/>
      <c r="F722" s="56" t="str">
        <f t="shared" si="44"/>
        <v>2022–23 DOMI</v>
      </c>
      <c r="G722" s="56" t="str">
        <f t="array" ref="G722">A722&amp;" "&amp;SUM(IF(A722=FinyearIm,IF(C722&lt;=QldIm,1,0),0))</f>
        <v>2022–23 112</v>
      </c>
      <c r="H722" s="56" t="str">
        <f t="array" ref="H722">A722&amp;" "&amp;SUM(IF(A722=FinyearIm,IF(D722&lt;=AustraliaIm,1,0),0))</f>
        <v>2022–23 84</v>
      </c>
      <c r="I722" s="56" t="str">
        <f t="shared" si="45"/>
        <v>DOMI</v>
      </c>
      <c r="J722" s="57">
        <f t="shared" si="46"/>
        <v>0.55772010999999999</v>
      </c>
      <c r="K722" s="57">
        <f t="shared" si="47"/>
        <v>72.275199799999996</v>
      </c>
    </row>
    <row r="723" spans="1:11" x14ac:dyDescent="0.2">
      <c r="A723" t="s">
        <v>588</v>
      </c>
      <c r="B723" t="s">
        <v>146</v>
      </c>
      <c r="C723" s="37">
        <v>3032382.6</v>
      </c>
      <c r="D723" s="37">
        <v>24992328.829999998</v>
      </c>
      <c r="E723" s="40"/>
      <c r="F723" s="56" t="str">
        <f t="shared" si="44"/>
        <v>2022–23 ECUA</v>
      </c>
      <c r="G723" s="56" t="str">
        <f t="array" ref="G723">A723&amp;" "&amp;SUM(IF(A723=FinyearIm,IF(C723&lt;=QldIm,1,0),0))</f>
        <v>2022–23 84</v>
      </c>
      <c r="H723" s="56" t="str">
        <f t="array" ref="H723">A723&amp;" "&amp;SUM(IF(A723=FinyearIm,IF(D723&lt;=AustraliaIm,1,0),0))</f>
        <v>2022–23 100</v>
      </c>
      <c r="I723" s="56" t="str">
        <f t="shared" si="45"/>
        <v>ECUA</v>
      </c>
      <c r="J723" s="57">
        <f t="shared" si="46"/>
        <v>3.0323826</v>
      </c>
      <c r="K723" s="57">
        <f t="shared" si="47"/>
        <v>24.992328829999998</v>
      </c>
    </row>
    <row r="724" spans="1:11" x14ac:dyDescent="0.2">
      <c r="A724" t="s">
        <v>588</v>
      </c>
      <c r="B724" t="s">
        <v>298</v>
      </c>
      <c r="C724">
        <v>0</v>
      </c>
      <c r="D724" s="37">
        <v>4288.4399999999996</v>
      </c>
      <c r="E724" s="40"/>
      <c r="F724" s="56" t="str">
        <f t="shared" si="44"/>
        <v>2022–23 EGUI</v>
      </c>
      <c r="G724" s="56" t="str">
        <f t="array" ref="G724">A724&amp;" "&amp;SUM(IF(A724=FinyearIm,IF(C724&lt;=QldIm,1,0),0))</f>
        <v>2022–23 225</v>
      </c>
      <c r="H724" s="56" t="str">
        <f t="array" ref="H724">A724&amp;" "&amp;SUM(IF(A724=FinyearIm,IF(D724&lt;=AustraliaIm,1,0),0))</f>
        <v>2022–23 222</v>
      </c>
      <c r="I724" s="56" t="str">
        <f t="shared" si="45"/>
        <v>EGUI</v>
      </c>
      <c r="J724" s="57">
        <f t="shared" si="46"/>
        <v>0</v>
      </c>
      <c r="K724" s="57">
        <f t="shared" si="47"/>
        <v>4.2884399999999993E-3</v>
      </c>
    </row>
    <row r="725" spans="1:11" x14ac:dyDescent="0.2">
      <c r="A725" t="s">
        <v>588</v>
      </c>
      <c r="B725" t="s">
        <v>147</v>
      </c>
      <c r="C725" s="37">
        <v>5448378.7699999996</v>
      </c>
      <c r="D725" s="37">
        <v>69840564.090000004</v>
      </c>
      <c r="E725" s="40"/>
      <c r="F725" s="56" t="str">
        <f t="shared" si="44"/>
        <v>2022–23 EGYP</v>
      </c>
      <c r="G725" s="56" t="str">
        <f t="array" ref="G725">A725&amp;" "&amp;SUM(IF(A725=FinyearIm,IF(C725&lt;=QldIm,1,0),0))</f>
        <v>2022–23 78</v>
      </c>
      <c r="H725" s="56" t="str">
        <f t="array" ref="H725">A725&amp;" "&amp;SUM(IF(A725=FinyearIm,IF(D725&lt;=AustraliaIm,1,0),0))</f>
        <v>2022–23 85</v>
      </c>
      <c r="I725" s="56" t="str">
        <f t="shared" si="45"/>
        <v>EGYP</v>
      </c>
      <c r="J725" s="57">
        <f t="shared" si="46"/>
        <v>5.4483787699999997</v>
      </c>
      <c r="K725" s="57">
        <f t="shared" si="47"/>
        <v>69.840564090000001</v>
      </c>
    </row>
    <row r="726" spans="1:11" x14ac:dyDescent="0.2">
      <c r="A726" t="s">
        <v>588</v>
      </c>
      <c r="B726" t="s">
        <v>148</v>
      </c>
      <c r="C726">
        <v>0</v>
      </c>
      <c r="D726" s="37">
        <v>57125.87</v>
      </c>
      <c r="E726" s="40"/>
      <c r="F726" s="56" t="str">
        <f t="shared" si="44"/>
        <v>2022–23 ERIT</v>
      </c>
      <c r="G726" s="56" t="str">
        <f t="array" ref="G726">A726&amp;" "&amp;SUM(IF(A726=FinyearIm,IF(C726&lt;=QldIm,1,0),0))</f>
        <v>2022–23 225</v>
      </c>
      <c r="H726" s="56" t="str">
        <f t="array" ref="H726">A726&amp;" "&amp;SUM(IF(A726=FinyearIm,IF(D726&lt;=AustraliaIm,1,0),0))</f>
        <v>2022–23 201</v>
      </c>
      <c r="I726" s="56" t="str">
        <f t="shared" si="45"/>
        <v>ERIT</v>
      </c>
      <c r="J726" s="57">
        <f t="shared" si="46"/>
        <v>0</v>
      </c>
      <c r="K726" s="57">
        <f t="shared" si="47"/>
        <v>5.7125870000000002E-2</v>
      </c>
    </row>
    <row r="727" spans="1:11" x14ac:dyDescent="0.2">
      <c r="A727" t="s">
        <v>588</v>
      </c>
      <c r="B727" t="s">
        <v>149</v>
      </c>
      <c r="C727">
        <v>15574896.300000001</v>
      </c>
      <c r="D727" s="37">
        <v>132303046.72</v>
      </c>
      <c r="E727" s="40"/>
      <c r="F727" s="56" t="str">
        <f t="shared" si="44"/>
        <v>2022–23 ESTO</v>
      </c>
      <c r="G727" s="56" t="str">
        <f t="array" ref="G727">A727&amp;" "&amp;SUM(IF(A727=FinyearIm,IF(C727&lt;=QldIm,1,0),0))</f>
        <v>2022–23 64</v>
      </c>
      <c r="H727" s="56" t="str">
        <f t="array" ref="H727">A727&amp;" "&amp;SUM(IF(A727=FinyearIm,IF(D727&lt;=AustraliaIm,1,0),0))</f>
        <v>2022–23 75</v>
      </c>
      <c r="I727" s="56" t="str">
        <f t="shared" si="45"/>
        <v>ESTO</v>
      </c>
      <c r="J727" s="57">
        <f t="shared" si="46"/>
        <v>15.574896300000001</v>
      </c>
      <c r="K727" s="57">
        <f t="shared" si="47"/>
        <v>132.30304672</v>
      </c>
    </row>
    <row r="728" spans="1:11" x14ac:dyDescent="0.2">
      <c r="A728" t="s">
        <v>588</v>
      </c>
      <c r="B728" t="s">
        <v>150</v>
      </c>
      <c r="C728" s="37">
        <v>640030.54</v>
      </c>
      <c r="D728" s="37">
        <v>44477376.630000003</v>
      </c>
      <c r="E728" s="40"/>
      <c r="F728" s="56" t="str">
        <f t="shared" si="44"/>
        <v>2022–23 ETHI</v>
      </c>
      <c r="G728" s="56" t="str">
        <f t="array" ref="G728">A728&amp;" "&amp;SUM(IF(A728=FinyearIm,IF(C728&lt;=QldIm,1,0),0))</f>
        <v>2022–23 108</v>
      </c>
      <c r="H728" s="56" t="str">
        <f t="array" ref="H728">A728&amp;" "&amp;SUM(IF(A728=FinyearIm,IF(D728&lt;=AustraliaIm,1,0),0))</f>
        <v>2022–23 93</v>
      </c>
      <c r="I728" s="56" t="str">
        <f t="shared" si="45"/>
        <v>ETHI</v>
      </c>
      <c r="J728" s="57">
        <f t="shared" si="46"/>
        <v>0.64003054000000004</v>
      </c>
      <c r="K728" s="57">
        <f t="shared" si="47"/>
        <v>44.477376630000002</v>
      </c>
    </row>
    <row r="729" spans="1:11" x14ac:dyDescent="0.2">
      <c r="A729" t="s">
        <v>588</v>
      </c>
      <c r="B729" t="s">
        <v>151</v>
      </c>
      <c r="C729" s="37">
        <v>264454.61</v>
      </c>
      <c r="D729" s="37">
        <v>6428550</v>
      </c>
      <c r="E729" s="40"/>
      <c r="F729" s="56" t="str">
        <f t="shared" si="44"/>
        <v>2022–23 ETMR</v>
      </c>
      <c r="G729" s="56" t="str">
        <f t="array" ref="G729">A729&amp;" "&amp;SUM(IF(A729=FinyearIm,IF(C729&lt;=QldIm,1,0),0))</f>
        <v>2022–23 122</v>
      </c>
      <c r="H729" s="56" t="str">
        <f t="array" ref="H729">A729&amp;" "&amp;SUM(IF(A729=FinyearIm,IF(D729&lt;=AustraliaIm,1,0),0))</f>
        <v>2022–23 127</v>
      </c>
      <c r="I729" s="56" t="str">
        <f t="shared" si="45"/>
        <v>ETMR</v>
      </c>
      <c r="J729" s="57">
        <f t="shared" si="46"/>
        <v>0.26445460999999998</v>
      </c>
      <c r="K729" s="57">
        <f t="shared" si="47"/>
        <v>6.4285500000000004</v>
      </c>
    </row>
    <row r="730" spans="1:11" x14ac:dyDescent="0.2">
      <c r="A730" t="s">
        <v>588</v>
      </c>
      <c r="B730" t="s">
        <v>299</v>
      </c>
      <c r="C730" s="37">
        <v>0</v>
      </c>
      <c r="D730" s="37">
        <v>23280.37</v>
      </c>
      <c r="E730" s="40"/>
      <c r="F730" s="56" t="str">
        <f t="shared" si="44"/>
        <v>2022–23 FALK</v>
      </c>
      <c r="G730" s="56" t="str">
        <f t="array" ref="G730">A730&amp;" "&amp;SUM(IF(A730=FinyearIm,IF(C730&lt;=QldIm,1,0),0))</f>
        <v>2022–23 225</v>
      </c>
      <c r="H730" s="56" t="str">
        <f t="array" ref="H730">A730&amp;" "&amp;SUM(IF(A730=FinyearIm,IF(D730&lt;=AustraliaIm,1,0),0))</f>
        <v>2022–23 210</v>
      </c>
      <c r="I730" s="56" t="str">
        <f t="shared" si="45"/>
        <v>FALK</v>
      </c>
      <c r="J730" s="57">
        <f t="shared" si="46"/>
        <v>0</v>
      </c>
      <c r="K730" s="57">
        <f t="shared" si="47"/>
        <v>2.3280369999999998E-2</v>
      </c>
    </row>
    <row r="731" spans="1:11" x14ac:dyDescent="0.2">
      <c r="A731" t="s">
        <v>588</v>
      </c>
      <c r="B731" t="s">
        <v>152</v>
      </c>
      <c r="C731" s="37">
        <v>292305.14</v>
      </c>
      <c r="D731" s="37">
        <v>984585.99</v>
      </c>
      <c r="E731" s="40"/>
      <c r="F731" s="56" t="str">
        <f t="shared" si="44"/>
        <v>2022–23 FCAM</v>
      </c>
      <c r="G731" s="56" t="str">
        <f t="array" ref="G731">A731&amp;" "&amp;SUM(IF(A731=FinyearIm,IF(C731&lt;=QldIm,1,0),0))</f>
        <v>2022–23 121</v>
      </c>
      <c r="H731" s="56" t="str">
        <f t="array" ref="H731">A731&amp;" "&amp;SUM(IF(A731=FinyearIm,IF(D731&lt;=AustraliaIm,1,0),0))</f>
        <v>2022–23 155</v>
      </c>
      <c r="I731" s="56" t="str">
        <f t="shared" si="45"/>
        <v>FCAM</v>
      </c>
      <c r="J731" s="57">
        <f t="shared" si="46"/>
        <v>0.29230514000000002</v>
      </c>
      <c r="K731" s="57">
        <f t="shared" si="47"/>
        <v>0.98458599000000002</v>
      </c>
    </row>
    <row r="732" spans="1:11" x14ac:dyDescent="0.2">
      <c r="A732" t="s">
        <v>588</v>
      </c>
      <c r="B732" t="s">
        <v>153</v>
      </c>
      <c r="C732" s="37">
        <v>2382204238.6700301</v>
      </c>
      <c r="D732" s="37">
        <v>17146335636.690001</v>
      </c>
      <c r="E732" s="40"/>
      <c r="F732" s="56" t="str">
        <f t="shared" si="44"/>
        <v>2022–23 FGMY</v>
      </c>
      <c r="G732" s="56" t="str">
        <f t="array" ref="G732">A732&amp;" "&amp;SUM(IF(A732=FinyearIm,IF(C732&lt;=QldIm,1,0),0))</f>
        <v>2022–23 8</v>
      </c>
      <c r="H732" s="56" t="str">
        <f t="array" ref="H732">A732&amp;" "&amp;SUM(IF(A732=FinyearIm,IF(D732&lt;=AustraliaIm,1,0),0))</f>
        <v>2022–23 8</v>
      </c>
      <c r="I732" s="56" t="str">
        <f t="shared" si="45"/>
        <v>FGMY</v>
      </c>
      <c r="J732" s="57">
        <f t="shared" si="46"/>
        <v>2382.20423867003</v>
      </c>
      <c r="K732" s="57">
        <f t="shared" si="47"/>
        <v>17146.335636690001</v>
      </c>
    </row>
    <row r="733" spans="1:11" x14ac:dyDescent="0.2">
      <c r="A733" t="s">
        <v>588</v>
      </c>
      <c r="B733" t="s">
        <v>154</v>
      </c>
      <c r="C733">
        <v>21500729.579999998</v>
      </c>
      <c r="D733" s="37">
        <v>168196207.38999999</v>
      </c>
      <c r="E733" s="40"/>
      <c r="F733" s="56" t="str">
        <f t="shared" si="44"/>
        <v>2022–23 FIJI</v>
      </c>
      <c r="G733" s="56" t="str">
        <f t="array" ref="G733">A733&amp;" "&amp;SUM(IF(A733=FinyearIm,IF(C733&lt;=QldIm,1,0),0))</f>
        <v>2022–23 63</v>
      </c>
      <c r="H733" s="56" t="str">
        <f t="array" ref="H733">A733&amp;" "&amp;SUM(IF(A733=FinyearIm,IF(D733&lt;=AustraliaIm,1,0),0))</f>
        <v>2022–23 70</v>
      </c>
      <c r="I733" s="56" t="str">
        <f t="shared" si="45"/>
        <v>FIJI</v>
      </c>
      <c r="J733" s="57">
        <f t="shared" si="46"/>
        <v>21.500729579999998</v>
      </c>
      <c r="K733" s="57">
        <f t="shared" si="47"/>
        <v>168.19620738999998</v>
      </c>
    </row>
    <row r="734" spans="1:11" x14ac:dyDescent="0.2">
      <c r="A734" t="s">
        <v>588</v>
      </c>
      <c r="B734" t="s">
        <v>155</v>
      </c>
      <c r="C734">
        <v>324820376.98000002</v>
      </c>
      <c r="D734" s="37">
        <v>1600279888.1199999</v>
      </c>
      <c r="E734" s="40"/>
      <c r="F734" s="56" t="str">
        <f t="shared" si="44"/>
        <v>2022–23 FINL</v>
      </c>
      <c r="G734" s="56" t="str">
        <f t="array" ref="G734">A734&amp;" "&amp;SUM(IF(A734=FinyearIm,IF(C734&lt;=QldIm,1,0),0))</f>
        <v>2022–23 28</v>
      </c>
      <c r="H734" s="56" t="str">
        <f t="array" ref="H734">A734&amp;" "&amp;SUM(IF(A734=FinyearIm,IF(D734&lt;=AustraliaIm,1,0),0))</f>
        <v>2022–23 31</v>
      </c>
      <c r="I734" s="56" t="str">
        <f t="shared" si="45"/>
        <v>FINL</v>
      </c>
      <c r="J734" s="57">
        <f t="shared" si="46"/>
        <v>324.82037697999999</v>
      </c>
      <c r="K734" s="57">
        <f t="shared" si="47"/>
        <v>1600.2798881199999</v>
      </c>
    </row>
    <row r="735" spans="1:11" x14ac:dyDescent="0.2">
      <c r="A735" t="s">
        <v>588</v>
      </c>
      <c r="B735" t="s">
        <v>156</v>
      </c>
      <c r="C735" s="37">
        <v>889965121.63000298</v>
      </c>
      <c r="D735" s="37">
        <v>6959628412.4099998</v>
      </c>
      <c r="E735" s="40"/>
      <c r="F735" s="56" t="str">
        <f t="shared" si="44"/>
        <v>2022–23 FRAN</v>
      </c>
      <c r="G735" s="56" t="str">
        <f t="array" ref="G735">A735&amp;" "&amp;SUM(IF(A735=FinyearIm,IF(C735&lt;=QldIm,1,0),0))</f>
        <v>2022–23 18</v>
      </c>
      <c r="H735" s="56" t="str">
        <f t="array" ref="H735">A735&amp;" "&amp;SUM(IF(A735=FinyearIm,IF(D735&lt;=AustraliaIm,1,0),0))</f>
        <v>2022–23 15</v>
      </c>
      <c r="I735" s="56" t="str">
        <f t="shared" si="45"/>
        <v>FRAN</v>
      </c>
      <c r="J735" s="57">
        <f t="shared" si="46"/>
        <v>889.96512163000295</v>
      </c>
      <c r="K735" s="57">
        <f t="shared" si="47"/>
        <v>6959.6284124100002</v>
      </c>
    </row>
    <row r="736" spans="1:11" x14ac:dyDescent="0.2">
      <c r="A736" t="s">
        <v>588</v>
      </c>
      <c r="B736" t="s">
        <v>318</v>
      </c>
      <c r="C736" s="37">
        <v>67976.63</v>
      </c>
      <c r="D736" s="37">
        <v>70362.37</v>
      </c>
      <c r="E736" s="40"/>
      <c r="F736" s="56" t="str">
        <f t="shared" si="44"/>
        <v>2022–23 FRGU</v>
      </c>
      <c r="G736" s="56" t="str">
        <f t="array" ref="G736">A736&amp;" "&amp;SUM(IF(A736=FinyearIm,IF(C736&lt;=QldIm,1,0),0))</f>
        <v>2022–23 145</v>
      </c>
      <c r="H736" s="56" t="str">
        <f t="array" ref="H736">A736&amp;" "&amp;SUM(IF(A736=FinyearIm,IF(D736&lt;=AustraliaIm,1,0),0))</f>
        <v>2022–23 198</v>
      </c>
      <c r="I736" s="56" t="str">
        <f t="shared" si="45"/>
        <v>FRGU</v>
      </c>
      <c r="J736" s="57">
        <f t="shared" si="46"/>
        <v>6.797663000000001E-2</v>
      </c>
      <c r="K736" s="57">
        <f t="shared" si="47"/>
        <v>7.0362369999999994E-2</v>
      </c>
    </row>
    <row r="737" spans="1:11" x14ac:dyDescent="0.2">
      <c r="A737" t="s">
        <v>588</v>
      </c>
      <c r="B737" t="s">
        <v>157</v>
      </c>
      <c r="C737" s="37">
        <v>522301.7</v>
      </c>
      <c r="D737" s="37">
        <v>928715.13</v>
      </c>
      <c r="E737" s="40"/>
      <c r="F737" s="56" t="str">
        <f t="shared" si="44"/>
        <v>2022–23 FWIN</v>
      </c>
      <c r="G737" s="56" t="str">
        <f t="array" ref="G737">A737&amp;" "&amp;SUM(IF(A737=FinyearIm,IF(C737&lt;=QldIm,1,0),0))</f>
        <v>2022–23 114</v>
      </c>
      <c r="H737" s="56" t="str">
        <f t="array" ref="H737">A737&amp;" "&amp;SUM(IF(A737=FinyearIm,IF(D737&lt;=AustraliaIm,1,0),0))</f>
        <v>2022–23 156</v>
      </c>
      <c r="I737" s="56" t="str">
        <f t="shared" si="45"/>
        <v>FWIN</v>
      </c>
      <c r="J737" s="57">
        <f t="shared" si="46"/>
        <v>0.52230169999999998</v>
      </c>
      <c r="K737" s="57">
        <f t="shared" si="47"/>
        <v>0.92871513000000006</v>
      </c>
    </row>
    <row r="738" spans="1:11" x14ac:dyDescent="0.2">
      <c r="A738" t="s">
        <v>588</v>
      </c>
      <c r="B738" t="s">
        <v>158</v>
      </c>
      <c r="C738" s="37">
        <v>1819563.51</v>
      </c>
      <c r="D738" s="37">
        <v>17730047.609999999</v>
      </c>
      <c r="E738" s="40"/>
      <c r="F738" s="56" t="str">
        <f t="shared" si="44"/>
        <v>2022–23 FYRM</v>
      </c>
      <c r="G738" s="56" t="str">
        <f t="array" ref="G738">A738&amp;" "&amp;SUM(IF(A738=FinyearIm,IF(C738&lt;=QldIm,1,0),0))</f>
        <v>2022–23 94</v>
      </c>
      <c r="H738" s="56" t="str">
        <f t="array" ref="H738">A738&amp;" "&amp;SUM(IF(A738=FinyearIm,IF(D738&lt;=AustraliaIm,1,0),0))</f>
        <v>2022–23 106</v>
      </c>
      <c r="I738" s="56" t="str">
        <f t="shared" si="45"/>
        <v>FYRM</v>
      </c>
      <c r="J738" s="57">
        <f t="shared" si="46"/>
        <v>1.8195635100000001</v>
      </c>
      <c r="K738" s="57">
        <f t="shared" si="47"/>
        <v>17.73004761</v>
      </c>
    </row>
    <row r="739" spans="1:11" x14ac:dyDescent="0.2">
      <c r="A739" t="s">
        <v>588</v>
      </c>
      <c r="B739" t="s">
        <v>159</v>
      </c>
      <c r="C739" s="37">
        <v>231526.18</v>
      </c>
      <c r="D739" s="37">
        <v>21599291.25</v>
      </c>
      <c r="E739" s="40"/>
      <c r="F739" s="56" t="str">
        <f t="shared" si="44"/>
        <v>2022–23 GABO</v>
      </c>
      <c r="G739" s="56" t="str">
        <f t="array" ref="G739">A739&amp;" "&amp;SUM(IF(A739=FinyearIm,IF(C739&lt;=QldIm,1,0),0))</f>
        <v>2022–23 124</v>
      </c>
      <c r="H739" s="56" t="str">
        <f t="array" ref="H739">A739&amp;" "&amp;SUM(IF(A739=FinyearIm,IF(D739&lt;=AustraliaIm,1,0),0))</f>
        <v>2022–23 102</v>
      </c>
      <c r="I739" s="56" t="str">
        <f t="shared" si="45"/>
        <v>GABO</v>
      </c>
      <c r="J739" s="57">
        <f t="shared" si="46"/>
        <v>0.23152618</v>
      </c>
      <c r="K739" s="57">
        <f t="shared" si="47"/>
        <v>21.59929125</v>
      </c>
    </row>
    <row r="740" spans="1:11" x14ac:dyDescent="0.2">
      <c r="A740" t="s">
        <v>588</v>
      </c>
      <c r="B740" t="s">
        <v>161</v>
      </c>
      <c r="C740" s="37">
        <v>476950.72</v>
      </c>
      <c r="D740" s="37">
        <v>6683195.7199999997</v>
      </c>
      <c r="E740" s="40"/>
      <c r="F740" s="56" t="str">
        <f t="shared" si="44"/>
        <v>2022–23 GERG</v>
      </c>
      <c r="G740" s="56" t="str">
        <f t="array" ref="G740">A740&amp;" "&amp;SUM(IF(A740=FinyearIm,IF(C740&lt;=QldIm,1,0),0))</f>
        <v>2022–23 115</v>
      </c>
      <c r="H740" s="56" t="str">
        <f t="array" ref="H740">A740&amp;" "&amp;SUM(IF(A740=FinyearIm,IF(D740&lt;=AustraliaIm,1,0),0))</f>
        <v>2022–23 124</v>
      </c>
      <c r="I740" s="56" t="str">
        <f t="shared" si="45"/>
        <v>GERG</v>
      </c>
      <c r="J740" s="57">
        <f t="shared" si="46"/>
        <v>0.47695071999999999</v>
      </c>
      <c r="K740" s="57">
        <f t="shared" si="47"/>
        <v>6.6831957199999996</v>
      </c>
    </row>
    <row r="741" spans="1:11" x14ac:dyDescent="0.2">
      <c r="A741" t="s">
        <v>588</v>
      </c>
      <c r="B741" t="s">
        <v>162</v>
      </c>
      <c r="C741" s="37">
        <v>573271.38</v>
      </c>
      <c r="D741" s="37">
        <v>16558043.369999999</v>
      </c>
      <c r="E741" s="40"/>
      <c r="F741" s="56" t="str">
        <f t="shared" si="44"/>
        <v>2022–23 GHAN</v>
      </c>
      <c r="G741" s="56" t="str">
        <f t="array" ref="G741">A741&amp;" "&amp;SUM(IF(A741=FinyearIm,IF(C741&lt;=QldIm,1,0),0))</f>
        <v>2022–23 110</v>
      </c>
      <c r="H741" s="56" t="str">
        <f t="array" ref="H741">A741&amp;" "&amp;SUM(IF(A741=FinyearIm,IF(D741&lt;=AustraliaIm,1,0),0))</f>
        <v>2022–23 109</v>
      </c>
      <c r="I741" s="56" t="str">
        <f t="shared" si="45"/>
        <v>GHAN</v>
      </c>
      <c r="J741" s="57">
        <f t="shared" si="46"/>
        <v>0.57327138</v>
      </c>
      <c r="K741" s="57">
        <f t="shared" si="47"/>
        <v>16.55804337</v>
      </c>
    </row>
    <row r="742" spans="1:11" x14ac:dyDescent="0.2">
      <c r="A742" t="s">
        <v>588</v>
      </c>
      <c r="B742" t="s">
        <v>303</v>
      </c>
      <c r="C742">
        <v>1209.8</v>
      </c>
      <c r="D742">
        <v>8438.9699999999993</v>
      </c>
      <c r="E742" s="40"/>
      <c r="F742" s="56" t="str">
        <f t="shared" si="44"/>
        <v>2022–23 GIBR</v>
      </c>
      <c r="G742" s="56" t="str">
        <f t="array" ref="G742">A742&amp;" "&amp;SUM(IF(A742=FinyearIm,IF(C742&lt;=QldIm,1,0),0))</f>
        <v>2022–23 185</v>
      </c>
      <c r="H742" s="56" t="str">
        <f t="array" ref="H742">A742&amp;" "&amp;SUM(IF(A742=FinyearIm,IF(D742&lt;=AustraliaIm,1,0),0))</f>
        <v>2022–23 217</v>
      </c>
      <c r="I742" s="56" t="str">
        <f t="shared" si="45"/>
        <v>GIBR</v>
      </c>
      <c r="J742" s="57">
        <f t="shared" si="46"/>
        <v>1.2098E-3</v>
      </c>
      <c r="K742" s="57">
        <f t="shared" si="47"/>
        <v>8.4389699999999988E-3</v>
      </c>
    </row>
    <row r="743" spans="1:11" x14ac:dyDescent="0.2">
      <c r="A743" t="s">
        <v>588</v>
      </c>
      <c r="B743" t="s">
        <v>163</v>
      </c>
      <c r="C743" s="37">
        <v>1393195.77</v>
      </c>
      <c r="D743" s="37">
        <v>38836771.960000001</v>
      </c>
      <c r="E743" s="40"/>
      <c r="F743" s="56" t="str">
        <f t="shared" si="44"/>
        <v>2022–23 GMLA</v>
      </c>
      <c r="G743" s="56" t="str">
        <f t="array" ref="G743">A743&amp;" "&amp;SUM(IF(A743=FinyearIm,IF(C743&lt;=QldIm,1,0),0))</f>
        <v>2022–23 100</v>
      </c>
      <c r="H743" s="56" t="str">
        <f t="array" ref="H743">A743&amp;" "&amp;SUM(IF(A743=FinyearIm,IF(D743&lt;=AustraliaIm,1,0),0))</f>
        <v>2022–23 94</v>
      </c>
      <c r="I743" s="56" t="str">
        <f t="shared" si="45"/>
        <v>GMLA</v>
      </c>
      <c r="J743" s="57">
        <f t="shared" si="46"/>
        <v>1.3931957699999999</v>
      </c>
      <c r="K743" s="57">
        <f t="shared" si="47"/>
        <v>38.83677196</v>
      </c>
    </row>
    <row r="744" spans="1:11" x14ac:dyDescent="0.2">
      <c r="A744" t="s">
        <v>588</v>
      </c>
      <c r="B744" t="s">
        <v>331</v>
      </c>
      <c r="C744">
        <v>0</v>
      </c>
      <c r="D744" s="37">
        <v>1870.32</v>
      </c>
      <c r="E744" s="40"/>
      <c r="F744" s="56" t="str">
        <f t="shared" si="44"/>
        <v>2022–23 GNDA</v>
      </c>
      <c r="G744" s="56" t="str">
        <f t="array" ref="G744">A744&amp;" "&amp;SUM(IF(A744=FinyearIm,IF(C744&lt;=QldIm,1,0),0))</f>
        <v>2022–23 225</v>
      </c>
      <c r="H744" s="56" t="str">
        <f t="array" ref="H744">A744&amp;" "&amp;SUM(IF(A744=FinyearIm,IF(D744&lt;=AustraliaIm,1,0),0))</f>
        <v>2022–23 224</v>
      </c>
      <c r="I744" s="56" t="str">
        <f t="shared" si="45"/>
        <v>GNDA</v>
      </c>
      <c r="J744" s="57">
        <f t="shared" si="46"/>
        <v>0</v>
      </c>
      <c r="K744" s="57">
        <f t="shared" si="47"/>
        <v>1.87032E-3</v>
      </c>
    </row>
    <row r="745" spans="1:11" x14ac:dyDescent="0.2">
      <c r="A745" t="s">
        <v>588</v>
      </c>
      <c r="B745" t="s">
        <v>164</v>
      </c>
      <c r="C745" s="37">
        <v>47111222.109999999</v>
      </c>
      <c r="D745" s="37">
        <v>394815168.06999999</v>
      </c>
      <c r="E745" s="40"/>
      <c r="F745" s="56" t="str">
        <f t="shared" si="44"/>
        <v>2022–23 GREE</v>
      </c>
      <c r="G745" s="56" t="str">
        <f t="array" ref="G745">A745&amp;" "&amp;SUM(IF(A745=FinyearIm,IF(C745&lt;=QldIm,1,0),0))</f>
        <v>2022–23 54</v>
      </c>
      <c r="H745" s="56" t="str">
        <f t="array" ref="H745">A745&amp;" "&amp;SUM(IF(A745=FinyearIm,IF(D745&lt;=AustraliaIm,1,0),0))</f>
        <v>2022–23 56</v>
      </c>
      <c r="I745" s="56" t="str">
        <f t="shared" si="45"/>
        <v>GREE</v>
      </c>
      <c r="J745" s="57">
        <f t="shared" si="46"/>
        <v>47.11122211</v>
      </c>
      <c r="K745" s="57">
        <f t="shared" si="47"/>
        <v>394.81516806999997</v>
      </c>
    </row>
    <row r="746" spans="1:11" x14ac:dyDescent="0.2">
      <c r="A746" t="s">
        <v>588</v>
      </c>
      <c r="B746" t="s">
        <v>165</v>
      </c>
      <c r="C746" s="37">
        <v>1956.19</v>
      </c>
      <c r="D746" s="37">
        <v>47460.76</v>
      </c>
      <c r="E746" s="40"/>
      <c r="F746" s="56" t="str">
        <f t="shared" si="44"/>
        <v>2022–23 GUAM</v>
      </c>
      <c r="G746" s="56" t="str">
        <f t="array" ref="G746">A746&amp;" "&amp;SUM(IF(A746=FinyearIm,IF(C746&lt;=QldIm,1,0),0))</f>
        <v>2022–23 180</v>
      </c>
      <c r="H746" s="56" t="str">
        <f t="array" ref="H746">A746&amp;" "&amp;SUM(IF(A746=FinyearIm,IF(D746&lt;=AustraliaIm,1,0),0))</f>
        <v>2022–23 204</v>
      </c>
      <c r="I746" s="56" t="str">
        <f t="shared" si="45"/>
        <v>GUAM</v>
      </c>
      <c r="J746" s="57">
        <f t="shared" si="46"/>
        <v>1.95619E-3</v>
      </c>
      <c r="K746" s="57">
        <f t="shared" si="47"/>
        <v>4.7460760000000005E-2</v>
      </c>
    </row>
    <row r="747" spans="1:11" x14ac:dyDescent="0.2">
      <c r="A747" t="s">
        <v>588</v>
      </c>
      <c r="B747" t="s">
        <v>166</v>
      </c>
      <c r="C747" s="37">
        <v>156734.04999999999</v>
      </c>
      <c r="D747" s="37">
        <v>516605.1</v>
      </c>
      <c r="E747" s="40"/>
      <c r="F747" s="56" t="str">
        <f t="shared" si="44"/>
        <v>2022–23 GUIN</v>
      </c>
      <c r="G747" s="56" t="str">
        <f t="array" ref="G747">A747&amp;" "&amp;SUM(IF(A747=FinyearIm,IF(C747&lt;=QldIm,1,0),0))</f>
        <v>2022–23 129</v>
      </c>
      <c r="H747" s="56" t="str">
        <f t="array" ref="H747">A747&amp;" "&amp;SUM(IF(A747=FinyearIm,IF(D747&lt;=AustraliaIm,1,0),0))</f>
        <v>2022–23 166</v>
      </c>
      <c r="I747" s="56" t="str">
        <f t="shared" si="45"/>
        <v>GUIN</v>
      </c>
      <c r="J747" s="57">
        <f t="shared" si="46"/>
        <v>0.15673404999999999</v>
      </c>
      <c r="K747" s="57">
        <f t="shared" si="47"/>
        <v>0.51660509999999993</v>
      </c>
    </row>
    <row r="748" spans="1:11" x14ac:dyDescent="0.2">
      <c r="A748" t="s">
        <v>588</v>
      </c>
      <c r="B748" t="s">
        <v>167</v>
      </c>
      <c r="C748" s="37">
        <v>0</v>
      </c>
      <c r="D748" s="37">
        <v>989195.78</v>
      </c>
      <c r="E748" s="40"/>
      <c r="F748" s="56" t="str">
        <f t="shared" si="44"/>
        <v>2022–23 GUYA</v>
      </c>
      <c r="G748" s="56" t="str">
        <f t="array" ref="G748">A748&amp;" "&amp;SUM(IF(A748=FinyearIm,IF(C748&lt;=QldIm,1,0),0))</f>
        <v>2022–23 225</v>
      </c>
      <c r="H748" s="56" t="str">
        <f t="array" ref="H748">A748&amp;" "&amp;SUM(IF(A748=FinyearIm,IF(D748&lt;=AustraliaIm,1,0),0))</f>
        <v>2022–23 154</v>
      </c>
      <c r="I748" s="56" t="str">
        <f t="shared" si="45"/>
        <v>GUYA</v>
      </c>
      <c r="J748" s="57">
        <f t="shared" si="46"/>
        <v>0</v>
      </c>
      <c r="K748" s="57">
        <f t="shared" si="47"/>
        <v>0.98919578000000008</v>
      </c>
    </row>
    <row r="749" spans="1:11" x14ac:dyDescent="0.2">
      <c r="A749" t="s">
        <v>588</v>
      </c>
      <c r="B749" t="s">
        <v>168</v>
      </c>
      <c r="C749" s="37">
        <v>77459.17</v>
      </c>
      <c r="D749" s="37">
        <v>2733816.19</v>
      </c>
      <c r="E749" s="40"/>
      <c r="F749" s="56" t="str">
        <f t="shared" si="44"/>
        <v>2022–23 HAIT</v>
      </c>
      <c r="G749" s="56" t="str">
        <f t="array" ref="G749">A749&amp;" "&amp;SUM(IF(A749=FinyearIm,IF(C749&lt;=QldIm,1,0),0))</f>
        <v>2022–23 143</v>
      </c>
      <c r="H749" s="56" t="str">
        <f t="array" ref="H749">A749&amp;" "&amp;SUM(IF(A749=FinyearIm,IF(D749&lt;=AustraliaIm,1,0),0))</f>
        <v>2022–23 138</v>
      </c>
      <c r="I749" s="56" t="str">
        <f t="shared" si="45"/>
        <v>HAIT</v>
      </c>
      <c r="J749" s="57">
        <f t="shared" si="46"/>
        <v>7.7459169999999994E-2</v>
      </c>
      <c r="K749" s="57">
        <f t="shared" si="47"/>
        <v>2.7338161899999998</v>
      </c>
    </row>
    <row r="750" spans="1:11" x14ac:dyDescent="0.2">
      <c r="A750" t="s">
        <v>588</v>
      </c>
      <c r="B750" t="s">
        <v>169</v>
      </c>
      <c r="C750" s="37">
        <v>6602040.3600000003</v>
      </c>
      <c r="D750" s="37">
        <v>128072359.69</v>
      </c>
      <c r="E750" s="40"/>
      <c r="F750" s="56" t="str">
        <f t="shared" si="44"/>
        <v>2022–23 HDRS</v>
      </c>
      <c r="G750" s="56" t="str">
        <f t="array" ref="G750">A750&amp;" "&amp;SUM(IF(A750=FinyearIm,IF(C750&lt;=QldIm,1,0),0))</f>
        <v>2022–23 75</v>
      </c>
      <c r="H750" s="56" t="str">
        <f t="array" ref="H750">A750&amp;" "&amp;SUM(IF(A750=FinyearIm,IF(D750&lt;=AustraliaIm,1,0),0))</f>
        <v>2022–23 76</v>
      </c>
      <c r="I750" s="56" t="str">
        <f t="shared" si="45"/>
        <v>HDRS</v>
      </c>
      <c r="J750" s="57">
        <f t="shared" si="46"/>
        <v>6.6020403600000002</v>
      </c>
      <c r="K750" s="57">
        <f t="shared" si="47"/>
        <v>128.07235968999998</v>
      </c>
    </row>
    <row r="751" spans="1:11" x14ac:dyDescent="0.2">
      <c r="A751" t="s">
        <v>588</v>
      </c>
      <c r="B751" t="s">
        <v>170</v>
      </c>
      <c r="C751" s="37">
        <v>130854474.94</v>
      </c>
      <c r="D751" s="37">
        <v>1138052358.6500001</v>
      </c>
      <c r="E751" s="40"/>
      <c r="F751" s="56" t="str">
        <f t="shared" si="44"/>
        <v>2022–23 HGRY</v>
      </c>
      <c r="G751" s="56" t="str">
        <f t="array" ref="G751">A751&amp;" "&amp;SUM(IF(A751=FinyearIm,IF(C751&lt;=QldIm,1,0),0))</f>
        <v>2022–23 46</v>
      </c>
      <c r="H751" s="56" t="str">
        <f t="array" ref="H751">A751&amp;" "&amp;SUM(IF(A751=FinyearIm,IF(D751&lt;=AustraliaIm,1,0),0))</f>
        <v>2022–23 39</v>
      </c>
      <c r="I751" s="56" t="str">
        <f t="shared" si="45"/>
        <v>HGRY</v>
      </c>
      <c r="J751" s="57">
        <f t="shared" si="46"/>
        <v>130.85447493999999</v>
      </c>
      <c r="K751" s="57">
        <f t="shared" si="47"/>
        <v>1138.0523586500001</v>
      </c>
    </row>
    <row r="752" spans="1:11" x14ac:dyDescent="0.2">
      <c r="A752" t="s">
        <v>588</v>
      </c>
      <c r="B752" t="s">
        <v>171</v>
      </c>
      <c r="C752" s="37">
        <v>71893387.329999998</v>
      </c>
      <c r="D752" s="37">
        <v>1349636308.6800001</v>
      </c>
      <c r="E752" s="40"/>
      <c r="F752" s="56" t="str">
        <f t="shared" si="44"/>
        <v>2022–23 HONG</v>
      </c>
      <c r="G752" s="56" t="str">
        <f t="array" ref="G752">A752&amp;" "&amp;SUM(IF(A752=FinyearIm,IF(C752&lt;=QldIm,1,0),0))</f>
        <v>2022–23 50</v>
      </c>
      <c r="H752" s="56" t="str">
        <f t="array" ref="H752">A752&amp;" "&amp;SUM(IF(A752=FinyearIm,IF(D752&lt;=AustraliaIm,1,0),0))</f>
        <v>2022–23 37</v>
      </c>
      <c r="I752" s="56" t="str">
        <f t="shared" si="45"/>
        <v>HONG</v>
      </c>
      <c r="J752" s="57">
        <f t="shared" si="46"/>
        <v>71.893387329999996</v>
      </c>
      <c r="K752" s="57">
        <f t="shared" si="47"/>
        <v>1349.63630868</v>
      </c>
    </row>
    <row r="753" spans="1:11" x14ac:dyDescent="0.2">
      <c r="A753" t="s">
        <v>588</v>
      </c>
      <c r="B753" t="s">
        <v>172</v>
      </c>
      <c r="C753" s="37">
        <v>1735977.88</v>
      </c>
      <c r="D753" s="37">
        <v>15511691</v>
      </c>
      <c r="E753" s="40"/>
      <c r="F753" s="56" t="str">
        <f t="shared" si="44"/>
        <v>2022–23 ICEL</v>
      </c>
      <c r="G753" s="56" t="str">
        <f t="array" ref="G753">A753&amp;" "&amp;SUM(IF(A753=FinyearIm,IF(C753&lt;=QldIm,1,0),0))</f>
        <v>2022–23 95</v>
      </c>
      <c r="H753" s="56" t="str">
        <f t="array" ref="H753">A753&amp;" "&amp;SUM(IF(A753=FinyearIm,IF(D753&lt;=AustraliaIm,1,0),0))</f>
        <v>2022–23 114</v>
      </c>
      <c r="I753" s="56" t="str">
        <f t="shared" si="45"/>
        <v>ICEL</v>
      </c>
      <c r="J753" s="57">
        <f t="shared" si="46"/>
        <v>1.7359778799999999</v>
      </c>
      <c r="K753" s="57">
        <f t="shared" si="47"/>
        <v>15.511691000000001</v>
      </c>
    </row>
    <row r="754" spans="1:11" x14ac:dyDescent="0.2">
      <c r="A754" t="s">
        <v>588</v>
      </c>
      <c r="B754" t="s">
        <v>173</v>
      </c>
      <c r="C754">
        <v>916089289.53999901</v>
      </c>
      <c r="D754" s="37">
        <v>5655731276.27001</v>
      </c>
      <c r="E754" s="40"/>
      <c r="F754" s="56" t="str">
        <f t="shared" si="44"/>
        <v>2022–23 INDO</v>
      </c>
      <c r="G754" s="56" t="str">
        <f t="array" ref="G754">A754&amp;" "&amp;SUM(IF(A754=FinyearIm,IF(C754&lt;=QldIm,1,0),0))</f>
        <v>2022–23 17</v>
      </c>
      <c r="H754" s="56" t="str">
        <f t="array" ref="H754">A754&amp;" "&amp;SUM(IF(A754=FinyearIm,IF(D754&lt;=AustraliaIm,1,0),0))</f>
        <v>2022–23 16</v>
      </c>
      <c r="I754" s="56" t="str">
        <f t="shared" si="45"/>
        <v>INDO</v>
      </c>
      <c r="J754" s="57">
        <f t="shared" si="46"/>
        <v>916.08928953999896</v>
      </c>
      <c r="K754" s="57">
        <f t="shared" si="47"/>
        <v>5655.7312762700103</v>
      </c>
    </row>
    <row r="755" spans="1:11" x14ac:dyDescent="0.2">
      <c r="A755" t="s">
        <v>588</v>
      </c>
      <c r="B755" t="s">
        <v>174</v>
      </c>
      <c r="C755">
        <v>1466539349.6599901</v>
      </c>
      <c r="D755" s="37">
        <v>8167566262.6400003</v>
      </c>
      <c r="E755" s="40"/>
      <c r="F755" s="56" t="str">
        <f t="shared" si="44"/>
        <v>2022–23 INIA</v>
      </c>
      <c r="G755" s="56" t="str">
        <f t="array" ref="G755">A755&amp;" "&amp;SUM(IF(A755=FinyearIm,IF(C755&lt;=QldIm,1,0),0))</f>
        <v>2022–23 10</v>
      </c>
      <c r="H755" s="56" t="str">
        <f t="array" ref="H755">A755&amp;" "&amp;SUM(IF(A755=FinyearIm,IF(D755&lt;=AustraliaIm,1,0),0))</f>
        <v>2022–23 12</v>
      </c>
      <c r="I755" s="56" t="str">
        <f t="shared" si="45"/>
        <v>INIA</v>
      </c>
      <c r="J755" s="57">
        <f t="shared" si="46"/>
        <v>1466.53934965999</v>
      </c>
      <c r="K755" s="57">
        <f t="shared" si="47"/>
        <v>8167.5662626400008</v>
      </c>
    </row>
    <row r="756" spans="1:11" x14ac:dyDescent="0.2">
      <c r="A756" t="s">
        <v>588</v>
      </c>
      <c r="B756" t="s">
        <v>175</v>
      </c>
      <c r="C756" s="37">
        <v>0</v>
      </c>
      <c r="D756" s="37">
        <v>322742.92</v>
      </c>
      <c r="E756" s="40"/>
      <c r="F756" s="56" t="str">
        <f t="shared" si="44"/>
        <v>2022–23 IRAQ</v>
      </c>
      <c r="G756" s="56" t="str">
        <f t="array" ref="G756">A756&amp;" "&amp;SUM(IF(A756=FinyearIm,IF(C756&lt;=QldIm,1,0),0))</f>
        <v>2022–23 225</v>
      </c>
      <c r="H756" s="56" t="str">
        <f t="array" ref="H756">A756&amp;" "&amp;SUM(IF(A756=FinyearIm,IF(D756&lt;=AustraliaIm,1,0),0))</f>
        <v>2022–23 174</v>
      </c>
      <c r="I756" s="56" t="str">
        <f t="shared" si="45"/>
        <v>IRAQ</v>
      </c>
      <c r="J756" s="57">
        <f t="shared" si="46"/>
        <v>0</v>
      </c>
      <c r="K756" s="57">
        <f t="shared" si="47"/>
        <v>0.32274291999999999</v>
      </c>
    </row>
    <row r="757" spans="1:11" x14ac:dyDescent="0.2">
      <c r="A757" t="s">
        <v>588</v>
      </c>
      <c r="B757" t="s">
        <v>176</v>
      </c>
      <c r="C757" s="37">
        <v>100265847.48</v>
      </c>
      <c r="D757" s="37">
        <v>2804400949.7399902</v>
      </c>
      <c r="E757" s="40"/>
      <c r="F757" s="56" t="str">
        <f t="shared" si="44"/>
        <v>2022–23 IRE</v>
      </c>
      <c r="G757" s="56" t="str">
        <f t="array" ref="G757">A757&amp;" "&amp;SUM(IF(A757=FinyearIm,IF(C757&lt;=QldIm,1,0),0))</f>
        <v>2022–23 47</v>
      </c>
      <c r="H757" s="56" t="str">
        <f t="array" ref="H757">A757&amp;" "&amp;SUM(IF(A757=FinyearIm,IF(D757&lt;=AustraliaIm,1,0),0))</f>
        <v>2022–23 25</v>
      </c>
      <c r="I757" s="56" t="str">
        <f t="shared" si="45"/>
        <v>IRE</v>
      </c>
      <c r="J757" s="57">
        <f t="shared" si="46"/>
        <v>100.26584748000001</v>
      </c>
      <c r="K757" s="57">
        <f t="shared" si="47"/>
        <v>2804.4009497399902</v>
      </c>
    </row>
    <row r="758" spans="1:11" x14ac:dyDescent="0.2">
      <c r="A758" t="s">
        <v>588</v>
      </c>
      <c r="B758" t="s">
        <v>177</v>
      </c>
      <c r="C758" s="37">
        <v>159631174.12</v>
      </c>
      <c r="D758" s="37">
        <v>899773966.49000001</v>
      </c>
      <c r="E758" s="40"/>
      <c r="F758" s="56" t="str">
        <f t="shared" si="44"/>
        <v>2022–23 ISRA</v>
      </c>
      <c r="G758" s="56" t="str">
        <f t="array" ref="G758">A758&amp;" "&amp;SUM(IF(A758=FinyearIm,IF(C758&lt;=QldIm,1,0),0))</f>
        <v>2022–23 41</v>
      </c>
      <c r="H758" s="56" t="str">
        <f t="array" ref="H758">A758&amp;" "&amp;SUM(IF(A758=FinyearIm,IF(D758&lt;=AustraliaIm,1,0),0))</f>
        <v>2022–23 43</v>
      </c>
      <c r="I758" s="56" t="str">
        <f t="shared" si="45"/>
        <v>ISRA</v>
      </c>
      <c r="J758" s="57">
        <f t="shared" si="46"/>
        <v>159.63117412</v>
      </c>
      <c r="K758" s="57">
        <f t="shared" si="47"/>
        <v>899.77396649000002</v>
      </c>
    </row>
    <row r="759" spans="1:11" x14ac:dyDescent="0.2">
      <c r="A759" t="s">
        <v>588</v>
      </c>
      <c r="B759" t="s">
        <v>178</v>
      </c>
      <c r="C759">
        <v>1028967957.37</v>
      </c>
      <c r="D759" s="37">
        <v>9445399291.4999599</v>
      </c>
      <c r="E759" s="40"/>
      <c r="F759" s="56" t="str">
        <f t="shared" si="44"/>
        <v>2022–23 ITAL</v>
      </c>
      <c r="G759" s="56" t="str">
        <f t="array" ref="G759">A759&amp;" "&amp;SUM(IF(A759=FinyearIm,IF(C759&lt;=QldIm,1,0),0))</f>
        <v>2022–23 15</v>
      </c>
      <c r="H759" s="56" t="str">
        <f t="array" ref="H759">A759&amp;" "&amp;SUM(IF(A759=FinyearIm,IF(D759&lt;=AustraliaIm,1,0),0))</f>
        <v>2022–23 11</v>
      </c>
      <c r="I759" s="56" t="str">
        <f t="shared" si="45"/>
        <v>ITAL</v>
      </c>
      <c r="J759" s="57">
        <f t="shared" si="46"/>
        <v>1028.96795737</v>
      </c>
      <c r="K759" s="57">
        <f t="shared" si="47"/>
        <v>9445.3992914999599</v>
      </c>
    </row>
    <row r="760" spans="1:11" x14ac:dyDescent="0.2">
      <c r="A760" t="s">
        <v>588</v>
      </c>
      <c r="B760" t="s">
        <v>179</v>
      </c>
      <c r="C760" s="37">
        <v>151604.54</v>
      </c>
      <c r="D760" s="37">
        <v>16909492.34</v>
      </c>
      <c r="E760" s="40"/>
      <c r="F760" s="56" t="str">
        <f t="shared" si="44"/>
        <v>2022–23 IVOR</v>
      </c>
      <c r="G760" s="56" t="str">
        <f t="array" ref="G760">A760&amp;" "&amp;SUM(IF(A760=FinyearIm,IF(C760&lt;=QldIm,1,0),0))</f>
        <v>2022–23 131</v>
      </c>
      <c r="H760" s="56" t="str">
        <f t="array" ref="H760">A760&amp;" "&amp;SUM(IF(A760=FinyearIm,IF(D760&lt;=AustraliaIm,1,0),0))</f>
        <v>2022–23 107</v>
      </c>
      <c r="I760" s="56" t="str">
        <f t="shared" si="45"/>
        <v>IVOR</v>
      </c>
      <c r="J760" s="57">
        <f t="shared" si="46"/>
        <v>0.15160454000000001</v>
      </c>
      <c r="K760" s="57">
        <f t="shared" si="47"/>
        <v>16.90949234</v>
      </c>
    </row>
    <row r="761" spans="1:11" x14ac:dyDescent="0.2">
      <c r="A761" t="s">
        <v>588</v>
      </c>
      <c r="B761" t="s">
        <v>332</v>
      </c>
      <c r="C761" s="37">
        <v>0</v>
      </c>
      <c r="D761" s="37">
        <v>337763.79</v>
      </c>
      <c r="E761" s="40"/>
      <c r="F761" s="56" t="str">
        <f t="shared" si="44"/>
        <v>2022–23 IWAS</v>
      </c>
      <c r="G761" s="56" t="str">
        <f t="array" ref="G761">A761&amp;" "&amp;SUM(IF(A761=FinyearIm,IF(C761&lt;=QldIm,1,0),0))</f>
        <v>2022–23 225</v>
      </c>
      <c r="H761" s="56" t="str">
        <f t="array" ref="H761">A761&amp;" "&amp;SUM(IF(A761=FinyearIm,IF(D761&lt;=AustraliaIm,1,0),0))</f>
        <v>2022–23 172</v>
      </c>
      <c r="I761" s="56" t="str">
        <f t="shared" si="45"/>
        <v>IWAS</v>
      </c>
      <c r="J761" s="57">
        <f t="shared" si="46"/>
        <v>0</v>
      </c>
      <c r="K761" s="57">
        <f t="shared" si="47"/>
        <v>0.33776378999999995</v>
      </c>
    </row>
    <row r="762" spans="1:11" x14ac:dyDescent="0.2">
      <c r="A762" t="s">
        <v>588</v>
      </c>
      <c r="B762" t="s">
        <v>180</v>
      </c>
      <c r="C762" s="37">
        <v>6040141813.8199701</v>
      </c>
      <c r="D762" s="37">
        <v>24600467626.999901</v>
      </c>
      <c r="E762" s="40"/>
      <c r="F762" s="56" t="str">
        <f t="shared" si="44"/>
        <v>2022–23 JAP</v>
      </c>
      <c r="G762" s="56" t="str">
        <f t="array" ref="G762">A762&amp;" "&amp;SUM(IF(A762=FinyearIm,IF(C762&lt;=QldIm,1,0),0))</f>
        <v>2022–23 4</v>
      </c>
      <c r="H762" s="56" t="str">
        <f t="array" ref="H762">A762&amp;" "&amp;SUM(IF(A762=FinyearIm,IF(D762&lt;=AustraliaIm,1,0),0))</f>
        <v>2022–23 4</v>
      </c>
      <c r="I762" s="56" t="str">
        <f t="shared" si="45"/>
        <v>JAP</v>
      </c>
      <c r="J762" s="57">
        <f t="shared" si="46"/>
        <v>6040.1418138199697</v>
      </c>
      <c r="K762" s="57">
        <f t="shared" si="47"/>
        <v>24600.4676269999</v>
      </c>
    </row>
    <row r="763" spans="1:11" x14ac:dyDescent="0.2">
      <c r="A763" t="s">
        <v>588</v>
      </c>
      <c r="B763" t="s">
        <v>181</v>
      </c>
      <c r="C763" s="37">
        <v>8576.09</v>
      </c>
      <c r="D763" s="37">
        <v>2389649.61</v>
      </c>
      <c r="E763" s="40"/>
      <c r="F763" s="56" t="str">
        <f t="shared" si="44"/>
        <v>2022–23 JMCA</v>
      </c>
      <c r="G763" s="56" t="str">
        <f t="array" ref="G763">A763&amp;" "&amp;SUM(IF(A763=FinyearIm,IF(C763&lt;=QldIm,1,0),0))</f>
        <v>2022–23 167</v>
      </c>
      <c r="H763" s="56" t="str">
        <f t="array" ref="H763">A763&amp;" "&amp;SUM(IF(A763=FinyearIm,IF(D763&lt;=AustraliaIm,1,0),0))</f>
        <v>2022–23 140</v>
      </c>
      <c r="I763" s="56" t="str">
        <f t="shared" si="45"/>
        <v>JMCA</v>
      </c>
      <c r="J763" s="57">
        <f t="shared" si="46"/>
        <v>8.5760899999999998E-3</v>
      </c>
      <c r="K763" s="57">
        <f t="shared" si="47"/>
        <v>2.3896496099999998</v>
      </c>
    </row>
    <row r="764" spans="1:11" x14ac:dyDescent="0.2">
      <c r="A764" t="s">
        <v>588</v>
      </c>
      <c r="B764" t="s">
        <v>182</v>
      </c>
      <c r="C764">
        <v>2834697.55</v>
      </c>
      <c r="D764" s="37">
        <v>180116026.66</v>
      </c>
      <c r="E764" s="40"/>
      <c r="F764" s="56" t="str">
        <f t="shared" si="44"/>
        <v>2022–23 JORD</v>
      </c>
      <c r="G764" s="56" t="str">
        <f t="array" ref="G764">A764&amp;" "&amp;SUM(IF(A764=FinyearIm,IF(C764&lt;=QldIm,1,0),0))</f>
        <v>2022–23 85</v>
      </c>
      <c r="H764" s="56" t="str">
        <f t="array" ref="H764">A764&amp;" "&amp;SUM(IF(A764=FinyearIm,IF(D764&lt;=AustraliaIm,1,0),0))</f>
        <v>2022–23 68</v>
      </c>
      <c r="I764" s="56" t="str">
        <f t="shared" si="45"/>
        <v>JORD</v>
      </c>
      <c r="J764" s="57">
        <f t="shared" si="46"/>
        <v>2.83469755</v>
      </c>
      <c r="K764" s="57">
        <f t="shared" si="47"/>
        <v>180.11602665999999</v>
      </c>
    </row>
    <row r="765" spans="1:11" x14ac:dyDescent="0.2">
      <c r="A765" t="s">
        <v>588</v>
      </c>
      <c r="B765" t="s">
        <v>183</v>
      </c>
      <c r="C765" s="37">
        <v>1734743.19</v>
      </c>
      <c r="D765" s="37">
        <v>15556289.140000001</v>
      </c>
      <c r="E765" s="40"/>
      <c r="F765" s="56" t="str">
        <f t="shared" si="44"/>
        <v>2022–23 KAZA</v>
      </c>
      <c r="G765" s="56" t="str">
        <f t="array" ref="G765">A765&amp;" "&amp;SUM(IF(A765=FinyearIm,IF(C765&lt;=QldIm,1,0),0))</f>
        <v>2022–23 96</v>
      </c>
      <c r="H765" s="56" t="str">
        <f t="array" ref="H765">A765&amp;" "&amp;SUM(IF(A765=FinyearIm,IF(D765&lt;=AustraliaIm,1,0),0))</f>
        <v>2022–23 113</v>
      </c>
      <c r="I765" s="56" t="str">
        <f t="shared" si="45"/>
        <v>KAZA</v>
      </c>
      <c r="J765" s="57">
        <f t="shared" si="46"/>
        <v>1.7347431899999999</v>
      </c>
      <c r="K765" s="57">
        <f t="shared" si="47"/>
        <v>15.556289140000001</v>
      </c>
    </row>
    <row r="766" spans="1:11" x14ac:dyDescent="0.2">
      <c r="A766" t="s">
        <v>588</v>
      </c>
      <c r="B766" t="s">
        <v>184</v>
      </c>
      <c r="C766">
        <v>2556731.6</v>
      </c>
      <c r="D766" s="37">
        <v>47258969.07</v>
      </c>
      <c r="E766" s="40"/>
      <c r="F766" s="56" t="str">
        <f t="shared" si="44"/>
        <v>2022–23 KENY</v>
      </c>
      <c r="G766" s="56" t="str">
        <f t="array" ref="G766">A766&amp;" "&amp;SUM(IF(A766=FinyearIm,IF(C766&lt;=QldIm,1,0),0))</f>
        <v>2022–23 88</v>
      </c>
      <c r="H766" s="56" t="str">
        <f t="array" ref="H766">A766&amp;" "&amp;SUM(IF(A766=FinyearIm,IF(D766&lt;=AustraliaIm,1,0),0))</f>
        <v>2022–23 92</v>
      </c>
      <c r="I766" s="56" t="str">
        <f t="shared" si="45"/>
        <v>KENY</v>
      </c>
      <c r="J766" s="57">
        <f t="shared" si="46"/>
        <v>2.5567316</v>
      </c>
      <c r="K766" s="57">
        <f t="shared" si="47"/>
        <v>47.258969069999999</v>
      </c>
    </row>
    <row r="767" spans="1:11" x14ac:dyDescent="0.2">
      <c r="A767" t="s">
        <v>588</v>
      </c>
      <c r="B767" t="s">
        <v>185</v>
      </c>
      <c r="C767" s="37">
        <v>34873.550000000003</v>
      </c>
      <c r="D767" s="37">
        <v>36019.64</v>
      </c>
      <c r="E767" s="40"/>
      <c r="F767" s="56" t="str">
        <f t="shared" si="44"/>
        <v>2022–23 KIRI</v>
      </c>
      <c r="G767" s="56" t="str">
        <f t="array" ref="G767">A767&amp;" "&amp;SUM(IF(A767=FinyearIm,IF(C767&lt;=QldIm,1,0),0))</f>
        <v>2022–23 152</v>
      </c>
      <c r="H767" s="56" t="str">
        <f t="array" ref="H767">A767&amp;" "&amp;SUM(IF(A767=FinyearIm,IF(D767&lt;=AustraliaIm,1,0),0))</f>
        <v>2022–23 207</v>
      </c>
      <c r="I767" s="56" t="str">
        <f t="shared" si="45"/>
        <v>KIRI</v>
      </c>
      <c r="J767" s="57">
        <f t="shared" si="46"/>
        <v>3.4873550000000003E-2</v>
      </c>
      <c r="K767" s="57">
        <f t="shared" si="47"/>
        <v>3.6019639999999999E-2</v>
      </c>
    </row>
    <row r="768" spans="1:11" x14ac:dyDescent="0.2">
      <c r="A768" t="s">
        <v>588</v>
      </c>
      <c r="B768" t="s">
        <v>186</v>
      </c>
      <c r="C768" s="37">
        <v>0</v>
      </c>
      <c r="D768" s="37">
        <v>135885475.34999999</v>
      </c>
      <c r="E768" s="40"/>
      <c r="F768" s="56" t="str">
        <f t="shared" si="44"/>
        <v>2022–23 KUWA</v>
      </c>
      <c r="G768" s="56" t="str">
        <f t="array" ref="G768">A768&amp;" "&amp;SUM(IF(A768=FinyearIm,IF(C768&lt;=QldIm,1,0),0))</f>
        <v>2022–23 225</v>
      </c>
      <c r="H768" s="56" t="str">
        <f t="array" ref="H768">A768&amp;" "&amp;SUM(IF(A768=FinyearIm,IF(D768&lt;=AustraliaIm,1,0),0))</f>
        <v>2022–23 74</v>
      </c>
      <c r="I768" s="56" t="str">
        <f t="shared" si="45"/>
        <v>KUWA</v>
      </c>
      <c r="J768" s="57">
        <f t="shared" si="46"/>
        <v>0</v>
      </c>
      <c r="K768" s="57">
        <f t="shared" si="47"/>
        <v>135.88547535000001</v>
      </c>
    </row>
    <row r="769" spans="1:11" x14ac:dyDescent="0.2">
      <c r="A769" t="s">
        <v>588</v>
      </c>
      <c r="B769" t="s">
        <v>187</v>
      </c>
      <c r="C769" s="37">
        <v>76572.73</v>
      </c>
      <c r="D769" s="37">
        <v>185480.63</v>
      </c>
      <c r="E769" s="40"/>
      <c r="F769" s="56" t="str">
        <f t="shared" si="44"/>
        <v>2022–23 KYRG</v>
      </c>
      <c r="G769" s="56" t="str">
        <f t="array" ref="G769">A769&amp;" "&amp;SUM(IF(A769=FinyearIm,IF(C769&lt;=QldIm,1,0),0))</f>
        <v>2022–23 144</v>
      </c>
      <c r="H769" s="56" t="str">
        <f t="array" ref="H769">A769&amp;" "&amp;SUM(IF(A769=FinyearIm,IF(D769&lt;=AustraliaIm,1,0),0))</f>
        <v>2022–23 189</v>
      </c>
      <c r="I769" s="56" t="str">
        <f t="shared" si="45"/>
        <v>KYRG</v>
      </c>
      <c r="J769" s="57">
        <f t="shared" si="46"/>
        <v>7.6572729999999992E-2</v>
      </c>
      <c r="K769" s="57">
        <f t="shared" si="47"/>
        <v>0.18548063000000001</v>
      </c>
    </row>
    <row r="770" spans="1:11" x14ac:dyDescent="0.2">
      <c r="A770" t="s">
        <v>588</v>
      </c>
      <c r="B770" t="s">
        <v>188</v>
      </c>
      <c r="C770" s="37">
        <v>3436280.16</v>
      </c>
      <c r="D770" s="37">
        <v>467206734.83999997</v>
      </c>
      <c r="E770" s="40"/>
      <c r="F770" s="56" t="str">
        <f t="shared" ref="F770:F833" si="48">A770&amp;" "&amp;B770</f>
        <v>2022–23 LAOS</v>
      </c>
      <c r="G770" s="56" t="str">
        <f t="array" ref="G770">A770&amp;" "&amp;SUM(IF(A770=FinyearIm,IF(C770&lt;=QldIm,1,0),0))</f>
        <v>2022–23 82</v>
      </c>
      <c r="H770" s="56" t="str">
        <f t="array" ref="H770">A770&amp;" "&amp;SUM(IF(A770=FinyearIm,IF(D770&lt;=AustraliaIm,1,0),0))</f>
        <v>2022–23 52</v>
      </c>
      <c r="I770" s="56" t="str">
        <f t="shared" ref="I770:I833" si="49">B770</f>
        <v>LAOS</v>
      </c>
      <c r="J770" s="57">
        <f t="shared" ref="J770:J833" si="50">C770/1000000</f>
        <v>3.4362801600000004</v>
      </c>
      <c r="K770" s="57">
        <f t="shared" ref="K770:K833" si="51">D770/1000000</f>
        <v>467.20673483999997</v>
      </c>
    </row>
    <row r="771" spans="1:11" x14ac:dyDescent="0.2">
      <c r="A771" t="s">
        <v>588</v>
      </c>
      <c r="B771" t="s">
        <v>189</v>
      </c>
      <c r="C771" s="37">
        <v>10115721.949999999</v>
      </c>
      <c r="D771" s="37">
        <v>74980749.980000004</v>
      </c>
      <c r="E771" s="40"/>
      <c r="F771" s="56" t="str">
        <f t="shared" si="48"/>
        <v>2022–23 LATV</v>
      </c>
      <c r="G771" s="56" t="str">
        <f t="array" ref="G771">A771&amp;" "&amp;SUM(IF(A771=FinyearIm,IF(C771&lt;=QldIm,1,0),0))</f>
        <v>2022–23 71</v>
      </c>
      <c r="H771" s="56" t="str">
        <f t="array" ref="H771">A771&amp;" "&amp;SUM(IF(A771=FinyearIm,IF(D771&lt;=AustraliaIm,1,0),0))</f>
        <v>2022–23 82</v>
      </c>
      <c r="I771" s="56" t="str">
        <f t="shared" si="49"/>
        <v>LATV</v>
      </c>
      <c r="J771" s="57">
        <f t="shared" si="50"/>
        <v>10.115721949999999</v>
      </c>
      <c r="K771" s="57">
        <f t="shared" si="51"/>
        <v>74.980749979999999</v>
      </c>
    </row>
    <row r="772" spans="1:11" x14ac:dyDescent="0.2">
      <c r="A772" t="s">
        <v>588</v>
      </c>
      <c r="B772" t="s">
        <v>190</v>
      </c>
      <c r="C772" s="37">
        <v>445156678.31999999</v>
      </c>
      <c r="D772" s="37">
        <v>615508588</v>
      </c>
      <c r="E772" s="40"/>
      <c r="F772" s="56" t="str">
        <f t="shared" si="48"/>
        <v>2022–23 LBYA</v>
      </c>
      <c r="G772" s="56" t="str">
        <f t="array" ref="G772">A772&amp;" "&amp;SUM(IF(A772=FinyearIm,IF(C772&lt;=QldIm,1,0),0))</f>
        <v>2022–23 22</v>
      </c>
      <c r="H772" s="56" t="str">
        <f t="array" ref="H772">A772&amp;" "&amp;SUM(IF(A772=FinyearIm,IF(D772&lt;=AustraliaIm,1,0),0))</f>
        <v>2022–23 48</v>
      </c>
      <c r="I772" s="56" t="str">
        <f t="shared" si="49"/>
        <v>LBYA</v>
      </c>
      <c r="J772" s="57">
        <f t="shared" si="50"/>
        <v>445.15667831999997</v>
      </c>
      <c r="K772" s="57">
        <f t="shared" si="51"/>
        <v>615.50858800000003</v>
      </c>
    </row>
    <row r="773" spans="1:11" x14ac:dyDescent="0.2">
      <c r="A773" t="s">
        <v>588</v>
      </c>
      <c r="B773" t="s">
        <v>191</v>
      </c>
      <c r="C773" s="37">
        <v>258222.32</v>
      </c>
      <c r="D773" s="37">
        <v>26504362.120000001</v>
      </c>
      <c r="E773" s="40"/>
      <c r="F773" s="56" t="str">
        <f t="shared" si="48"/>
        <v>2022–23 LEBA</v>
      </c>
      <c r="G773" s="56" t="str">
        <f t="array" ref="G773">A773&amp;" "&amp;SUM(IF(A773=FinyearIm,IF(C773&lt;=QldIm,1,0),0))</f>
        <v>2022–23 123</v>
      </c>
      <c r="H773" s="56" t="str">
        <f t="array" ref="H773">A773&amp;" "&amp;SUM(IF(A773=FinyearIm,IF(D773&lt;=AustraliaIm,1,0),0))</f>
        <v>2022–23 99</v>
      </c>
      <c r="I773" s="56" t="str">
        <f t="shared" si="49"/>
        <v>LEBA</v>
      </c>
      <c r="J773" s="57">
        <f t="shared" si="50"/>
        <v>0.25822232000000001</v>
      </c>
      <c r="K773" s="57">
        <f t="shared" si="51"/>
        <v>26.50436212</v>
      </c>
    </row>
    <row r="774" spans="1:11" x14ac:dyDescent="0.2">
      <c r="A774" t="s">
        <v>588</v>
      </c>
      <c r="B774" t="s">
        <v>192</v>
      </c>
      <c r="C774" s="37">
        <v>0</v>
      </c>
      <c r="D774" s="37">
        <v>210198.58</v>
      </c>
      <c r="E774" s="40"/>
      <c r="F774" s="56" t="str">
        <f t="shared" si="48"/>
        <v>2022–23 LESO</v>
      </c>
      <c r="G774" s="56" t="str">
        <f t="array" ref="G774">A774&amp;" "&amp;SUM(IF(A774=FinyearIm,IF(C774&lt;=QldIm,1,0),0))</f>
        <v>2022–23 225</v>
      </c>
      <c r="H774" s="56" t="str">
        <f t="array" ref="H774">A774&amp;" "&amp;SUM(IF(A774=FinyearIm,IF(D774&lt;=AustraliaIm,1,0),0))</f>
        <v>2022–23 186</v>
      </c>
      <c r="I774" s="56" t="str">
        <f t="shared" si="49"/>
        <v>LESO</v>
      </c>
      <c r="J774" s="57">
        <f t="shared" si="50"/>
        <v>0</v>
      </c>
      <c r="K774" s="57">
        <f t="shared" si="51"/>
        <v>0.21019858</v>
      </c>
    </row>
    <row r="775" spans="1:11" x14ac:dyDescent="0.2">
      <c r="A775" t="s">
        <v>588</v>
      </c>
      <c r="B775" t="s">
        <v>193</v>
      </c>
      <c r="C775" s="37">
        <v>4358.51</v>
      </c>
      <c r="D775" s="37">
        <v>6420.49</v>
      </c>
      <c r="E775" s="40"/>
      <c r="F775" s="56" t="str">
        <f t="shared" si="48"/>
        <v>2022–23 LIBE</v>
      </c>
      <c r="G775" s="56" t="str">
        <f t="array" ref="G775">A775&amp;" "&amp;SUM(IF(A775=FinyearIm,IF(C775&lt;=QldIm,1,0),0))</f>
        <v>2022–23 178</v>
      </c>
      <c r="H775" s="56" t="str">
        <f t="array" ref="H775">A775&amp;" "&amp;SUM(IF(A775=FinyearIm,IF(D775&lt;=AustraliaIm,1,0),0))</f>
        <v>2022–23 218</v>
      </c>
      <c r="I775" s="56" t="str">
        <f t="shared" si="49"/>
        <v>LIBE</v>
      </c>
      <c r="J775" s="57">
        <f t="shared" si="50"/>
        <v>4.3585100000000003E-3</v>
      </c>
      <c r="K775" s="57">
        <f t="shared" si="51"/>
        <v>6.4204900000000001E-3</v>
      </c>
    </row>
    <row r="776" spans="1:11" x14ac:dyDescent="0.2">
      <c r="A776" t="s">
        <v>588</v>
      </c>
      <c r="B776" t="s">
        <v>194</v>
      </c>
      <c r="C776">
        <v>33979978.25</v>
      </c>
      <c r="D776" s="37">
        <v>213742791.65000001</v>
      </c>
      <c r="E776" s="40"/>
      <c r="F776" s="56" t="str">
        <f t="shared" si="48"/>
        <v>2022–23 LITH</v>
      </c>
      <c r="G776" s="56" t="str">
        <f t="array" ref="G776">A776&amp;" "&amp;SUM(IF(A776=FinyearIm,IF(C776&lt;=QldIm,1,0),0))</f>
        <v>2022–23 59</v>
      </c>
      <c r="H776" s="56" t="str">
        <f t="array" ref="H776">A776&amp;" "&amp;SUM(IF(A776=FinyearIm,IF(D776&lt;=AustraliaIm,1,0),0))</f>
        <v>2022–23 65</v>
      </c>
      <c r="I776" s="56" t="str">
        <f t="shared" si="49"/>
        <v>LITH</v>
      </c>
      <c r="J776" s="57">
        <f t="shared" si="50"/>
        <v>33.979978250000002</v>
      </c>
      <c r="K776" s="57">
        <f t="shared" si="51"/>
        <v>213.74279165000002</v>
      </c>
    </row>
    <row r="777" spans="1:11" x14ac:dyDescent="0.2">
      <c r="A777" t="s">
        <v>588</v>
      </c>
      <c r="B777" t="s">
        <v>195</v>
      </c>
      <c r="C777" s="37">
        <v>4316371.6100000003</v>
      </c>
      <c r="D777" s="37">
        <v>37647707.780000001</v>
      </c>
      <c r="E777" s="40"/>
      <c r="F777" s="56" t="str">
        <f t="shared" si="48"/>
        <v>2022–23 LUX</v>
      </c>
      <c r="G777" s="56" t="str">
        <f t="array" ref="G777">A777&amp;" "&amp;SUM(IF(A777=FinyearIm,IF(C777&lt;=QldIm,1,0),0))</f>
        <v>2022–23 80</v>
      </c>
      <c r="H777" s="56" t="str">
        <f t="array" ref="H777">A777&amp;" "&amp;SUM(IF(A777=FinyearIm,IF(D777&lt;=AustraliaIm,1,0),0))</f>
        <v>2022–23 95</v>
      </c>
      <c r="I777" s="56" t="str">
        <f t="shared" si="49"/>
        <v>LUX</v>
      </c>
      <c r="J777" s="57">
        <f t="shared" si="50"/>
        <v>4.31637161</v>
      </c>
      <c r="K777" s="57">
        <f t="shared" si="51"/>
        <v>37.647707780000005</v>
      </c>
    </row>
    <row r="778" spans="1:11" x14ac:dyDescent="0.2">
      <c r="A778" t="s">
        <v>588</v>
      </c>
      <c r="B778" t="s">
        <v>196</v>
      </c>
      <c r="C778" s="37">
        <v>3344113</v>
      </c>
      <c r="D778" s="37">
        <v>5401334.4500000002</v>
      </c>
      <c r="E778" s="40"/>
      <c r="F778" s="56" t="str">
        <f t="shared" si="48"/>
        <v>2022–23 MACA</v>
      </c>
      <c r="G778" s="56" t="str">
        <f t="array" ref="G778">A778&amp;" "&amp;SUM(IF(A778=FinyearIm,IF(C778&lt;=QldIm,1,0),0))</f>
        <v>2022–23 83</v>
      </c>
      <c r="H778" s="56" t="str">
        <f t="array" ref="H778">A778&amp;" "&amp;SUM(IF(A778=FinyearIm,IF(D778&lt;=AustraliaIm,1,0),0))</f>
        <v>2022–23 129</v>
      </c>
      <c r="I778" s="56" t="str">
        <f t="shared" si="49"/>
        <v>MACA</v>
      </c>
      <c r="J778" s="57">
        <f t="shared" si="50"/>
        <v>3.3441130000000001</v>
      </c>
      <c r="K778" s="57">
        <f t="shared" si="51"/>
        <v>5.4013344500000002</v>
      </c>
    </row>
    <row r="779" spans="1:11" x14ac:dyDescent="0.2">
      <c r="A779" t="s">
        <v>588</v>
      </c>
      <c r="B779" t="s">
        <v>197</v>
      </c>
      <c r="C779" s="37">
        <v>428846.14</v>
      </c>
      <c r="D779" s="37">
        <v>604762700.40999997</v>
      </c>
      <c r="E779" s="40"/>
      <c r="F779" s="56" t="str">
        <f t="shared" si="48"/>
        <v>2022–23 MALI</v>
      </c>
      <c r="G779" s="56" t="str">
        <f t="array" ref="G779">A779&amp;" "&amp;SUM(IF(A779=FinyearIm,IF(C779&lt;=QldIm,1,0),0))</f>
        <v>2022–23 116</v>
      </c>
      <c r="H779" s="56" t="str">
        <f t="array" ref="H779">A779&amp;" "&amp;SUM(IF(A779=FinyearIm,IF(D779&lt;=AustraliaIm,1,0),0))</f>
        <v>2022–23 49</v>
      </c>
      <c r="I779" s="56" t="str">
        <f t="shared" si="49"/>
        <v>MALI</v>
      </c>
      <c r="J779" s="57">
        <f t="shared" si="50"/>
        <v>0.42884613999999999</v>
      </c>
      <c r="K779" s="57">
        <f t="shared" si="51"/>
        <v>604.76270040999998</v>
      </c>
    </row>
    <row r="780" spans="1:11" x14ac:dyDescent="0.2">
      <c r="A780" t="s">
        <v>588</v>
      </c>
      <c r="B780" t="s">
        <v>198</v>
      </c>
      <c r="C780" s="37">
        <v>0</v>
      </c>
      <c r="D780" s="37">
        <v>118655.76</v>
      </c>
      <c r="E780" s="40"/>
      <c r="F780" s="56" t="str">
        <f t="shared" si="48"/>
        <v>2022–23 MARS</v>
      </c>
      <c r="G780" s="56" t="str">
        <f t="array" ref="G780">A780&amp;" "&amp;SUM(IF(A780=FinyearIm,IF(C780&lt;=QldIm,1,0),0))</f>
        <v>2022–23 225</v>
      </c>
      <c r="H780" s="56" t="str">
        <f t="array" ref="H780">A780&amp;" "&amp;SUM(IF(A780=FinyearIm,IF(D780&lt;=AustraliaIm,1,0),0))</f>
        <v>2022–23 195</v>
      </c>
      <c r="I780" s="56" t="str">
        <f t="shared" si="49"/>
        <v>MARS</v>
      </c>
      <c r="J780" s="57">
        <f t="shared" si="50"/>
        <v>0</v>
      </c>
      <c r="K780" s="57">
        <f t="shared" si="51"/>
        <v>0.11865576</v>
      </c>
    </row>
    <row r="781" spans="1:11" x14ac:dyDescent="0.2">
      <c r="A781" t="s">
        <v>588</v>
      </c>
      <c r="B781" t="s">
        <v>199</v>
      </c>
      <c r="C781">
        <v>6672857.2800000003</v>
      </c>
      <c r="D781">
        <v>19512420.48</v>
      </c>
      <c r="E781" s="40"/>
      <c r="F781" s="56" t="str">
        <f t="shared" si="48"/>
        <v>2022–23 MASY</v>
      </c>
      <c r="G781" s="56" t="str">
        <f t="array" ref="G781">A781&amp;" "&amp;SUM(IF(A781=FinyearIm,IF(C781&lt;=QldIm,1,0),0))</f>
        <v>2022–23 74</v>
      </c>
      <c r="H781" s="56" t="str">
        <f t="array" ref="H781">A781&amp;" "&amp;SUM(IF(A781=FinyearIm,IF(D781&lt;=AustraliaIm,1,0),0))</f>
        <v>2022–23 105</v>
      </c>
      <c r="I781" s="56" t="str">
        <f t="shared" si="49"/>
        <v>MASY</v>
      </c>
      <c r="J781" s="57">
        <f t="shared" si="50"/>
        <v>6.6728572800000006</v>
      </c>
      <c r="K781" s="57">
        <f t="shared" si="51"/>
        <v>19.512420479999999</v>
      </c>
    </row>
    <row r="782" spans="1:11" x14ac:dyDescent="0.2">
      <c r="A782" t="s">
        <v>588</v>
      </c>
      <c r="B782" t="s">
        <v>200</v>
      </c>
      <c r="C782" s="37">
        <v>336633.31</v>
      </c>
      <c r="D782" s="37">
        <v>16860112.600000001</v>
      </c>
      <c r="E782" s="40"/>
      <c r="F782" s="56" t="str">
        <f t="shared" si="48"/>
        <v>2022–23 MAUS</v>
      </c>
      <c r="G782" s="56" t="str">
        <f t="array" ref="G782">A782&amp;" "&amp;SUM(IF(A782=FinyearIm,IF(C782&lt;=QldIm,1,0),0))</f>
        <v>2022–23 119</v>
      </c>
      <c r="H782" s="56" t="str">
        <f t="array" ref="H782">A782&amp;" "&amp;SUM(IF(A782=FinyearIm,IF(D782&lt;=AustraliaIm,1,0),0))</f>
        <v>2022–23 108</v>
      </c>
      <c r="I782" s="56" t="str">
        <f t="shared" si="49"/>
        <v>MAUS</v>
      </c>
      <c r="J782" s="57">
        <f t="shared" si="50"/>
        <v>0.33663331000000002</v>
      </c>
      <c r="K782" s="57">
        <f t="shared" si="51"/>
        <v>16.860112600000001</v>
      </c>
    </row>
    <row r="783" spans="1:11" x14ac:dyDescent="0.2">
      <c r="A783" t="s">
        <v>588</v>
      </c>
      <c r="B783" t="s">
        <v>201</v>
      </c>
      <c r="C783" s="37">
        <v>128928.87</v>
      </c>
      <c r="D783" s="37">
        <v>6483472.5</v>
      </c>
      <c r="E783" s="40"/>
      <c r="F783" s="56" t="str">
        <f t="shared" si="48"/>
        <v>2022–23 MDOV</v>
      </c>
      <c r="G783" s="56" t="str">
        <f t="array" ref="G783">A783&amp;" "&amp;SUM(IF(A783=FinyearIm,IF(C783&lt;=QldIm,1,0),0))</f>
        <v>2022–23 134</v>
      </c>
      <c r="H783" s="56" t="str">
        <f t="array" ref="H783">A783&amp;" "&amp;SUM(IF(A783=FinyearIm,IF(D783&lt;=AustraliaIm,1,0),0))</f>
        <v>2022–23 125</v>
      </c>
      <c r="I783" s="56" t="str">
        <f t="shared" si="49"/>
        <v>MDOV</v>
      </c>
      <c r="J783" s="57">
        <f t="shared" si="50"/>
        <v>0.12892887</v>
      </c>
      <c r="K783" s="57">
        <f t="shared" si="51"/>
        <v>6.4834725000000004</v>
      </c>
    </row>
    <row r="784" spans="1:11" x14ac:dyDescent="0.2">
      <c r="A784" t="s">
        <v>588</v>
      </c>
      <c r="B784" t="s">
        <v>202</v>
      </c>
      <c r="C784" s="37">
        <v>478446069.94999999</v>
      </c>
      <c r="D784" s="37">
        <v>4384711925.7900105</v>
      </c>
      <c r="E784" s="40"/>
      <c r="F784" s="56" t="str">
        <f t="shared" si="48"/>
        <v>2022–23 MEXI</v>
      </c>
      <c r="G784" s="56" t="str">
        <f t="array" ref="G784">A784&amp;" "&amp;SUM(IF(A784=FinyearIm,IF(C784&lt;=QldIm,1,0),0))</f>
        <v>2022–23 21</v>
      </c>
      <c r="H784" s="56" t="str">
        <f t="array" ref="H784">A784&amp;" "&amp;SUM(IF(A784=FinyearIm,IF(D784&lt;=AustraliaIm,1,0),0))</f>
        <v>2022–23 18</v>
      </c>
      <c r="I784" s="56" t="str">
        <f t="shared" si="49"/>
        <v>MEXI</v>
      </c>
      <c r="J784" s="57">
        <f t="shared" si="50"/>
        <v>478.44606994999998</v>
      </c>
      <c r="K784" s="57">
        <f t="shared" si="51"/>
        <v>4384.7119257900104</v>
      </c>
    </row>
    <row r="785" spans="1:11" x14ac:dyDescent="0.2">
      <c r="A785" t="s">
        <v>588</v>
      </c>
      <c r="B785" t="s">
        <v>203</v>
      </c>
      <c r="C785" s="37">
        <v>153092.46</v>
      </c>
      <c r="D785" s="37">
        <v>264564.98</v>
      </c>
      <c r="E785" s="40"/>
      <c r="F785" s="56" t="str">
        <f t="shared" si="48"/>
        <v>2022–23 MICR</v>
      </c>
      <c r="G785" s="56" t="str">
        <f t="array" ref="G785">A785&amp;" "&amp;SUM(IF(A785=FinyearIm,IF(C785&lt;=QldIm,1,0),0))</f>
        <v>2022–23 130</v>
      </c>
      <c r="H785" s="56" t="str">
        <f t="array" ref="H785">A785&amp;" "&amp;SUM(IF(A785=FinyearIm,IF(D785&lt;=AustraliaIm,1,0),0))</f>
        <v>2022–23 178</v>
      </c>
      <c r="I785" s="56" t="str">
        <f t="shared" si="49"/>
        <v>MICR</v>
      </c>
      <c r="J785" s="57">
        <f t="shared" si="50"/>
        <v>0.15309245999999999</v>
      </c>
      <c r="K785" s="57">
        <f t="shared" si="51"/>
        <v>0.26456498000000001</v>
      </c>
    </row>
    <row r="786" spans="1:11" x14ac:dyDescent="0.2">
      <c r="A786" t="s">
        <v>588</v>
      </c>
      <c r="B786" t="s">
        <v>204</v>
      </c>
      <c r="C786" s="37">
        <v>3251308807.6500001</v>
      </c>
      <c r="D786" s="37">
        <v>18309812132.630001</v>
      </c>
      <c r="E786" s="40"/>
      <c r="F786" s="56" t="str">
        <f t="shared" si="48"/>
        <v>2022–23 MLAY</v>
      </c>
      <c r="G786" s="56" t="str">
        <f t="array" ref="G786">A786&amp;" "&amp;SUM(IF(A786=FinyearIm,IF(C786&lt;=QldIm,1,0),0))</f>
        <v>2022–23 6</v>
      </c>
      <c r="H786" s="56" t="str">
        <f t="array" ref="H786">A786&amp;" "&amp;SUM(IF(A786=FinyearIm,IF(D786&lt;=AustraliaIm,1,0),0))</f>
        <v>2022–23 5</v>
      </c>
      <c r="I786" s="56" t="str">
        <f t="shared" si="49"/>
        <v>MLAY</v>
      </c>
      <c r="J786" s="57">
        <f t="shared" si="50"/>
        <v>3251.3088076500003</v>
      </c>
      <c r="K786" s="57">
        <f t="shared" si="51"/>
        <v>18309.812132630002</v>
      </c>
    </row>
    <row r="787" spans="1:11" x14ac:dyDescent="0.2">
      <c r="A787" t="s">
        <v>588</v>
      </c>
      <c r="B787" t="s">
        <v>205</v>
      </c>
      <c r="C787" s="37">
        <v>101257.92</v>
      </c>
      <c r="D787" s="37">
        <v>212277.64</v>
      </c>
      <c r="E787" s="40"/>
      <c r="F787" s="56" t="str">
        <f t="shared" si="48"/>
        <v>2022–23 MLDV</v>
      </c>
      <c r="G787" s="56" t="str">
        <f t="array" ref="G787">A787&amp;" "&amp;SUM(IF(A787=FinyearIm,IF(C787&lt;=QldIm,1,0),0))</f>
        <v>2022–23 136</v>
      </c>
      <c r="H787" s="56" t="str">
        <f t="array" ref="H787">A787&amp;" "&amp;SUM(IF(A787=FinyearIm,IF(D787&lt;=AustraliaIm,1,0),0))</f>
        <v>2022–23 183</v>
      </c>
      <c r="I787" s="56" t="str">
        <f t="shared" si="49"/>
        <v>MLDV</v>
      </c>
      <c r="J787" s="57">
        <f t="shared" si="50"/>
        <v>0.10125792</v>
      </c>
      <c r="K787" s="57">
        <f t="shared" si="51"/>
        <v>0.21227764000000002</v>
      </c>
    </row>
    <row r="788" spans="1:11" x14ac:dyDescent="0.2">
      <c r="A788" t="s">
        <v>588</v>
      </c>
      <c r="B788" t="s">
        <v>206</v>
      </c>
      <c r="C788" s="37">
        <v>855525.28</v>
      </c>
      <c r="D788" s="37">
        <v>51513336.140000001</v>
      </c>
      <c r="E788" s="40"/>
      <c r="F788" s="56" t="str">
        <f t="shared" si="48"/>
        <v>2022–23 MLTA</v>
      </c>
      <c r="G788" s="56" t="str">
        <f t="array" ref="G788">A788&amp;" "&amp;SUM(IF(A788=FinyearIm,IF(C788&lt;=QldIm,1,0),0))</f>
        <v>2022–23 105</v>
      </c>
      <c r="H788" s="56" t="str">
        <f t="array" ref="H788">A788&amp;" "&amp;SUM(IF(A788=FinyearIm,IF(D788&lt;=AustraliaIm,1,0),0))</f>
        <v>2022–23 89</v>
      </c>
      <c r="I788" s="56" t="str">
        <f t="shared" si="49"/>
        <v>MLTA</v>
      </c>
      <c r="J788" s="57">
        <f t="shared" si="50"/>
        <v>0.85552528000000005</v>
      </c>
      <c r="K788" s="57">
        <f t="shared" si="51"/>
        <v>51.51333614</v>
      </c>
    </row>
    <row r="789" spans="1:11" x14ac:dyDescent="0.2">
      <c r="A789" t="s">
        <v>588</v>
      </c>
      <c r="B789" t="s">
        <v>207</v>
      </c>
      <c r="C789" s="37">
        <v>38690.47</v>
      </c>
      <c r="D789" s="37">
        <v>124289.32</v>
      </c>
      <c r="E789" s="40"/>
      <c r="F789" s="56" t="str">
        <f t="shared" si="48"/>
        <v>2022–23 MLWI</v>
      </c>
      <c r="G789" s="56" t="str">
        <f t="array" ref="G789">A789&amp;" "&amp;SUM(IF(A789=FinyearIm,IF(C789&lt;=QldIm,1,0),0))</f>
        <v>2022–23 150</v>
      </c>
      <c r="H789" s="56" t="str">
        <f t="array" ref="H789">A789&amp;" "&amp;SUM(IF(A789=FinyearIm,IF(D789&lt;=AustraliaIm,1,0),0))</f>
        <v>2022–23 194</v>
      </c>
      <c r="I789" s="56" t="str">
        <f t="shared" si="49"/>
        <v>MLWI</v>
      </c>
      <c r="J789" s="57">
        <f t="shared" si="50"/>
        <v>3.8690470000000005E-2</v>
      </c>
      <c r="K789" s="57">
        <f t="shared" si="51"/>
        <v>0.12428932000000001</v>
      </c>
    </row>
    <row r="790" spans="1:11" x14ac:dyDescent="0.2">
      <c r="A790" t="s">
        <v>588</v>
      </c>
      <c r="B790" t="s">
        <v>208</v>
      </c>
      <c r="C790" s="37">
        <v>32077.759999999998</v>
      </c>
      <c r="D790" s="37">
        <v>1245855.1100000001</v>
      </c>
      <c r="E790" s="40"/>
      <c r="F790" s="56" t="str">
        <f t="shared" si="48"/>
        <v>2022–23 MNGL</v>
      </c>
      <c r="G790" s="56" t="str">
        <f t="array" ref="G790">A790&amp;" "&amp;SUM(IF(A790=FinyearIm,IF(C790&lt;=QldIm,1,0),0))</f>
        <v>2022–23 153</v>
      </c>
      <c r="H790" s="56" t="str">
        <f t="array" ref="H790">A790&amp;" "&amp;SUM(IF(A790=FinyearIm,IF(D790&lt;=AustraliaIm,1,0),0))</f>
        <v>2022–23 150</v>
      </c>
      <c r="I790" s="56" t="str">
        <f t="shared" si="49"/>
        <v>MNGL</v>
      </c>
      <c r="J790" s="57">
        <f t="shared" si="50"/>
        <v>3.2077759999999997E-2</v>
      </c>
      <c r="K790" s="57">
        <f t="shared" si="51"/>
        <v>1.2458551100000002</v>
      </c>
    </row>
    <row r="791" spans="1:11" x14ac:dyDescent="0.2">
      <c r="A791" t="s">
        <v>588</v>
      </c>
      <c r="B791" t="s">
        <v>333</v>
      </c>
      <c r="C791" s="37">
        <v>5792.1</v>
      </c>
      <c r="D791" s="37">
        <v>38340.58</v>
      </c>
      <c r="E791" s="40"/>
      <c r="F791" s="56" t="str">
        <f t="shared" si="48"/>
        <v>2022–23 MONT</v>
      </c>
      <c r="G791" s="56" t="str">
        <f t="array" ref="G791">A791&amp;" "&amp;SUM(IF(A791=FinyearIm,IF(C791&lt;=QldIm,1,0),0))</f>
        <v>2022–23 171</v>
      </c>
      <c r="H791" s="56" t="str">
        <f t="array" ref="H791">A791&amp;" "&amp;SUM(IF(A791=FinyearIm,IF(D791&lt;=AustraliaIm,1,0),0))</f>
        <v>2022–23 206</v>
      </c>
      <c r="I791" s="56" t="str">
        <f t="shared" si="49"/>
        <v>MONT</v>
      </c>
      <c r="J791" s="57">
        <f t="shared" si="50"/>
        <v>5.7921000000000005E-3</v>
      </c>
      <c r="K791" s="57">
        <f t="shared" si="51"/>
        <v>3.8340579999999999E-2</v>
      </c>
    </row>
    <row r="792" spans="1:11" x14ac:dyDescent="0.2">
      <c r="A792" t="s">
        <v>588</v>
      </c>
      <c r="B792" t="s">
        <v>209</v>
      </c>
      <c r="C792" s="37">
        <v>13148042.130000001</v>
      </c>
      <c r="D792" s="37">
        <v>221964120.09</v>
      </c>
      <c r="E792" s="40"/>
      <c r="F792" s="56" t="str">
        <f t="shared" si="48"/>
        <v>2022–23 MORO</v>
      </c>
      <c r="G792" s="56" t="str">
        <f t="array" ref="G792">A792&amp;" "&amp;SUM(IF(A792=FinyearIm,IF(C792&lt;=QldIm,1,0),0))</f>
        <v>2022–23 67</v>
      </c>
      <c r="H792" s="56" t="str">
        <f t="array" ref="H792">A792&amp;" "&amp;SUM(IF(A792=FinyearIm,IF(D792&lt;=AustraliaIm,1,0),0))</f>
        <v>2022–23 64</v>
      </c>
      <c r="I792" s="56" t="str">
        <f t="shared" si="49"/>
        <v>MORO</v>
      </c>
      <c r="J792" s="57">
        <f t="shared" si="50"/>
        <v>13.14804213</v>
      </c>
      <c r="K792" s="57">
        <f t="shared" si="51"/>
        <v>221.96412008999999</v>
      </c>
    </row>
    <row r="793" spans="1:11" x14ac:dyDescent="0.2">
      <c r="A793" t="s">
        <v>588</v>
      </c>
      <c r="B793" t="s">
        <v>210</v>
      </c>
      <c r="C793" s="37">
        <v>15905.42</v>
      </c>
      <c r="D793" s="37">
        <v>1737869.71</v>
      </c>
      <c r="E793" s="40"/>
      <c r="F793" s="56" t="str">
        <f t="shared" si="48"/>
        <v>2022–23 MOZA</v>
      </c>
      <c r="G793" s="56" t="str">
        <f t="array" ref="G793">A793&amp;" "&amp;SUM(IF(A793=FinyearIm,IF(C793&lt;=QldIm,1,0),0))</f>
        <v>2022–23 159</v>
      </c>
      <c r="H793" s="56" t="str">
        <f t="array" ref="H793">A793&amp;" "&amp;SUM(IF(A793=FinyearIm,IF(D793&lt;=AustraliaIm,1,0),0))</f>
        <v>2022–23 146</v>
      </c>
      <c r="I793" s="56" t="str">
        <f t="shared" si="49"/>
        <v>MOZA</v>
      </c>
      <c r="J793" s="57">
        <f t="shared" si="50"/>
        <v>1.590542E-2</v>
      </c>
      <c r="K793" s="57">
        <f t="shared" si="51"/>
        <v>1.73786971</v>
      </c>
    </row>
    <row r="794" spans="1:11" x14ac:dyDescent="0.2">
      <c r="A794" t="s">
        <v>588</v>
      </c>
      <c r="B794" t="s">
        <v>211</v>
      </c>
      <c r="C794" s="37">
        <v>11072.92</v>
      </c>
      <c r="D794" s="37">
        <v>19345.080000000002</v>
      </c>
      <c r="E794" s="40"/>
      <c r="F794" s="56" t="str">
        <f t="shared" si="48"/>
        <v>2022–23 MRNS</v>
      </c>
      <c r="G794" s="56" t="str">
        <f t="array" ref="G794">A794&amp;" "&amp;SUM(IF(A794=FinyearIm,IF(C794&lt;=QldIm,1,0),0))</f>
        <v>2022–23 161</v>
      </c>
      <c r="H794" s="56" t="str">
        <f t="array" ref="H794">A794&amp;" "&amp;SUM(IF(A794=FinyearIm,IF(D794&lt;=AustraliaIm,1,0),0))</f>
        <v>2022–23 212</v>
      </c>
      <c r="I794" s="56" t="str">
        <f t="shared" si="49"/>
        <v>MRNS</v>
      </c>
      <c r="J794" s="57">
        <f t="shared" si="50"/>
        <v>1.107292E-2</v>
      </c>
      <c r="K794" s="57">
        <f t="shared" si="51"/>
        <v>1.9345080000000001E-2</v>
      </c>
    </row>
    <row r="795" spans="1:11" x14ac:dyDescent="0.2">
      <c r="A795" t="s">
        <v>588</v>
      </c>
      <c r="B795" t="s">
        <v>212</v>
      </c>
      <c r="C795">
        <v>1191.93</v>
      </c>
      <c r="D795">
        <v>135967872.62</v>
      </c>
      <c r="E795" s="40"/>
      <c r="F795" s="56" t="str">
        <f t="shared" si="48"/>
        <v>2022–23 MRTN</v>
      </c>
      <c r="G795" s="56" t="str">
        <f t="array" ref="G795">A795&amp;" "&amp;SUM(IF(A795=FinyearIm,IF(C795&lt;=QldIm,1,0),0))</f>
        <v>2022–23 186</v>
      </c>
      <c r="H795" s="56" t="str">
        <f t="array" ref="H795">A795&amp;" "&amp;SUM(IF(A795=FinyearIm,IF(D795&lt;=AustraliaIm,1,0),0))</f>
        <v>2022–23 73</v>
      </c>
      <c r="I795" s="56" t="str">
        <f t="shared" si="49"/>
        <v>MRTN</v>
      </c>
      <c r="J795" s="57">
        <f t="shared" si="50"/>
        <v>1.1919300000000001E-3</v>
      </c>
      <c r="K795" s="57">
        <f t="shared" si="51"/>
        <v>135.96787262000001</v>
      </c>
    </row>
    <row r="796" spans="1:11" x14ac:dyDescent="0.2">
      <c r="A796" t="s">
        <v>588</v>
      </c>
      <c r="B796" t="s">
        <v>316</v>
      </c>
      <c r="C796" s="37">
        <v>30828.99</v>
      </c>
      <c r="D796" s="37">
        <v>527654.69999999995</v>
      </c>
      <c r="E796" s="40"/>
      <c r="F796" s="56" t="str">
        <f t="shared" si="48"/>
        <v>2022–23 MTEN</v>
      </c>
      <c r="G796" s="56" t="str">
        <f t="array" ref="G796">A796&amp;" "&amp;SUM(IF(A796=FinyearIm,IF(C796&lt;=QldIm,1,0),0))</f>
        <v>2022–23 155</v>
      </c>
      <c r="H796" s="56" t="str">
        <f t="array" ref="H796">A796&amp;" "&amp;SUM(IF(A796=FinyearIm,IF(D796&lt;=AustraliaIm,1,0),0))</f>
        <v>2022–23 165</v>
      </c>
      <c r="I796" s="56" t="str">
        <f t="shared" si="49"/>
        <v>MTEN</v>
      </c>
      <c r="J796" s="57">
        <f t="shared" si="50"/>
        <v>3.0828990000000001E-2</v>
      </c>
      <c r="K796" s="57">
        <f t="shared" si="51"/>
        <v>0.52765469999999992</v>
      </c>
    </row>
    <row r="797" spans="1:11" x14ac:dyDescent="0.2">
      <c r="A797" t="s">
        <v>588</v>
      </c>
      <c r="B797" t="s">
        <v>213</v>
      </c>
      <c r="C797" s="37">
        <v>2349600.6</v>
      </c>
      <c r="D797" s="37">
        <v>11820105.060000001</v>
      </c>
      <c r="E797" s="40"/>
      <c r="F797" s="56" t="str">
        <f t="shared" si="48"/>
        <v>2022–23 NAMI</v>
      </c>
      <c r="G797" s="56" t="str">
        <f t="array" ref="G797">A797&amp;" "&amp;SUM(IF(A797=FinyearIm,IF(C797&lt;=QldIm,1,0),0))</f>
        <v>2022–23 89</v>
      </c>
      <c r="H797" s="56" t="str">
        <f t="array" ref="H797">A797&amp;" "&amp;SUM(IF(A797=FinyearIm,IF(D797&lt;=AustraliaIm,1,0),0))</f>
        <v>2022–23 117</v>
      </c>
      <c r="I797" s="56" t="str">
        <f t="shared" si="49"/>
        <v>NAMI</v>
      </c>
      <c r="J797" s="57">
        <f t="shared" si="50"/>
        <v>2.3496006</v>
      </c>
      <c r="K797" s="57">
        <f t="shared" si="51"/>
        <v>11.820105060000001</v>
      </c>
    </row>
    <row r="798" spans="1:11" x14ac:dyDescent="0.2">
      <c r="A798" t="s">
        <v>588</v>
      </c>
      <c r="B798" t="s">
        <v>214</v>
      </c>
      <c r="C798" s="37">
        <v>41167.53</v>
      </c>
      <c r="D798" s="37">
        <v>531394.28</v>
      </c>
      <c r="E798" s="40"/>
      <c r="F798" s="56" t="str">
        <f t="shared" si="48"/>
        <v>2022–23 NAUR</v>
      </c>
      <c r="G798" s="56" t="str">
        <f t="array" ref="G798">A798&amp;" "&amp;SUM(IF(A798=FinyearIm,IF(C798&lt;=QldIm,1,0),0))</f>
        <v>2022–23 149</v>
      </c>
      <c r="H798" s="56" t="str">
        <f t="array" ref="H798">A798&amp;" "&amp;SUM(IF(A798=FinyearIm,IF(D798&lt;=AustraliaIm,1,0),0))</f>
        <v>2022–23 164</v>
      </c>
      <c r="I798" s="56" t="str">
        <f t="shared" si="49"/>
        <v>NAUR</v>
      </c>
      <c r="J798" s="57">
        <f t="shared" si="50"/>
        <v>4.1167530000000001E-2</v>
      </c>
      <c r="K798" s="57">
        <f t="shared" si="51"/>
        <v>0.53139428</v>
      </c>
    </row>
    <row r="799" spans="1:11" x14ac:dyDescent="0.2">
      <c r="A799" t="s">
        <v>588</v>
      </c>
      <c r="B799" t="s">
        <v>215</v>
      </c>
      <c r="C799" s="37">
        <v>10517626.83</v>
      </c>
      <c r="D799" s="37">
        <v>16553227.07</v>
      </c>
      <c r="E799" s="40"/>
      <c r="F799" s="56" t="str">
        <f t="shared" si="48"/>
        <v>2022–23 NCAL</v>
      </c>
      <c r="G799" s="56" t="str">
        <f t="array" ref="G799">A799&amp;" "&amp;SUM(IF(A799=FinyearIm,IF(C799&lt;=QldIm,1,0),0))</f>
        <v>2022–23 70</v>
      </c>
      <c r="H799" s="56" t="str">
        <f t="array" ref="H799">A799&amp;" "&amp;SUM(IF(A799=FinyearIm,IF(D799&lt;=AustraliaIm,1,0),0))</f>
        <v>2022–23 110</v>
      </c>
      <c r="I799" s="56" t="str">
        <f t="shared" si="49"/>
        <v>NCAL</v>
      </c>
      <c r="J799" s="57">
        <f t="shared" si="50"/>
        <v>10.517626829999999</v>
      </c>
      <c r="K799" s="57">
        <f t="shared" si="51"/>
        <v>16.553227070000002</v>
      </c>
    </row>
    <row r="800" spans="1:11" x14ac:dyDescent="0.2">
      <c r="A800" t="s">
        <v>588</v>
      </c>
      <c r="B800" t="s">
        <v>216</v>
      </c>
      <c r="C800" s="37">
        <v>901808.21</v>
      </c>
      <c r="D800" s="37">
        <v>15986745.859999999</v>
      </c>
      <c r="E800" s="40"/>
      <c r="F800" s="56" t="str">
        <f t="shared" si="48"/>
        <v>2022–23 NEPA</v>
      </c>
      <c r="G800" s="56" t="str">
        <f t="array" ref="G800">A800&amp;" "&amp;SUM(IF(A800=FinyearIm,IF(C800&lt;=QldIm,1,0),0))</f>
        <v>2022–23 104</v>
      </c>
      <c r="H800" s="56" t="str">
        <f t="array" ref="H800">A800&amp;" "&amp;SUM(IF(A800=FinyearIm,IF(D800&lt;=AustraliaIm,1,0),0))</f>
        <v>2022–23 112</v>
      </c>
      <c r="I800" s="56" t="str">
        <f t="shared" si="49"/>
        <v>NEPA</v>
      </c>
      <c r="J800" s="57">
        <f t="shared" si="50"/>
        <v>0.90180821</v>
      </c>
      <c r="K800" s="57">
        <f t="shared" si="51"/>
        <v>15.986745859999999</v>
      </c>
    </row>
    <row r="801" spans="1:11" x14ac:dyDescent="0.2">
      <c r="A801" t="s">
        <v>588</v>
      </c>
      <c r="B801" t="s">
        <v>217</v>
      </c>
      <c r="C801" s="37">
        <v>355822157.47000098</v>
      </c>
      <c r="D801" s="37">
        <v>2998995981.54001</v>
      </c>
      <c r="E801" s="40"/>
      <c r="F801" s="56" t="str">
        <f t="shared" si="48"/>
        <v>2022–23 NETH</v>
      </c>
      <c r="G801" s="56" t="str">
        <f t="array" ref="G801">A801&amp;" "&amp;SUM(IF(A801=FinyearIm,IF(C801&lt;=QldIm,1,0),0))</f>
        <v>2022–23 26</v>
      </c>
      <c r="H801" s="56" t="str">
        <f t="array" ref="H801">A801&amp;" "&amp;SUM(IF(A801=FinyearIm,IF(D801&lt;=AustraliaIm,1,0),0))</f>
        <v>2022–23 24</v>
      </c>
      <c r="I801" s="56" t="str">
        <f t="shared" si="49"/>
        <v>NETH</v>
      </c>
      <c r="J801" s="57">
        <f t="shared" si="50"/>
        <v>355.822157470001</v>
      </c>
      <c r="K801" s="57">
        <f t="shared" si="51"/>
        <v>2998.9959815400098</v>
      </c>
    </row>
    <row r="802" spans="1:11" x14ac:dyDescent="0.2">
      <c r="A802" t="s">
        <v>588</v>
      </c>
      <c r="B802" t="s">
        <v>218</v>
      </c>
      <c r="C802" s="37">
        <v>420663168.67000002</v>
      </c>
      <c r="D802" s="37">
        <v>423812217.77999997</v>
      </c>
      <c r="E802" s="40"/>
      <c r="F802" s="56" t="str">
        <f t="shared" si="48"/>
        <v>2022–23 NGRA</v>
      </c>
      <c r="G802" s="56" t="str">
        <f t="array" ref="G802">A802&amp;" "&amp;SUM(IF(A802=FinyearIm,IF(C802&lt;=QldIm,1,0),0))</f>
        <v>2022–23 24</v>
      </c>
      <c r="H802" s="56" t="str">
        <f t="array" ref="H802">A802&amp;" "&amp;SUM(IF(A802=FinyearIm,IF(D802&lt;=AustraliaIm,1,0),0))</f>
        <v>2022–23 54</v>
      </c>
      <c r="I802" s="56" t="str">
        <f t="shared" si="49"/>
        <v>NGRA</v>
      </c>
      <c r="J802" s="57">
        <f t="shared" si="50"/>
        <v>420.66316867</v>
      </c>
      <c r="K802" s="57">
        <f t="shared" si="51"/>
        <v>423.81221777999997</v>
      </c>
    </row>
    <row r="803" spans="1:11" x14ac:dyDescent="0.2">
      <c r="A803" t="s">
        <v>588</v>
      </c>
      <c r="B803" t="s">
        <v>219</v>
      </c>
      <c r="C803" s="37">
        <v>2567146.6800000002</v>
      </c>
      <c r="D803" s="37">
        <v>31542771.440000001</v>
      </c>
      <c r="E803" s="40"/>
      <c r="F803" s="56" t="str">
        <f t="shared" si="48"/>
        <v>2022–23 NICA</v>
      </c>
      <c r="G803" s="56" t="str">
        <f t="array" ref="G803">A803&amp;" "&amp;SUM(IF(A803=FinyearIm,IF(C803&lt;=QldIm,1,0),0))</f>
        <v>2022–23 86</v>
      </c>
      <c r="H803" s="56" t="str">
        <f t="array" ref="H803">A803&amp;" "&amp;SUM(IF(A803=FinyearIm,IF(D803&lt;=AustraliaIm,1,0),0))</f>
        <v>2022–23 97</v>
      </c>
      <c r="I803" s="56" t="str">
        <f t="shared" si="49"/>
        <v>NICA</v>
      </c>
      <c r="J803" s="57">
        <f t="shared" si="50"/>
        <v>2.56714668</v>
      </c>
      <c r="K803" s="57">
        <f t="shared" si="51"/>
        <v>31.542771440000003</v>
      </c>
    </row>
    <row r="804" spans="1:11" x14ac:dyDescent="0.2">
      <c r="A804" t="s">
        <v>588</v>
      </c>
      <c r="B804" t="s">
        <v>220</v>
      </c>
      <c r="C804" s="37">
        <v>162828.76999999999</v>
      </c>
      <c r="D804" s="37">
        <v>908089.27</v>
      </c>
      <c r="E804" s="40"/>
      <c r="F804" s="56" t="str">
        <f t="shared" si="48"/>
        <v>2022–23 NIGE</v>
      </c>
      <c r="G804" s="56" t="str">
        <f t="array" ref="G804">A804&amp;" "&amp;SUM(IF(A804=FinyearIm,IF(C804&lt;=QldIm,1,0),0))</f>
        <v>2022–23 128</v>
      </c>
      <c r="H804" s="56" t="str">
        <f t="array" ref="H804">A804&amp;" "&amp;SUM(IF(A804=FinyearIm,IF(D804&lt;=AustraliaIm,1,0),0))</f>
        <v>2022–23 157</v>
      </c>
      <c r="I804" s="56" t="str">
        <f t="shared" si="49"/>
        <v>NIGE</v>
      </c>
      <c r="J804" s="57">
        <f t="shared" si="50"/>
        <v>0.16282876999999998</v>
      </c>
      <c r="K804" s="57">
        <f t="shared" si="51"/>
        <v>0.90808927000000006</v>
      </c>
    </row>
    <row r="805" spans="1:11" x14ac:dyDescent="0.2">
      <c r="A805" t="s">
        <v>588</v>
      </c>
      <c r="B805" t="s">
        <v>221</v>
      </c>
      <c r="C805">
        <v>0</v>
      </c>
      <c r="D805" s="37">
        <v>225476.42</v>
      </c>
      <c r="E805" s="40"/>
      <c r="F805" s="56" t="str">
        <f t="shared" si="48"/>
        <v>2022–23 NIUE</v>
      </c>
      <c r="G805" s="56" t="str">
        <f t="array" ref="G805">A805&amp;" "&amp;SUM(IF(A805=FinyearIm,IF(C805&lt;=QldIm,1,0),0))</f>
        <v>2022–23 225</v>
      </c>
      <c r="H805" s="56" t="str">
        <f t="array" ref="H805">A805&amp;" "&amp;SUM(IF(A805=FinyearIm,IF(D805&lt;=AustraliaIm,1,0),0))</f>
        <v>2022–23 182</v>
      </c>
      <c r="I805" s="56" t="str">
        <f t="shared" si="49"/>
        <v>NIUE</v>
      </c>
      <c r="J805" s="57">
        <f t="shared" si="50"/>
        <v>0</v>
      </c>
      <c r="K805" s="57">
        <f t="shared" si="51"/>
        <v>0.22547642000000001</v>
      </c>
    </row>
    <row r="806" spans="1:11" x14ac:dyDescent="0.2">
      <c r="A806" t="s">
        <v>588</v>
      </c>
      <c r="B806" t="s">
        <v>222</v>
      </c>
      <c r="C806" s="37">
        <v>85833</v>
      </c>
      <c r="D806" s="37">
        <v>103620.16</v>
      </c>
      <c r="E806" s="40"/>
      <c r="F806" s="56" t="str">
        <f t="shared" si="48"/>
        <v>2022–23 NORF</v>
      </c>
      <c r="G806" s="56" t="str">
        <f t="array" ref="G806">A806&amp;" "&amp;SUM(IF(A806=FinyearIm,IF(C806&lt;=QldIm,1,0),0))</f>
        <v>2022–23 139</v>
      </c>
      <c r="H806" s="56" t="str">
        <f t="array" ref="H806">A806&amp;" "&amp;SUM(IF(A806=FinyearIm,IF(D806&lt;=AustraliaIm,1,0),0))</f>
        <v>2022–23 197</v>
      </c>
      <c r="I806" s="56" t="str">
        <f t="shared" si="49"/>
        <v>NORF</v>
      </c>
      <c r="J806" s="57">
        <f t="shared" si="50"/>
        <v>8.5833000000000007E-2</v>
      </c>
      <c r="K806" s="57">
        <f t="shared" si="51"/>
        <v>0.10362016</v>
      </c>
    </row>
    <row r="807" spans="1:11" x14ac:dyDescent="0.2">
      <c r="A807" t="s">
        <v>588</v>
      </c>
      <c r="B807" t="s">
        <v>223</v>
      </c>
      <c r="C807" s="37">
        <v>64194555.990000002</v>
      </c>
      <c r="D807" s="37">
        <v>462417419.99000001</v>
      </c>
      <c r="E807" s="40"/>
      <c r="F807" s="56" t="str">
        <f t="shared" si="48"/>
        <v>2022–23 NWAY</v>
      </c>
      <c r="G807" s="56" t="str">
        <f t="array" ref="G807">A807&amp;" "&amp;SUM(IF(A807=FinyearIm,IF(C807&lt;=QldIm,1,0),0))</f>
        <v>2022–23 53</v>
      </c>
      <c r="H807" s="56" t="str">
        <f t="array" ref="H807">A807&amp;" "&amp;SUM(IF(A807=FinyearIm,IF(D807&lt;=AustraliaIm,1,0),0))</f>
        <v>2022–23 53</v>
      </c>
      <c r="I807" s="56" t="str">
        <f t="shared" si="49"/>
        <v>NWAY</v>
      </c>
      <c r="J807" s="57">
        <f t="shared" si="50"/>
        <v>64.194555989999998</v>
      </c>
      <c r="K807" s="57">
        <f t="shared" si="51"/>
        <v>462.41741998999998</v>
      </c>
    </row>
    <row r="808" spans="1:11" x14ac:dyDescent="0.2">
      <c r="A808" t="s">
        <v>588</v>
      </c>
      <c r="B808" t="s">
        <v>224</v>
      </c>
      <c r="C808" s="37">
        <v>1114401567.0799999</v>
      </c>
      <c r="D808" s="37">
        <v>7673716889.2599802</v>
      </c>
      <c r="E808" s="40"/>
      <c r="F808" s="56" t="str">
        <f t="shared" si="48"/>
        <v>2022–23 NZ</v>
      </c>
      <c r="G808" s="56" t="str">
        <f t="array" ref="G808">A808&amp;" "&amp;SUM(IF(A808=FinyearIm,IF(C808&lt;=QldIm,1,0),0))</f>
        <v>2022–23 13</v>
      </c>
      <c r="H808" s="56" t="str">
        <f t="array" ref="H808">A808&amp;" "&amp;SUM(IF(A808=FinyearIm,IF(D808&lt;=AustraliaIm,1,0),0))</f>
        <v>2022–23 13</v>
      </c>
      <c r="I808" s="56" t="str">
        <f t="shared" si="49"/>
        <v>NZ</v>
      </c>
      <c r="J808" s="57">
        <f t="shared" si="50"/>
        <v>1114.4015670799999</v>
      </c>
      <c r="K808" s="57">
        <f t="shared" si="51"/>
        <v>7673.7168892599802</v>
      </c>
    </row>
    <row r="809" spans="1:11" x14ac:dyDescent="0.2">
      <c r="A809" t="s">
        <v>588</v>
      </c>
      <c r="B809" t="s">
        <v>225</v>
      </c>
      <c r="C809">
        <v>27340316.559999999</v>
      </c>
      <c r="D809" s="37">
        <v>261207412.66999999</v>
      </c>
      <c r="E809" s="40"/>
      <c r="F809" s="56" t="str">
        <f t="shared" si="48"/>
        <v>2022–23 OMAN</v>
      </c>
      <c r="G809" s="56" t="str">
        <f t="array" ref="G809">A809&amp;" "&amp;SUM(IF(A809=FinyearIm,IF(C809&lt;=QldIm,1,0),0))</f>
        <v>2022–23 61</v>
      </c>
      <c r="H809" s="56" t="str">
        <f t="array" ref="H809">A809&amp;" "&amp;SUM(IF(A809=FinyearIm,IF(D809&lt;=AustraliaIm,1,0),0))</f>
        <v>2022–23 62</v>
      </c>
      <c r="I809" s="56" t="str">
        <f t="shared" si="49"/>
        <v>OMAN</v>
      </c>
      <c r="J809" s="57">
        <f t="shared" si="50"/>
        <v>27.340316559999998</v>
      </c>
      <c r="K809" s="57">
        <f t="shared" si="51"/>
        <v>261.20741267</v>
      </c>
    </row>
    <row r="810" spans="1:11" x14ac:dyDescent="0.2">
      <c r="A810" t="s">
        <v>588</v>
      </c>
      <c r="B810" t="s">
        <v>226</v>
      </c>
      <c r="C810" s="37">
        <v>157531991.43000001</v>
      </c>
      <c r="D810" s="37">
        <v>546134276.14999902</v>
      </c>
      <c r="E810" s="40"/>
      <c r="F810" s="56" t="str">
        <f t="shared" si="48"/>
        <v>2022–23 PAKI</v>
      </c>
      <c r="G810" s="56" t="str">
        <f t="array" ref="G810">A810&amp;" "&amp;SUM(IF(A810=FinyearIm,IF(C810&lt;=QldIm,1,0),0))</f>
        <v>2022–23 42</v>
      </c>
      <c r="H810" s="56" t="str">
        <f t="array" ref="H810">A810&amp;" "&amp;SUM(IF(A810=FinyearIm,IF(D810&lt;=AustraliaIm,1,0),0))</f>
        <v>2022–23 50</v>
      </c>
      <c r="I810" s="56" t="str">
        <f t="shared" si="49"/>
        <v>PAKI</v>
      </c>
      <c r="J810" s="57">
        <f t="shared" si="50"/>
        <v>157.53199143000001</v>
      </c>
      <c r="K810" s="57">
        <f t="shared" si="51"/>
        <v>546.13427614999898</v>
      </c>
    </row>
    <row r="811" spans="1:11" x14ac:dyDescent="0.2">
      <c r="A811" t="s">
        <v>588</v>
      </c>
      <c r="B811" t="s">
        <v>227</v>
      </c>
      <c r="C811">
        <v>0</v>
      </c>
      <c r="D811" s="37">
        <v>60323.19</v>
      </c>
      <c r="E811" s="40"/>
      <c r="F811" s="56" t="str">
        <f t="shared" si="48"/>
        <v>2022–23 PALU</v>
      </c>
      <c r="G811" s="56" t="str">
        <f t="array" ref="G811">A811&amp;" "&amp;SUM(IF(A811=FinyearIm,IF(C811&lt;=QldIm,1,0),0))</f>
        <v>2022–23 225</v>
      </c>
      <c r="H811" s="56" t="str">
        <f t="array" ref="H811">A811&amp;" "&amp;SUM(IF(A811=FinyearIm,IF(D811&lt;=AustraliaIm,1,0),0))</f>
        <v>2022–23 200</v>
      </c>
      <c r="I811" s="56" t="str">
        <f t="shared" si="49"/>
        <v>PALU</v>
      </c>
      <c r="J811" s="57">
        <f t="shared" si="50"/>
        <v>0</v>
      </c>
      <c r="K811" s="57">
        <f t="shared" si="51"/>
        <v>6.0323190000000006E-2</v>
      </c>
    </row>
    <row r="812" spans="1:11" x14ac:dyDescent="0.2">
      <c r="A812" t="s">
        <v>588</v>
      </c>
      <c r="B812" t="s">
        <v>228</v>
      </c>
      <c r="C812" s="37">
        <v>14685648.32</v>
      </c>
      <c r="D812" s="37">
        <v>158429728.37</v>
      </c>
      <c r="E812" s="40"/>
      <c r="F812" s="56" t="str">
        <f t="shared" si="48"/>
        <v>2022–23 PERU</v>
      </c>
      <c r="G812" s="56" t="str">
        <f t="array" ref="G812">A812&amp;" "&amp;SUM(IF(A812=FinyearIm,IF(C812&lt;=QldIm,1,0),0))</f>
        <v>2022–23 66</v>
      </c>
      <c r="H812" s="56" t="str">
        <f t="array" ref="H812">A812&amp;" "&amp;SUM(IF(A812=FinyearIm,IF(D812&lt;=AustraliaIm,1,0),0))</f>
        <v>2022–23 72</v>
      </c>
      <c r="I812" s="56" t="str">
        <f t="shared" si="49"/>
        <v>PERU</v>
      </c>
      <c r="J812" s="57">
        <f t="shared" si="50"/>
        <v>14.68564832</v>
      </c>
      <c r="K812" s="57">
        <f t="shared" si="51"/>
        <v>158.42972836999999</v>
      </c>
    </row>
    <row r="813" spans="1:11" x14ac:dyDescent="0.2">
      <c r="A813" t="s">
        <v>588</v>
      </c>
      <c r="B813" t="s">
        <v>229</v>
      </c>
      <c r="C813" s="37">
        <v>176550101.94</v>
      </c>
      <c r="D813" s="37">
        <v>1068029615.22</v>
      </c>
      <c r="E813" s="40"/>
      <c r="F813" s="56" t="str">
        <f t="shared" si="48"/>
        <v>2022–23 PHIL</v>
      </c>
      <c r="G813" s="56" t="str">
        <f t="array" ref="G813">A813&amp;" "&amp;SUM(IF(A813=FinyearIm,IF(C813&lt;=QldIm,1,0),0))</f>
        <v>2022–23 37</v>
      </c>
      <c r="H813" s="56" t="str">
        <f t="array" ref="H813">A813&amp;" "&amp;SUM(IF(A813=FinyearIm,IF(D813&lt;=AustraliaIm,1,0),0))</f>
        <v>2022–23 41</v>
      </c>
      <c r="I813" s="56" t="str">
        <f t="shared" si="49"/>
        <v>PHIL</v>
      </c>
      <c r="J813" s="57">
        <f t="shared" si="50"/>
        <v>176.55010193999999</v>
      </c>
      <c r="K813" s="57">
        <f t="shared" si="51"/>
        <v>1068.0296152200001</v>
      </c>
    </row>
    <row r="814" spans="1:11" x14ac:dyDescent="0.2">
      <c r="A814" t="s">
        <v>588</v>
      </c>
      <c r="B814" t="s">
        <v>230</v>
      </c>
      <c r="C814" s="37">
        <v>6840.9</v>
      </c>
      <c r="D814" s="37">
        <v>23820.400000000001</v>
      </c>
      <c r="E814" s="40"/>
      <c r="F814" s="56" t="str">
        <f t="shared" si="48"/>
        <v>2022–23 PITC</v>
      </c>
      <c r="G814" s="56" t="str">
        <f t="array" ref="G814">A814&amp;" "&amp;SUM(IF(A814=FinyearIm,IF(C814&lt;=QldIm,1,0),0))</f>
        <v>2022–23 169</v>
      </c>
      <c r="H814" s="56" t="str">
        <f t="array" ref="H814">A814&amp;" "&amp;SUM(IF(A814=FinyearIm,IF(D814&lt;=AustraliaIm,1,0),0))</f>
        <v>2022–23 209</v>
      </c>
      <c r="I814" s="56" t="str">
        <f t="shared" si="49"/>
        <v>PITC</v>
      </c>
      <c r="J814" s="57">
        <f t="shared" si="50"/>
        <v>6.8408999999999996E-3</v>
      </c>
      <c r="K814" s="57">
        <f t="shared" si="51"/>
        <v>2.3820400000000002E-2</v>
      </c>
    </row>
    <row r="815" spans="1:11" x14ac:dyDescent="0.2">
      <c r="A815" t="s">
        <v>588</v>
      </c>
      <c r="B815" t="s">
        <v>231</v>
      </c>
      <c r="C815">
        <v>1495785.78</v>
      </c>
      <c r="D815" s="37">
        <v>2912328.39</v>
      </c>
      <c r="E815" s="40"/>
      <c r="F815" s="56" t="str">
        <f t="shared" si="48"/>
        <v>2022–23 PLYN</v>
      </c>
      <c r="G815" s="56" t="str">
        <f t="array" ref="G815">A815&amp;" "&amp;SUM(IF(A815=FinyearIm,IF(C815&lt;=QldIm,1,0),0))</f>
        <v>2022–23 97</v>
      </c>
      <c r="H815" s="56" t="str">
        <f t="array" ref="H815">A815&amp;" "&amp;SUM(IF(A815=FinyearIm,IF(D815&lt;=AustraliaIm,1,0),0))</f>
        <v>2022–23 137</v>
      </c>
      <c r="I815" s="56" t="str">
        <f t="shared" si="49"/>
        <v>PLYN</v>
      </c>
      <c r="J815" s="57">
        <f t="shared" si="50"/>
        <v>1.4957857800000001</v>
      </c>
      <c r="K815" s="57">
        <f t="shared" si="51"/>
        <v>2.9123283900000003</v>
      </c>
    </row>
    <row r="816" spans="1:11" x14ac:dyDescent="0.2">
      <c r="A816" t="s">
        <v>588</v>
      </c>
      <c r="B816" t="s">
        <v>232</v>
      </c>
      <c r="C816" s="37">
        <v>2553821178.9699998</v>
      </c>
      <c r="D816" s="37">
        <v>2650507186.8200002</v>
      </c>
      <c r="E816" s="40"/>
      <c r="F816" s="56" t="str">
        <f t="shared" si="48"/>
        <v>2022–23 PNG</v>
      </c>
      <c r="G816" s="56" t="str">
        <f t="array" ref="G816">A816&amp;" "&amp;SUM(IF(A816=FinyearIm,IF(C816&lt;=QldIm,1,0),0))</f>
        <v>2022–23 7</v>
      </c>
      <c r="H816" s="56" t="str">
        <f t="array" ref="H816">A816&amp;" "&amp;SUM(IF(A816=FinyearIm,IF(D816&lt;=AustraliaIm,1,0),0))</f>
        <v>2022–23 26</v>
      </c>
      <c r="I816" s="56" t="str">
        <f t="shared" si="49"/>
        <v>PNG</v>
      </c>
      <c r="J816" s="57">
        <f t="shared" si="50"/>
        <v>2553.8211789699999</v>
      </c>
      <c r="K816" s="57">
        <f t="shared" si="51"/>
        <v>2650.5071868200002</v>
      </c>
    </row>
    <row r="817" spans="1:11" x14ac:dyDescent="0.2">
      <c r="A817" t="s">
        <v>588</v>
      </c>
      <c r="B817" t="s">
        <v>233</v>
      </c>
      <c r="C817" s="37">
        <v>10061.49</v>
      </c>
      <c r="D817" s="37">
        <v>6186987.46</v>
      </c>
      <c r="E817" s="40"/>
      <c r="F817" s="56" t="str">
        <f t="shared" si="48"/>
        <v>2022–23 PNMA</v>
      </c>
      <c r="G817" s="56" t="str">
        <f t="array" ref="G817">A817&amp;" "&amp;SUM(IF(A817=FinyearIm,IF(C817&lt;=QldIm,1,0),0))</f>
        <v>2022–23 164</v>
      </c>
      <c r="H817" s="56" t="str">
        <f t="array" ref="H817">A817&amp;" "&amp;SUM(IF(A817=FinyearIm,IF(D817&lt;=AustraliaIm,1,0),0))</f>
        <v>2022–23 128</v>
      </c>
      <c r="I817" s="56" t="str">
        <f t="shared" si="49"/>
        <v>PNMA</v>
      </c>
      <c r="J817" s="57">
        <f t="shared" si="50"/>
        <v>1.0061489999999999E-2</v>
      </c>
      <c r="K817" s="57">
        <f t="shared" si="51"/>
        <v>6.1869874600000001</v>
      </c>
    </row>
    <row r="818" spans="1:11" x14ac:dyDescent="0.2">
      <c r="A818" t="s">
        <v>588</v>
      </c>
      <c r="B818" t="s">
        <v>234</v>
      </c>
      <c r="C818" s="37">
        <v>199334202.97</v>
      </c>
      <c r="D818" s="37">
        <v>1852025657.98</v>
      </c>
      <c r="E818" s="40"/>
      <c r="F818" s="56" t="str">
        <f t="shared" si="48"/>
        <v>2022–23 POLA</v>
      </c>
      <c r="G818" s="56" t="str">
        <f t="array" ref="G818">A818&amp;" "&amp;SUM(IF(A818=FinyearIm,IF(C818&lt;=QldIm,1,0),0))</f>
        <v>2022–23 36</v>
      </c>
      <c r="H818" s="56" t="str">
        <f t="array" ref="H818">A818&amp;" "&amp;SUM(IF(A818=FinyearIm,IF(D818&lt;=AustraliaIm,1,0),0))</f>
        <v>2022–23 30</v>
      </c>
      <c r="I818" s="56" t="str">
        <f t="shared" si="49"/>
        <v>POLA</v>
      </c>
      <c r="J818" s="57">
        <f t="shared" si="50"/>
        <v>199.33420297000001</v>
      </c>
      <c r="K818" s="57">
        <f t="shared" si="51"/>
        <v>1852.02565798</v>
      </c>
    </row>
    <row r="819" spans="1:11" x14ac:dyDescent="0.2">
      <c r="A819" t="s">
        <v>588</v>
      </c>
      <c r="B819" t="s">
        <v>235</v>
      </c>
      <c r="C819" s="37">
        <v>71235558.110000104</v>
      </c>
      <c r="D819" s="37">
        <v>638633702.24000001</v>
      </c>
      <c r="E819" s="40"/>
      <c r="F819" s="56" t="str">
        <f t="shared" si="48"/>
        <v>2022–23 PORT</v>
      </c>
      <c r="G819" s="56" t="str">
        <f t="array" ref="G819">A819&amp;" "&amp;SUM(IF(A819=FinyearIm,IF(C819&lt;=QldIm,1,0),0))</f>
        <v>2022–23 51</v>
      </c>
      <c r="H819" s="56" t="str">
        <f t="array" ref="H819">A819&amp;" "&amp;SUM(IF(A819=FinyearIm,IF(D819&lt;=AustraliaIm,1,0),0))</f>
        <v>2022–23 47</v>
      </c>
      <c r="I819" s="56" t="str">
        <f t="shared" si="49"/>
        <v>PORT</v>
      </c>
      <c r="J819" s="57">
        <f t="shared" si="50"/>
        <v>71.235558110000099</v>
      </c>
      <c r="K819" s="57">
        <f t="shared" si="51"/>
        <v>638.63370224000005</v>
      </c>
    </row>
    <row r="820" spans="1:11" x14ac:dyDescent="0.2">
      <c r="A820" t="s">
        <v>588</v>
      </c>
      <c r="B820" t="s">
        <v>236</v>
      </c>
      <c r="C820">
        <v>2148617.64</v>
      </c>
      <c r="D820" s="37">
        <v>10146777.34</v>
      </c>
      <c r="E820" s="40"/>
      <c r="F820" s="56" t="str">
        <f t="shared" si="48"/>
        <v>2022–23 PRGY</v>
      </c>
      <c r="G820" s="56" t="str">
        <f t="array" ref="G820">A820&amp;" "&amp;SUM(IF(A820=FinyearIm,IF(C820&lt;=QldIm,1,0),0))</f>
        <v>2022–23 92</v>
      </c>
      <c r="H820" s="56" t="str">
        <f t="array" ref="H820">A820&amp;" "&amp;SUM(IF(A820=FinyearIm,IF(D820&lt;=AustraliaIm,1,0),0))</f>
        <v>2022–23 120</v>
      </c>
      <c r="I820" s="56" t="str">
        <f t="shared" si="49"/>
        <v>PRGY</v>
      </c>
      <c r="J820" s="57">
        <f t="shared" si="50"/>
        <v>2.1486176400000003</v>
      </c>
      <c r="K820" s="57">
        <f t="shared" si="51"/>
        <v>10.14677734</v>
      </c>
    </row>
    <row r="821" spans="1:11" x14ac:dyDescent="0.2">
      <c r="A821" t="s">
        <v>588</v>
      </c>
      <c r="B821" t="s">
        <v>237</v>
      </c>
      <c r="C821" s="37">
        <v>1470776.74</v>
      </c>
      <c r="D821" s="37">
        <v>30791043.82</v>
      </c>
      <c r="E821" s="40"/>
      <c r="F821" s="56" t="str">
        <f t="shared" si="48"/>
        <v>2022–23 PSIA</v>
      </c>
      <c r="G821" s="56" t="str">
        <f t="array" ref="G821">A821&amp;" "&amp;SUM(IF(A821=FinyearIm,IF(C821&lt;=QldIm,1,0),0))</f>
        <v>2022–23 98</v>
      </c>
      <c r="H821" s="56" t="str">
        <f t="array" ref="H821">A821&amp;" "&amp;SUM(IF(A821=FinyearIm,IF(D821&lt;=AustraliaIm,1,0),0))</f>
        <v>2022–23 98</v>
      </c>
      <c r="I821" s="56" t="str">
        <f t="shared" si="49"/>
        <v>PSIA</v>
      </c>
      <c r="J821" s="57">
        <f t="shared" si="50"/>
        <v>1.47077674</v>
      </c>
      <c r="K821" s="57">
        <f t="shared" si="51"/>
        <v>30.791043819999999</v>
      </c>
    </row>
    <row r="822" spans="1:11" x14ac:dyDescent="0.2">
      <c r="A822" t="s">
        <v>588</v>
      </c>
      <c r="B822" t="s">
        <v>238</v>
      </c>
      <c r="C822" s="37">
        <v>92204728.620000005</v>
      </c>
      <c r="D822" s="37">
        <v>527366362.41000003</v>
      </c>
      <c r="E822" s="40"/>
      <c r="F822" s="56" t="str">
        <f t="shared" si="48"/>
        <v>2022–23 QATA</v>
      </c>
      <c r="G822" s="56" t="str">
        <f t="array" ref="G822">A822&amp;" "&amp;SUM(IF(A822=FinyearIm,IF(C822&lt;=QldIm,1,0),0))</f>
        <v>2022–23 49</v>
      </c>
      <c r="H822" s="56" t="str">
        <f t="array" ref="H822">A822&amp;" "&amp;SUM(IF(A822=FinyearIm,IF(D822&lt;=AustraliaIm,1,0),0))</f>
        <v>2022–23 51</v>
      </c>
      <c r="I822" s="56" t="str">
        <f t="shared" si="49"/>
        <v>QATA</v>
      </c>
      <c r="J822" s="57">
        <f t="shared" si="50"/>
        <v>92.204728620000012</v>
      </c>
      <c r="K822" s="57">
        <f t="shared" si="51"/>
        <v>527.36636241000008</v>
      </c>
    </row>
    <row r="823" spans="1:11" x14ac:dyDescent="0.2">
      <c r="A823" t="s">
        <v>588</v>
      </c>
      <c r="B823" t="s">
        <v>239</v>
      </c>
      <c r="C823" s="37">
        <v>27556.42</v>
      </c>
      <c r="D823" s="37">
        <v>1138324.95</v>
      </c>
      <c r="E823" s="40"/>
      <c r="F823" s="56" t="str">
        <f t="shared" si="48"/>
        <v>2022–23 REUN</v>
      </c>
      <c r="G823" s="56" t="str">
        <f t="array" ref="G823">A823&amp;" "&amp;SUM(IF(A823=FinyearIm,IF(C823&lt;=QldIm,1,0),0))</f>
        <v>2022–23 156</v>
      </c>
      <c r="H823" s="56" t="str">
        <f t="array" ref="H823">A823&amp;" "&amp;SUM(IF(A823=FinyearIm,IF(D823&lt;=AustraliaIm,1,0),0))</f>
        <v>2022–23 152</v>
      </c>
      <c r="I823" s="56" t="str">
        <f t="shared" si="49"/>
        <v>REUN</v>
      </c>
      <c r="J823" s="57">
        <f t="shared" si="50"/>
        <v>2.7556419999999998E-2</v>
      </c>
      <c r="K823" s="57">
        <f t="shared" si="51"/>
        <v>1.1383249499999999</v>
      </c>
    </row>
    <row r="824" spans="1:11" x14ac:dyDescent="0.2">
      <c r="A824" t="s">
        <v>588</v>
      </c>
      <c r="B824" t="s">
        <v>240</v>
      </c>
      <c r="C824" s="37">
        <v>3706592.9</v>
      </c>
      <c r="D824" s="37">
        <v>389559609.04000002</v>
      </c>
      <c r="E824" s="40"/>
      <c r="F824" s="56" t="str">
        <f t="shared" si="48"/>
        <v>2022–23 RICO</v>
      </c>
      <c r="G824" s="56" t="str">
        <f t="array" ref="G824">A824&amp;" "&amp;SUM(IF(A824=FinyearIm,IF(C824&lt;=QldIm,1,0),0))</f>
        <v>2022–23 81</v>
      </c>
      <c r="H824" s="56" t="str">
        <f t="array" ref="H824">A824&amp;" "&amp;SUM(IF(A824=FinyearIm,IF(D824&lt;=AustraliaIm,1,0),0))</f>
        <v>2022–23 57</v>
      </c>
      <c r="I824" s="56" t="str">
        <f t="shared" si="49"/>
        <v>RICO</v>
      </c>
      <c r="J824" s="57">
        <f t="shared" si="50"/>
        <v>3.7065929</v>
      </c>
      <c r="K824" s="57">
        <f t="shared" si="51"/>
        <v>389.55960904</v>
      </c>
    </row>
    <row r="825" spans="1:11" x14ac:dyDescent="0.2">
      <c r="A825" t="s">
        <v>588</v>
      </c>
      <c r="B825" t="s">
        <v>241</v>
      </c>
      <c r="C825" s="37">
        <v>8447410229.4499998</v>
      </c>
      <c r="D825" s="37">
        <v>27194661008.34</v>
      </c>
      <c r="E825" s="40"/>
      <c r="F825" s="56" t="str">
        <f t="shared" si="48"/>
        <v>2022–23 RKOR</v>
      </c>
      <c r="G825" s="56" t="str">
        <f t="array" ref="G825">A825&amp;" "&amp;SUM(IF(A825=FinyearIm,IF(C825&lt;=QldIm,1,0),0))</f>
        <v>2022–23 2</v>
      </c>
      <c r="H825" s="56" t="str">
        <f t="array" ref="H825">A825&amp;" "&amp;SUM(IF(A825=FinyearIm,IF(D825&lt;=AustraliaIm,1,0),0))</f>
        <v>2022–23 3</v>
      </c>
      <c r="I825" s="56" t="str">
        <f t="shared" si="49"/>
        <v>RKOR</v>
      </c>
      <c r="J825" s="57">
        <f t="shared" si="50"/>
        <v>8447.410229449999</v>
      </c>
      <c r="K825" s="57">
        <f t="shared" si="51"/>
        <v>27194.661008340001</v>
      </c>
    </row>
    <row r="826" spans="1:11" x14ac:dyDescent="0.2">
      <c r="A826" t="s">
        <v>588</v>
      </c>
      <c r="B826" t="s">
        <v>242</v>
      </c>
      <c r="C826">
        <v>34737562.219999999</v>
      </c>
      <c r="D826" s="37">
        <v>345921140.52999902</v>
      </c>
      <c r="E826" s="40"/>
      <c r="F826" s="56" t="str">
        <f t="shared" si="48"/>
        <v>2022–23 ROUM</v>
      </c>
      <c r="G826" s="56" t="str">
        <f t="array" ref="G826">A826&amp;" "&amp;SUM(IF(A826=FinyearIm,IF(C826&lt;=QldIm,1,0),0))</f>
        <v>2022–23 58</v>
      </c>
      <c r="H826" s="56" t="str">
        <f t="array" ref="H826">A826&amp;" "&amp;SUM(IF(A826=FinyearIm,IF(D826&lt;=AustraliaIm,1,0),0))</f>
        <v>2022–23 60</v>
      </c>
      <c r="I826" s="56" t="str">
        <f t="shared" si="49"/>
        <v>ROUM</v>
      </c>
      <c r="J826" s="57">
        <f t="shared" si="50"/>
        <v>34.737562220000001</v>
      </c>
      <c r="K826" s="57">
        <f t="shared" si="51"/>
        <v>345.92114052999904</v>
      </c>
    </row>
    <row r="827" spans="1:11" x14ac:dyDescent="0.2">
      <c r="A827" t="s">
        <v>588</v>
      </c>
      <c r="B827" t="s">
        <v>243</v>
      </c>
      <c r="C827" s="37">
        <v>6237863.1500000004</v>
      </c>
      <c r="D827" s="37">
        <v>20729798.48</v>
      </c>
      <c r="E827" s="40"/>
      <c r="F827" s="56" t="str">
        <f t="shared" si="48"/>
        <v>2022–23 RUSS</v>
      </c>
      <c r="G827" s="56" t="str">
        <f t="array" ref="G827">A827&amp;" "&amp;SUM(IF(A827=FinyearIm,IF(C827&lt;=QldIm,1,0),0))</f>
        <v>2022–23 76</v>
      </c>
      <c r="H827" s="56" t="str">
        <f t="array" ref="H827">A827&amp;" "&amp;SUM(IF(A827=FinyearIm,IF(D827&lt;=AustraliaIm,1,0),0))</f>
        <v>2022–23 104</v>
      </c>
      <c r="I827" s="56" t="str">
        <f t="shared" si="49"/>
        <v>RUSS</v>
      </c>
      <c r="J827" s="57">
        <f t="shared" si="50"/>
        <v>6.2378631500000008</v>
      </c>
      <c r="K827" s="57">
        <f t="shared" si="51"/>
        <v>20.729798479999999</v>
      </c>
    </row>
    <row r="828" spans="1:11" x14ac:dyDescent="0.2">
      <c r="A828" t="s">
        <v>588</v>
      </c>
      <c r="B828" t="s">
        <v>305</v>
      </c>
      <c r="C828" s="37">
        <v>187380.51</v>
      </c>
      <c r="D828" s="37">
        <v>2593385.9500000002</v>
      </c>
      <c r="E828" s="40"/>
      <c r="F828" s="56" t="str">
        <f t="shared" si="48"/>
        <v>2022–23 RWAN</v>
      </c>
      <c r="G828" s="56" t="str">
        <f t="array" ref="G828">A828&amp;" "&amp;SUM(IF(A828=FinyearIm,IF(C828&lt;=QldIm,1,0),0))</f>
        <v>2022–23 126</v>
      </c>
      <c r="H828" s="56" t="str">
        <f t="array" ref="H828">A828&amp;" "&amp;SUM(IF(A828=FinyearIm,IF(D828&lt;=AustraliaIm,1,0),0))</f>
        <v>2022–23 139</v>
      </c>
      <c r="I828" s="56" t="str">
        <f t="shared" si="49"/>
        <v>RWAN</v>
      </c>
      <c r="J828" s="57">
        <f t="shared" si="50"/>
        <v>0.18738051</v>
      </c>
      <c r="K828" s="57">
        <f t="shared" si="51"/>
        <v>2.5933859500000001</v>
      </c>
    </row>
    <row r="829" spans="1:11" x14ac:dyDescent="0.2">
      <c r="A829" t="s">
        <v>588</v>
      </c>
      <c r="B829" t="s">
        <v>244</v>
      </c>
      <c r="C829" s="37">
        <v>351330221.92000002</v>
      </c>
      <c r="D829" s="37">
        <v>1401418019.5999999</v>
      </c>
      <c r="E829" s="40"/>
      <c r="F829" s="56" t="str">
        <f t="shared" si="48"/>
        <v>2022–23 SAFR</v>
      </c>
      <c r="G829" s="56" t="str">
        <f t="array" ref="G829">A829&amp;" "&amp;SUM(IF(A829=FinyearIm,IF(C829&lt;=QldIm,1,0),0))</f>
        <v>2022–23 27</v>
      </c>
      <c r="H829" s="56" t="str">
        <f t="array" ref="H829">A829&amp;" "&amp;SUM(IF(A829=FinyearIm,IF(D829&lt;=AustraliaIm,1,0),0))</f>
        <v>2022–23 35</v>
      </c>
      <c r="I829" s="56" t="str">
        <f t="shared" si="49"/>
        <v>SAFR</v>
      </c>
      <c r="J829" s="57">
        <f t="shared" si="50"/>
        <v>351.33022192000004</v>
      </c>
      <c r="K829" s="57">
        <f t="shared" si="51"/>
        <v>1401.4180196</v>
      </c>
    </row>
    <row r="830" spans="1:11" x14ac:dyDescent="0.2">
      <c r="A830" t="s">
        <v>588</v>
      </c>
      <c r="B830" t="s">
        <v>245</v>
      </c>
      <c r="C830" s="37">
        <v>1358780.76</v>
      </c>
      <c r="D830" s="37">
        <v>20922086.170000002</v>
      </c>
      <c r="E830" s="40"/>
      <c r="F830" s="56" t="str">
        <f t="shared" si="48"/>
        <v>2022–23 SALV</v>
      </c>
      <c r="G830" s="56" t="str">
        <f t="array" ref="G830">A830&amp;" "&amp;SUM(IF(A830=FinyearIm,IF(C830&lt;=QldIm,1,0),0))</f>
        <v>2022–23 101</v>
      </c>
      <c r="H830" s="56" t="str">
        <f t="array" ref="H830">A830&amp;" "&amp;SUM(IF(A830=FinyearIm,IF(D830&lt;=AustraliaIm,1,0),0))</f>
        <v>2022–23 103</v>
      </c>
      <c r="I830" s="56" t="str">
        <f t="shared" si="49"/>
        <v>SALV</v>
      </c>
      <c r="J830" s="57">
        <f t="shared" si="50"/>
        <v>1.3587807599999999</v>
      </c>
      <c r="K830" s="57">
        <f t="shared" si="51"/>
        <v>20.92208617</v>
      </c>
    </row>
    <row r="831" spans="1:11" x14ac:dyDescent="0.2">
      <c r="A831" t="s">
        <v>588</v>
      </c>
      <c r="B831" t="s">
        <v>246</v>
      </c>
      <c r="C831" s="37">
        <v>421141.41</v>
      </c>
      <c r="D831" s="37">
        <v>9820323.0099999998</v>
      </c>
      <c r="E831" s="40"/>
      <c r="F831" s="56" t="str">
        <f t="shared" si="48"/>
        <v>2022–23 SAMO</v>
      </c>
      <c r="G831" s="56" t="str">
        <f t="array" ref="G831">A831&amp;" "&amp;SUM(IF(A831=FinyearIm,IF(C831&lt;=QldIm,1,0),0))</f>
        <v>2022–23 117</v>
      </c>
      <c r="H831" s="56" t="str">
        <f t="array" ref="H831">A831&amp;" "&amp;SUM(IF(A831=FinyearIm,IF(D831&lt;=AustraliaIm,1,0),0))</f>
        <v>2022–23 121</v>
      </c>
      <c r="I831" s="56" t="str">
        <f t="shared" si="49"/>
        <v>SAMO</v>
      </c>
      <c r="J831" s="57">
        <f t="shared" si="50"/>
        <v>0.42114140999999999</v>
      </c>
      <c r="K831" s="57">
        <f t="shared" si="51"/>
        <v>9.8203230099999992</v>
      </c>
    </row>
    <row r="832" spans="1:11" x14ac:dyDescent="0.2">
      <c r="A832" t="s">
        <v>588</v>
      </c>
      <c r="B832" t="s">
        <v>335</v>
      </c>
      <c r="C832" s="37">
        <v>0</v>
      </c>
      <c r="D832" s="37">
        <v>153580.48000000001</v>
      </c>
      <c r="E832" s="40"/>
      <c r="F832" s="56" t="str">
        <f t="shared" si="48"/>
        <v>2022–23 SAOT</v>
      </c>
      <c r="G832" s="56" t="str">
        <f t="array" ref="G832">A832&amp;" "&amp;SUM(IF(A832=FinyearIm,IF(C832&lt;=QldIm,1,0),0))</f>
        <v>2022–23 225</v>
      </c>
      <c r="H832" s="56" t="str">
        <f t="array" ref="H832">A832&amp;" "&amp;SUM(IF(A832=FinyearIm,IF(D832&lt;=AustraliaIm,1,0),0))</f>
        <v>2022–23 192</v>
      </c>
      <c r="I832" s="56" t="str">
        <f t="shared" si="49"/>
        <v>SAOT</v>
      </c>
      <c r="J832" s="57">
        <f t="shared" si="50"/>
        <v>0</v>
      </c>
      <c r="K832" s="57">
        <f t="shared" si="51"/>
        <v>0.15358048000000002</v>
      </c>
    </row>
    <row r="833" spans="1:11" x14ac:dyDescent="0.2">
      <c r="A833" t="s">
        <v>588</v>
      </c>
      <c r="B833" t="s">
        <v>336</v>
      </c>
      <c r="C833" s="37">
        <v>0</v>
      </c>
      <c r="D833" s="37">
        <v>501462.04</v>
      </c>
      <c r="E833" s="40"/>
      <c r="F833" s="56" t="str">
        <f t="shared" si="48"/>
        <v>2022–23 SARA</v>
      </c>
      <c r="G833" s="56" t="str">
        <f t="array" ref="G833">A833&amp;" "&amp;SUM(IF(A833=FinyearIm,IF(C833&lt;=QldIm,1,0),0))</f>
        <v>2022–23 225</v>
      </c>
      <c r="H833" s="56" t="str">
        <f t="array" ref="H833">A833&amp;" "&amp;SUM(IF(A833=FinyearIm,IF(D833&lt;=AustraliaIm,1,0),0))</f>
        <v>2022–23 167</v>
      </c>
      <c r="I833" s="56" t="str">
        <f t="shared" si="49"/>
        <v>SARA</v>
      </c>
      <c r="J833" s="57">
        <f t="shared" si="50"/>
        <v>0</v>
      </c>
      <c r="K833" s="57">
        <f t="shared" si="51"/>
        <v>0.50146203999999994</v>
      </c>
    </row>
    <row r="834" spans="1:11" x14ac:dyDescent="0.2">
      <c r="A834" t="s">
        <v>588</v>
      </c>
      <c r="B834" t="s">
        <v>247</v>
      </c>
      <c r="C834" s="37">
        <v>168076605.56</v>
      </c>
      <c r="D834" s="37">
        <v>1202871384.53</v>
      </c>
      <c r="E834" s="40"/>
      <c r="F834" s="56" t="str">
        <f t="shared" ref="F834:F897" si="52">A834&amp;" "&amp;B834</f>
        <v>2022–23 SAUD</v>
      </c>
      <c r="G834" s="56" t="str">
        <f t="array" ref="G834">A834&amp;" "&amp;SUM(IF(A834=FinyearIm,IF(C834&lt;=QldIm,1,0),0))</f>
        <v>2022–23 39</v>
      </c>
      <c r="H834" s="56" t="str">
        <f t="array" ref="H834">A834&amp;" "&amp;SUM(IF(A834=FinyearIm,IF(D834&lt;=AustraliaIm,1,0),0))</f>
        <v>2022–23 38</v>
      </c>
      <c r="I834" s="56" t="str">
        <f t="shared" ref="I834:I897" si="53">B834</f>
        <v>SAUD</v>
      </c>
      <c r="J834" s="57">
        <f t="shared" ref="J834:J897" si="54">C834/1000000</f>
        <v>168.07660555999999</v>
      </c>
      <c r="K834" s="57">
        <f t="shared" ref="K834:K897" si="55">D834/1000000</f>
        <v>1202.8713845299999</v>
      </c>
    </row>
    <row r="835" spans="1:11" x14ac:dyDescent="0.2">
      <c r="A835" t="s">
        <v>588</v>
      </c>
      <c r="B835" t="s">
        <v>248</v>
      </c>
      <c r="C835">
        <v>5583.86</v>
      </c>
      <c r="D835">
        <v>362784845.63999999</v>
      </c>
      <c r="E835" s="40"/>
      <c r="F835" s="56" t="str">
        <f t="shared" si="52"/>
        <v>2022–23 SENE</v>
      </c>
      <c r="G835" s="56" t="str">
        <f t="array" ref="G835">A835&amp;" "&amp;SUM(IF(A835=FinyearIm,IF(C835&lt;=QldIm,1,0),0))</f>
        <v>2022–23 172</v>
      </c>
      <c r="H835" s="56" t="str">
        <f t="array" ref="H835">A835&amp;" "&amp;SUM(IF(A835=FinyearIm,IF(D835&lt;=AustraliaIm,1,0),0))</f>
        <v>2022–23 58</v>
      </c>
      <c r="I835" s="56" t="str">
        <f t="shared" si="53"/>
        <v>SENE</v>
      </c>
      <c r="J835" s="57">
        <f t="shared" si="54"/>
        <v>5.5838599999999995E-3</v>
      </c>
      <c r="K835" s="57">
        <f t="shared" si="55"/>
        <v>362.78484563999996</v>
      </c>
    </row>
    <row r="836" spans="1:11" x14ac:dyDescent="0.2">
      <c r="A836" t="s">
        <v>588</v>
      </c>
      <c r="B836" t="s">
        <v>249</v>
      </c>
      <c r="C836">
        <v>29757618.469999999</v>
      </c>
      <c r="D836">
        <v>101476250.01000001</v>
      </c>
      <c r="E836" s="40"/>
      <c r="F836" s="56" t="str">
        <f t="shared" si="52"/>
        <v>2022–23 SERB</v>
      </c>
      <c r="G836" s="56" t="str">
        <f t="array" ref="G836">A836&amp;" "&amp;SUM(IF(A836=FinyearIm,IF(C836&lt;=QldIm,1,0),0))</f>
        <v>2022–23 60</v>
      </c>
      <c r="H836" s="56" t="str">
        <f t="array" ref="H836">A836&amp;" "&amp;SUM(IF(A836=FinyearIm,IF(D836&lt;=AustraliaIm,1,0),0))</f>
        <v>2022–23 78</v>
      </c>
      <c r="I836" s="56" t="str">
        <f t="shared" si="53"/>
        <v>SERB</v>
      </c>
      <c r="J836" s="57">
        <f t="shared" si="54"/>
        <v>29.757618469999997</v>
      </c>
      <c r="K836" s="57">
        <f t="shared" si="55"/>
        <v>101.47625001</v>
      </c>
    </row>
    <row r="837" spans="1:11" x14ac:dyDescent="0.2">
      <c r="A837" t="s">
        <v>588</v>
      </c>
      <c r="B837" t="s">
        <v>250</v>
      </c>
      <c r="C837" s="37">
        <v>1459428.78</v>
      </c>
      <c r="D837" s="37">
        <v>3723920.91</v>
      </c>
      <c r="E837" s="40"/>
      <c r="F837" s="56" t="str">
        <f t="shared" si="52"/>
        <v>2022–23 SEYC</v>
      </c>
      <c r="G837" s="56" t="str">
        <f t="array" ref="G837">A837&amp;" "&amp;SUM(IF(A837=FinyearIm,IF(C837&lt;=QldIm,1,0),0))</f>
        <v>2022–23 99</v>
      </c>
      <c r="H837" s="56" t="str">
        <f t="array" ref="H837">A837&amp;" "&amp;SUM(IF(A837=FinyearIm,IF(D837&lt;=AustraliaIm,1,0),0))</f>
        <v>2022–23 131</v>
      </c>
      <c r="I837" s="56" t="str">
        <f t="shared" si="53"/>
        <v>SEYC</v>
      </c>
      <c r="J837" s="57">
        <f t="shared" si="54"/>
        <v>1.4594287800000001</v>
      </c>
      <c r="K837" s="57">
        <f t="shared" si="55"/>
        <v>3.7239209100000004</v>
      </c>
    </row>
    <row r="838" spans="1:11" x14ac:dyDescent="0.2">
      <c r="A838" t="s">
        <v>588</v>
      </c>
      <c r="B838" t="s">
        <v>252</v>
      </c>
      <c r="C838" s="37">
        <v>1215086910.75</v>
      </c>
      <c r="D838" s="37">
        <v>17166383330.370001</v>
      </c>
      <c r="E838" s="40"/>
      <c r="F838" s="56" t="str">
        <f t="shared" si="52"/>
        <v>2022–23 SING</v>
      </c>
      <c r="G838" s="56" t="str">
        <f t="array" ref="G838">A838&amp;" "&amp;SUM(IF(A838=FinyearIm,IF(C838&lt;=QldIm,1,0),0))</f>
        <v>2022–23 12</v>
      </c>
      <c r="H838" s="56" t="str">
        <f t="array" ref="H838">A838&amp;" "&amp;SUM(IF(A838=FinyearIm,IF(D838&lt;=AustraliaIm,1,0),0))</f>
        <v>2022–23 7</v>
      </c>
      <c r="I838" s="56" t="str">
        <f t="shared" si="53"/>
        <v>SING</v>
      </c>
      <c r="J838" s="57">
        <f t="shared" si="54"/>
        <v>1215.08691075</v>
      </c>
      <c r="K838" s="57">
        <f t="shared" si="55"/>
        <v>17166.383330370001</v>
      </c>
    </row>
    <row r="839" spans="1:11" x14ac:dyDescent="0.2">
      <c r="A839" t="s">
        <v>588</v>
      </c>
      <c r="B839" t="s">
        <v>253</v>
      </c>
      <c r="C839" s="37">
        <v>82973.990000000005</v>
      </c>
      <c r="D839" s="37">
        <v>4119352.3</v>
      </c>
      <c r="E839" s="40"/>
      <c r="F839" s="56" t="str">
        <f t="shared" si="52"/>
        <v>2022–23 SLEO</v>
      </c>
      <c r="G839" s="56" t="str">
        <f t="array" ref="G839">A839&amp;" "&amp;SUM(IF(A839=FinyearIm,IF(C839&lt;=QldIm,1,0),0))</f>
        <v>2022–23 141</v>
      </c>
      <c r="H839" s="56" t="str">
        <f t="array" ref="H839">A839&amp;" "&amp;SUM(IF(A839=FinyearIm,IF(D839&lt;=AustraliaIm,1,0),0))</f>
        <v>2022–23 130</v>
      </c>
      <c r="I839" s="56" t="str">
        <f t="shared" si="53"/>
        <v>SLEO</v>
      </c>
      <c r="J839" s="57">
        <f t="shared" si="54"/>
        <v>8.2973990000000011E-2</v>
      </c>
      <c r="K839" s="57">
        <f t="shared" si="55"/>
        <v>4.1193523000000001</v>
      </c>
    </row>
    <row r="840" spans="1:11" x14ac:dyDescent="0.2">
      <c r="A840" t="s">
        <v>588</v>
      </c>
      <c r="B840" t="s">
        <v>254</v>
      </c>
      <c r="C840" s="37">
        <v>23560938.010000002</v>
      </c>
      <c r="D840" s="37">
        <v>242398973.56</v>
      </c>
      <c r="E840" s="40"/>
      <c r="F840" s="56" t="str">
        <f t="shared" si="52"/>
        <v>2022–23 SLOV</v>
      </c>
      <c r="G840" s="56" t="str">
        <f t="array" ref="G840">A840&amp;" "&amp;SUM(IF(A840=FinyearIm,IF(C840&lt;=QldIm,1,0),0))</f>
        <v>2022–23 62</v>
      </c>
      <c r="H840" s="56" t="str">
        <f t="array" ref="H840">A840&amp;" "&amp;SUM(IF(A840=FinyearIm,IF(D840&lt;=AustraliaIm,1,0),0))</f>
        <v>2022–23 63</v>
      </c>
      <c r="I840" s="56" t="str">
        <f t="shared" si="53"/>
        <v>SLOV</v>
      </c>
      <c r="J840" s="57">
        <f t="shared" si="54"/>
        <v>23.560938010000001</v>
      </c>
      <c r="K840" s="57">
        <f t="shared" si="55"/>
        <v>242.39897356</v>
      </c>
    </row>
    <row r="841" spans="1:11" x14ac:dyDescent="0.2">
      <c r="A841" t="s">
        <v>588</v>
      </c>
      <c r="B841" t="s">
        <v>255</v>
      </c>
      <c r="C841" s="37">
        <v>68284105.510000005</v>
      </c>
      <c r="D841" s="37">
        <v>84958515.069999993</v>
      </c>
      <c r="E841" s="40"/>
      <c r="F841" s="56" t="str">
        <f t="shared" si="52"/>
        <v>2022–23 SOLO</v>
      </c>
      <c r="G841" s="56" t="str">
        <f t="array" ref="G841">A841&amp;" "&amp;SUM(IF(A841=FinyearIm,IF(C841&lt;=QldIm,1,0),0))</f>
        <v>2022–23 52</v>
      </c>
      <c r="H841" s="56" t="str">
        <f t="array" ref="H841">A841&amp;" "&amp;SUM(IF(A841=FinyearIm,IF(D841&lt;=AustraliaIm,1,0),0))</f>
        <v>2022–23 80</v>
      </c>
      <c r="I841" s="56" t="str">
        <f t="shared" si="53"/>
        <v>SOLO</v>
      </c>
      <c r="J841" s="57">
        <f t="shared" si="54"/>
        <v>68.284105510000003</v>
      </c>
      <c r="K841" s="57">
        <f t="shared" si="55"/>
        <v>84.95851506999999</v>
      </c>
    </row>
    <row r="842" spans="1:11" x14ac:dyDescent="0.2">
      <c r="A842" t="s">
        <v>588</v>
      </c>
      <c r="B842" t="s">
        <v>256</v>
      </c>
      <c r="C842" s="37">
        <v>0</v>
      </c>
      <c r="D842" s="37">
        <v>175946.54</v>
      </c>
      <c r="E842" s="40"/>
      <c r="F842" s="56" t="str">
        <f t="shared" si="52"/>
        <v>2022–23 SOML</v>
      </c>
      <c r="G842" s="56" t="str">
        <f t="array" ref="G842">A842&amp;" "&amp;SUM(IF(A842=FinyearIm,IF(C842&lt;=QldIm,1,0),0))</f>
        <v>2022–23 225</v>
      </c>
      <c r="H842" s="56" t="str">
        <f t="array" ref="H842">A842&amp;" "&amp;SUM(IF(A842=FinyearIm,IF(D842&lt;=AustraliaIm,1,0),0))</f>
        <v>2022–23 191</v>
      </c>
      <c r="I842" s="56" t="str">
        <f t="shared" si="53"/>
        <v>SOML</v>
      </c>
      <c r="J842" s="57">
        <f t="shared" si="54"/>
        <v>0</v>
      </c>
      <c r="K842" s="57">
        <f t="shared" si="55"/>
        <v>0.17594654000000001</v>
      </c>
    </row>
    <row r="843" spans="1:11" x14ac:dyDescent="0.2">
      <c r="A843" t="s">
        <v>588</v>
      </c>
      <c r="B843" t="s">
        <v>257</v>
      </c>
      <c r="C843" s="37">
        <v>433058263.19</v>
      </c>
      <c r="D843" s="37">
        <v>3279769319.7899899</v>
      </c>
      <c r="E843" s="40"/>
      <c r="F843" s="56" t="str">
        <f t="shared" si="52"/>
        <v>2022–23 SPAI</v>
      </c>
      <c r="G843" s="56" t="str">
        <f t="array" ref="G843">A843&amp;" "&amp;SUM(IF(A843=FinyearIm,IF(C843&lt;=QldIm,1,0),0))</f>
        <v>2022–23 23</v>
      </c>
      <c r="H843" s="56" t="str">
        <f t="array" ref="H843">A843&amp;" "&amp;SUM(IF(A843=FinyearIm,IF(D843&lt;=AustraliaIm,1,0),0))</f>
        <v>2022–23 22</v>
      </c>
      <c r="I843" s="56" t="str">
        <f t="shared" si="53"/>
        <v>SPAI</v>
      </c>
      <c r="J843" s="57">
        <f t="shared" si="54"/>
        <v>433.05826318999999</v>
      </c>
      <c r="K843" s="57">
        <f t="shared" si="55"/>
        <v>3279.7693197899898</v>
      </c>
    </row>
    <row r="844" spans="1:11" x14ac:dyDescent="0.2">
      <c r="A844" t="s">
        <v>588</v>
      </c>
      <c r="B844" t="s">
        <v>258</v>
      </c>
      <c r="C844" s="37">
        <v>45077834.759999998</v>
      </c>
      <c r="D844" s="37">
        <v>361063959.44000101</v>
      </c>
      <c r="E844" s="40"/>
      <c r="F844" s="56" t="str">
        <f t="shared" si="52"/>
        <v>2022–23 SRIL</v>
      </c>
      <c r="G844" s="56" t="str">
        <f t="array" ref="G844">A844&amp;" "&amp;SUM(IF(A844=FinyearIm,IF(C844&lt;=QldIm,1,0),0))</f>
        <v>2022–23 55</v>
      </c>
      <c r="H844" s="56" t="str">
        <f t="array" ref="H844">A844&amp;" "&amp;SUM(IF(A844=FinyearIm,IF(D844&lt;=AustraliaIm,1,0),0))</f>
        <v>2022–23 59</v>
      </c>
      <c r="I844" s="56" t="str">
        <f t="shared" si="53"/>
        <v>SRIL</v>
      </c>
      <c r="J844" s="57">
        <f t="shared" si="54"/>
        <v>45.077834759999995</v>
      </c>
      <c r="K844" s="57">
        <f t="shared" si="55"/>
        <v>361.06395944000099</v>
      </c>
    </row>
    <row r="845" spans="1:11" x14ac:dyDescent="0.2">
      <c r="A845" t="s">
        <v>588</v>
      </c>
      <c r="B845" t="s">
        <v>259</v>
      </c>
      <c r="C845" s="37">
        <v>22859.72</v>
      </c>
      <c r="D845" s="37">
        <v>446835.01</v>
      </c>
      <c r="E845" s="40"/>
      <c r="F845" s="56" t="str">
        <f t="shared" si="52"/>
        <v>2022–23 SRNM</v>
      </c>
      <c r="G845" s="56" t="str">
        <f t="array" ref="G845">A845&amp;" "&amp;SUM(IF(A845=FinyearIm,IF(C845&lt;=QldIm,1,0),0))</f>
        <v>2022–23 157</v>
      </c>
      <c r="H845" s="56" t="str">
        <f t="array" ref="H845">A845&amp;" "&amp;SUM(IF(A845=FinyearIm,IF(D845&lt;=AustraliaIm,1,0),0))</f>
        <v>2022–23 170</v>
      </c>
      <c r="I845" s="56" t="str">
        <f t="shared" si="53"/>
        <v>SRNM</v>
      </c>
      <c r="J845" s="57">
        <f t="shared" si="54"/>
        <v>2.285972E-2</v>
      </c>
      <c r="K845" s="57">
        <f t="shared" si="55"/>
        <v>0.44683501000000003</v>
      </c>
    </row>
    <row r="846" spans="1:11" x14ac:dyDescent="0.2">
      <c r="A846" t="s">
        <v>588</v>
      </c>
      <c r="B846" t="s">
        <v>260</v>
      </c>
      <c r="C846" s="37">
        <v>0</v>
      </c>
      <c r="D846" s="37">
        <v>108423.32</v>
      </c>
      <c r="E846" s="40"/>
      <c r="F846" s="56" t="str">
        <f t="shared" si="52"/>
        <v>2022–23 STCN</v>
      </c>
      <c r="G846" s="56" t="str">
        <f t="array" ref="G846">A846&amp;" "&amp;SUM(IF(A846=FinyearIm,IF(C846&lt;=QldIm,1,0),0))</f>
        <v>2022–23 225</v>
      </c>
      <c r="H846" s="56" t="str">
        <f t="array" ref="H846">A846&amp;" "&amp;SUM(IF(A846=FinyearIm,IF(D846&lt;=AustraliaIm,1,0),0))</f>
        <v>2022–23 196</v>
      </c>
      <c r="I846" s="56" t="str">
        <f t="shared" si="53"/>
        <v>STCN</v>
      </c>
      <c r="J846" s="57">
        <f t="shared" si="54"/>
        <v>0</v>
      </c>
      <c r="K846" s="57">
        <f t="shared" si="55"/>
        <v>0.10842332</v>
      </c>
    </row>
    <row r="847" spans="1:11" x14ac:dyDescent="0.2">
      <c r="A847" t="s">
        <v>588</v>
      </c>
      <c r="B847" t="s">
        <v>261</v>
      </c>
      <c r="C847" s="37">
        <v>87363.6</v>
      </c>
      <c r="D847" s="37">
        <v>1354165.19</v>
      </c>
      <c r="E847" s="40"/>
      <c r="F847" s="56" t="str">
        <f t="shared" si="52"/>
        <v>2022–23 STHE</v>
      </c>
      <c r="G847" s="56" t="str">
        <f t="array" ref="G847">A847&amp;" "&amp;SUM(IF(A847=FinyearIm,IF(C847&lt;=QldIm,1,0),0))</f>
        <v>2022–23 138</v>
      </c>
      <c r="H847" s="56" t="str">
        <f t="array" ref="H847">A847&amp;" "&amp;SUM(IF(A847=FinyearIm,IF(D847&lt;=AustraliaIm,1,0),0))</f>
        <v>2022–23 149</v>
      </c>
      <c r="I847" s="56" t="str">
        <f t="shared" si="53"/>
        <v>STHE</v>
      </c>
      <c r="J847" s="57">
        <f t="shared" si="54"/>
        <v>8.73636E-2</v>
      </c>
      <c r="K847" s="57">
        <f t="shared" si="55"/>
        <v>1.35416519</v>
      </c>
    </row>
    <row r="848" spans="1:11" x14ac:dyDescent="0.2">
      <c r="A848" t="s">
        <v>588</v>
      </c>
      <c r="B848" t="s">
        <v>262</v>
      </c>
      <c r="C848" s="37">
        <v>11007.8</v>
      </c>
      <c r="D848" s="37">
        <v>56319.58</v>
      </c>
      <c r="E848" s="40"/>
      <c r="F848" s="56" t="str">
        <f t="shared" si="52"/>
        <v>2022–23 STLU</v>
      </c>
      <c r="G848" s="56" t="str">
        <f t="array" ref="G848">A848&amp;" "&amp;SUM(IF(A848=FinyearIm,IF(C848&lt;=QldIm,1,0),0))</f>
        <v>2022–23 162</v>
      </c>
      <c r="H848" s="56" t="str">
        <f t="array" ref="H848">A848&amp;" "&amp;SUM(IF(A848=FinyearIm,IF(D848&lt;=AustraliaIm,1,0),0))</f>
        <v>2022–23 203</v>
      </c>
      <c r="I848" s="56" t="str">
        <f t="shared" si="53"/>
        <v>STLU</v>
      </c>
      <c r="J848" s="57">
        <f t="shared" si="54"/>
        <v>1.10078E-2</v>
      </c>
      <c r="K848" s="57">
        <f t="shared" si="55"/>
        <v>5.6319580000000001E-2</v>
      </c>
    </row>
    <row r="849" spans="1:11" x14ac:dyDescent="0.2">
      <c r="A849" t="s">
        <v>588</v>
      </c>
      <c r="B849" t="s">
        <v>317</v>
      </c>
      <c r="C849" s="37">
        <v>0</v>
      </c>
      <c r="D849" s="37">
        <v>22491.66</v>
      </c>
      <c r="E849" s="40"/>
      <c r="F849" s="56" t="str">
        <f t="shared" si="52"/>
        <v>2022–23 STVI</v>
      </c>
      <c r="G849" s="56" t="str">
        <f t="array" ref="G849">A849&amp;" "&amp;SUM(IF(A849=FinyearIm,IF(C849&lt;=QldIm,1,0),0))</f>
        <v>2022–23 225</v>
      </c>
      <c r="H849" s="56" t="str">
        <f t="array" ref="H849">A849&amp;" "&amp;SUM(IF(A849=FinyearIm,IF(D849&lt;=AustraliaIm,1,0),0))</f>
        <v>2022–23 211</v>
      </c>
      <c r="I849" s="56" t="str">
        <f t="shared" si="53"/>
        <v>STVI</v>
      </c>
      <c r="J849" s="57">
        <f t="shared" si="54"/>
        <v>0</v>
      </c>
      <c r="K849" s="57">
        <f t="shared" si="55"/>
        <v>2.249166E-2</v>
      </c>
    </row>
    <row r="850" spans="1:11" x14ac:dyDescent="0.2">
      <c r="A850" t="s">
        <v>588</v>
      </c>
      <c r="B850" t="s">
        <v>263</v>
      </c>
      <c r="C850" s="37">
        <v>0</v>
      </c>
      <c r="D850" s="37">
        <v>294192.15000000002</v>
      </c>
      <c r="E850" s="43"/>
      <c r="F850" s="56" t="str">
        <f t="shared" si="52"/>
        <v>2022–23 SUDN</v>
      </c>
      <c r="G850" s="56" t="str">
        <f t="array" ref="G850">A850&amp;" "&amp;SUM(IF(A850=FinyearIm,IF(C850&lt;=QldIm,1,0),0))</f>
        <v>2022–23 225</v>
      </c>
      <c r="H850" s="56" t="str">
        <f t="array" ref="H850">A850&amp;" "&amp;SUM(IF(A850=FinyearIm,IF(D850&lt;=AustraliaIm,1,0),0))</f>
        <v>2022–23 176</v>
      </c>
      <c r="I850" s="56" t="str">
        <f t="shared" si="53"/>
        <v>SUDN</v>
      </c>
      <c r="J850" s="57">
        <f t="shared" si="54"/>
        <v>0</v>
      </c>
      <c r="K850" s="57">
        <f t="shared" si="55"/>
        <v>0.29419215000000004</v>
      </c>
    </row>
    <row r="851" spans="1:11" x14ac:dyDescent="0.2">
      <c r="A851" t="s">
        <v>588</v>
      </c>
      <c r="B851" t="s">
        <v>264</v>
      </c>
      <c r="C851" s="37">
        <v>130862134.73</v>
      </c>
      <c r="D851" s="37">
        <v>898280843.93999898</v>
      </c>
      <c r="E851" s="56"/>
      <c r="F851" s="56" t="str">
        <f t="shared" si="52"/>
        <v>2022–23 SVAK</v>
      </c>
      <c r="G851" s="56" t="str">
        <f t="array" ref="G851">A851&amp;" "&amp;SUM(IF(A851=FinyearIm,IF(C851&lt;=QldIm,1,0),0))</f>
        <v>2022–23 45</v>
      </c>
      <c r="H851" s="56" t="str">
        <f t="array" ref="H851">A851&amp;" "&amp;SUM(IF(A851=FinyearIm,IF(D851&lt;=AustraliaIm,1,0),0))</f>
        <v>2022–23 44</v>
      </c>
      <c r="I851" s="56" t="str">
        <f t="shared" si="53"/>
        <v>SVAK</v>
      </c>
      <c r="J851" s="57">
        <f t="shared" si="54"/>
        <v>130.86213473000001</v>
      </c>
      <c r="K851" s="57">
        <f t="shared" si="55"/>
        <v>898.28084393999893</v>
      </c>
    </row>
    <row r="852" spans="1:11" x14ac:dyDescent="0.2">
      <c r="A852" t="s">
        <v>588</v>
      </c>
      <c r="B852" t="s">
        <v>265</v>
      </c>
      <c r="C852" s="37">
        <v>703857617.79000103</v>
      </c>
      <c r="D852" s="37">
        <v>2643596788.9200001</v>
      </c>
      <c r="E852" s="56"/>
      <c r="F852" s="56" t="str">
        <f t="shared" si="52"/>
        <v>2022–23 SWED</v>
      </c>
      <c r="G852" s="56" t="str">
        <f t="array" ref="G852">A852&amp;" "&amp;SUM(IF(A852=FinyearIm,IF(C852&lt;=QldIm,1,0),0))</f>
        <v>2022–23 19</v>
      </c>
      <c r="H852" s="56" t="str">
        <f t="array" ref="H852">A852&amp;" "&amp;SUM(IF(A852=FinyearIm,IF(D852&lt;=AustraliaIm,1,0),0))</f>
        <v>2022–23 27</v>
      </c>
      <c r="I852" s="56" t="str">
        <f t="shared" si="53"/>
        <v>SWED</v>
      </c>
      <c r="J852" s="57">
        <f t="shared" si="54"/>
        <v>703.85761779000109</v>
      </c>
      <c r="K852" s="57">
        <f t="shared" si="55"/>
        <v>2643.5967889200001</v>
      </c>
    </row>
    <row r="853" spans="1:11" x14ac:dyDescent="0.2">
      <c r="A853" t="s">
        <v>588</v>
      </c>
      <c r="B853" t="s">
        <v>266</v>
      </c>
      <c r="C853" s="37">
        <v>165661454.72</v>
      </c>
      <c r="D853" s="37">
        <v>4207976034.6799998</v>
      </c>
      <c r="E853" s="56"/>
      <c r="F853" s="56" t="str">
        <f t="shared" si="52"/>
        <v>2022–23 SWIT</v>
      </c>
      <c r="G853" s="56" t="str">
        <f t="array" ref="G853">A853&amp;" "&amp;SUM(IF(A853=FinyearIm,IF(C853&lt;=QldIm,1,0),0))</f>
        <v>2022–23 40</v>
      </c>
      <c r="H853" s="56" t="str">
        <f t="array" ref="H853">A853&amp;" "&amp;SUM(IF(A853=FinyearIm,IF(D853&lt;=AustraliaIm,1,0),0))</f>
        <v>2022–23 19</v>
      </c>
      <c r="I853" s="56" t="str">
        <f t="shared" si="53"/>
        <v>SWIT</v>
      </c>
      <c r="J853" s="57">
        <f t="shared" si="54"/>
        <v>165.66145471999999</v>
      </c>
      <c r="K853" s="57">
        <f t="shared" si="55"/>
        <v>4207.9760346799994</v>
      </c>
    </row>
    <row r="854" spans="1:11" x14ac:dyDescent="0.2">
      <c r="A854" t="s">
        <v>588</v>
      </c>
      <c r="B854" t="s">
        <v>267</v>
      </c>
      <c r="C854" s="37">
        <v>9493.51</v>
      </c>
      <c r="D854" s="37">
        <v>580712.88</v>
      </c>
      <c r="E854" s="56"/>
      <c r="F854" s="56" t="str">
        <f t="shared" si="52"/>
        <v>2022–23 SWZI</v>
      </c>
      <c r="G854" s="56" t="str">
        <f t="array" ref="G854">A854&amp;" "&amp;SUM(IF(A854=FinyearIm,IF(C854&lt;=QldIm,1,0),0))</f>
        <v>2022–23 166</v>
      </c>
      <c r="H854" s="56" t="str">
        <f t="array" ref="H854">A854&amp;" "&amp;SUM(IF(A854=FinyearIm,IF(D854&lt;=AustraliaIm,1,0),0))</f>
        <v>2022–23 163</v>
      </c>
      <c r="I854" s="56" t="str">
        <f t="shared" si="53"/>
        <v>SWZI</v>
      </c>
      <c r="J854" s="57">
        <f t="shared" si="54"/>
        <v>9.4935100000000001E-3</v>
      </c>
      <c r="K854" s="57">
        <f t="shared" si="55"/>
        <v>0.58071287999999999</v>
      </c>
    </row>
    <row r="855" spans="1:11" x14ac:dyDescent="0.2">
      <c r="A855" t="s">
        <v>588</v>
      </c>
      <c r="B855" t="s">
        <v>268</v>
      </c>
      <c r="C855">
        <v>0</v>
      </c>
      <c r="D855">
        <v>2359499.98</v>
      </c>
      <c r="E855" s="43"/>
      <c r="F855" s="56" t="str">
        <f t="shared" si="52"/>
        <v>2022–23 SYRI</v>
      </c>
      <c r="G855" s="56" t="str">
        <f t="array" ref="G855">A855&amp;" "&amp;SUM(IF(A855=FinyearIm,IF(C855&lt;=QldIm,1,0),0))</f>
        <v>2022–23 225</v>
      </c>
      <c r="H855" s="56" t="str">
        <f t="array" ref="H855">A855&amp;" "&amp;SUM(IF(A855=FinyearIm,IF(D855&lt;=AustraliaIm,1,0),0))</f>
        <v>2022–23 141</v>
      </c>
      <c r="I855" s="56" t="str">
        <f t="shared" si="53"/>
        <v>SYRI</v>
      </c>
      <c r="J855" s="57">
        <f t="shared" si="54"/>
        <v>0</v>
      </c>
      <c r="K855" s="57">
        <f t="shared" si="55"/>
        <v>2.3594999799999998</v>
      </c>
    </row>
    <row r="856" spans="1:11" x14ac:dyDescent="0.2">
      <c r="A856" t="s">
        <v>588</v>
      </c>
      <c r="B856" t="s">
        <v>269</v>
      </c>
      <c r="C856" s="37">
        <v>1694272903.26</v>
      </c>
      <c r="D856" s="37">
        <v>10825642851.780001</v>
      </c>
      <c r="E856" s="56"/>
      <c r="F856" s="56" t="str">
        <f t="shared" si="52"/>
        <v>2022–23 TAIW</v>
      </c>
      <c r="G856" s="56" t="str">
        <f t="array" ref="G856">A856&amp;" "&amp;SUM(IF(A856=FinyearIm,IF(C856&lt;=QldIm,1,0),0))</f>
        <v>2022–23 9</v>
      </c>
      <c r="H856" s="56" t="str">
        <f t="array" ref="H856">A856&amp;" "&amp;SUM(IF(A856=FinyearIm,IF(D856&lt;=AustraliaIm,1,0),0))</f>
        <v>2022–23 9</v>
      </c>
      <c r="I856" s="56" t="str">
        <f t="shared" si="53"/>
        <v>TAIW</v>
      </c>
      <c r="J856" s="57">
        <f t="shared" si="54"/>
        <v>1694.27290326</v>
      </c>
      <c r="K856" s="57">
        <f t="shared" si="55"/>
        <v>10825.642851780001</v>
      </c>
    </row>
    <row r="857" spans="1:11" x14ac:dyDescent="0.2">
      <c r="A857" t="s">
        <v>588</v>
      </c>
      <c r="B857" t="s">
        <v>307</v>
      </c>
      <c r="C857" s="37">
        <v>0</v>
      </c>
      <c r="D857" s="37">
        <v>12733.87</v>
      </c>
      <c r="E857" s="56"/>
      <c r="F857" s="56" t="str">
        <f t="shared" si="52"/>
        <v>2022–23 TAJI</v>
      </c>
      <c r="G857" s="56" t="str">
        <f t="array" ref="G857">A857&amp;" "&amp;SUM(IF(A857=FinyearIm,IF(C857&lt;=QldIm,1,0),0))</f>
        <v>2022–23 225</v>
      </c>
      <c r="H857" s="56" t="str">
        <f t="array" ref="H857">A857&amp;" "&amp;SUM(IF(A857=FinyearIm,IF(D857&lt;=AustraliaIm,1,0),0))</f>
        <v>2022–23 215</v>
      </c>
      <c r="I857" s="56" t="str">
        <f t="shared" si="53"/>
        <v>TAJI</v>
      </c>
      <c r="J857" s="57">
        <f t="shared" si="54"/>
        <v>0</v>
      </c>
      <c r="K857" s="57">
        <f t="shared" si="55"/>
        <v>1.2733870000000001E-2</v>
      </c>
    </row>
    <row r="858" spans="1:11" x14ac:dyDescent="0.2">
      <c r="A858" t="s">
        <v>588</v>
      </c>
      <c r="B858" t="s">
        <v>270</v>
      </c>
      <c r="C858" s="37">
        <v>725370.03</v>
      </c>
      <c r="D858" s="37">
        <v>10513292.130000001</v>
      </c>
      <c r="E858" s="56"/>
      <c r="F858" s="56" t="str">
        <f t="shared" si="52"/>
        <v>2022–23 TANZ</v>
      </c>
      <c r="G858" s="56" t="str">
        <f t="array" ref="G858">A858&amp;" "&amp;SUM(IF(A858=FinyearIm,IF(C858&lt;=QldIm,1,0),0))</f>
        <v>2022–23 107</v>
      </c>
      <c r="H858" s="56" t="str">
        <f t="array" ref="H858">A858&amp;" "&amp;SUM(IF(A858=FinyearIm,IF(D858&lt;=AustraliaIm,1,0),0))</f>
        <v>2022–23 119</v>
      </c>
      <c r="I858" s="56" t="str">
        <f t="shared" si="53"/>
        <v>TANZ</v>
      </c>
      <c r="J858" s="57">
        <f t="shared" si="54"/>
        <v>0.72537003</v>
      </c>
      <c r="K858" s="57">
        <f t="shared" si="55"/>
        <v>10.51329213</v>
      </c>
    </row>
    <row r="859" spans="1:11" x14ac:dyDescent="0.2">
      <c r="A859" t="s">
        <v>588</v>
      </c>
      <c r="B859" t="s">
        <v>271</v>
      </c>
      <c r="C859" s="37">
        <v>3771348890.75001</v>
      </c>
      <c r="D859" s="37">
        <v>17993824447.400002</v>
      </c>
      <c r="E859" s="56"/>
      <c r="F859" s="56" t="str">
        <f t="shared" si="52"/>
        <v>2022–23 THAI</v>
      </c>
      <c r="G859" s="56" t="str">
        <f t="array" ref="G859">A859&amp;" "&amp;SUM(IF(A859=FinyearIm,IF(C859&lt;=QldIm,1,0),0))</f>
        <v>2022–23 5</v>
      </c>
      <c r="H859" s="56" t="str">
        <f t="array" ref="H859">A859&amp;" "&amp;SUM(IF(A859=FinyearIm,IF(D859&lt;=AustraliaIm,1,0),0))</f>
        <v>2022–23 6</v>
      </c>
      <c r="I859" s="56" t="str">
        <f t="shared" si="53"/>
        <v>THAI</v>
      </c>
      <c r="J859" s="57">
        <f t="shared" si="54"/>
        <v>3771.34889075001</v>
      </c>
      <c r="K859" s="57">
        <f t="shared" si="55"/>
        <v>17993.824447400002</v>
      </c>
    </row>
    <row r="860" spans="1:11" x14ac:dyDescent="0.2">
      <c r="A860" t="s">
        <v>588</v>
      </c>
      <c r="B860" t="s">
        <v>272</v>
      </c>
      <c r="C860" s="37">
        <v>545774.89</v>
      </c>
      <c r="D860" s="37">
        <v>3540198.54</v>
      </c>
      <c r="E860" s="56"/>
      <c r="F860" s="56" t="str">
        <f t="shared" si="52"/>
        <v>2022–23 TNGA</v>
      </c>
      <c r="G860" s="56" t="str">
        <f t="array" ref="G860">A860&amp;" "&amp;SUM(IF(A860=FinyearIm,IF(C860&lt;=QldIm,1,0),0))</f>
        <v>2022–23 113</v>
      </c>
      <c r="H860" s="56" t="str">
        <f t="array" ref="H860">A860&amp;" "&amp;SUM(IF(A860=FinyearIm,IF(D860&lt;=AustraliaIm,1,0),0))</f>
        <v>2022–23 133</v>
      </c>
      <c r="I860" s="56" t="str">
        <f t="shared" si="53"/>
        <v>TNGA</v>
      </c>
      <c r="J860" s="57">
        <f t="shared" si="54"/>
        <v>0.54577489000000001</v>
      </c>
      <c r="K860" s="57">
        <f t="shared" si="55"/>
        <v>3.54019854</v>
      </c>
    </row>
    <row r="861" spans="1:11" x14ac:dyDescent="0.2">
      <c r="A861" t="s">
        <v>588</v>
      </c>
      <c r="B861" t="s">
        <v>273</v>
      </c>
      <c r="C861" s="37">
        <v>5026.84</v>
      </c>
      <c r="D861" s="37">
        <v>49723338.729999997</v>
      </c>
      <c r="E861" s="56"/>
      <c r="F861" s="56" t="str">
        <f t="shared" si="52"/>
        <v>2022–23 TOGO</v>
      </c>
      <c r="G861" s="56" t="str">
        <f t="array" ref="G861">A861&amp;" "&amp;SUM(IF(A861=FinyearIm,IF(C861&lt;=QldIm,1,0),0))</f>
        <v>2022–23 175</v>
      </c>
      <c r="H861" s="56" t="str">
        <f t="array" ref="H861">A861&amp;" "&amp;SUM(IF(A861=FinyearIm,IF(D861&lt;=AustraliaIm,1,0),0))</f>
        <v>2022–23 91</v>
      </c>
      <c r="I861" s="56" t="str">
        <f t="shared" si="53"/>
        <v>TOGO</v>
      </c>
      <c r="J861" s="57">
        <f t="shared" si="54"/>
        <v>5.0268400000000003E-3</v>
      </c>
      <c r="K861" s="57">
        <f t="shared" si="55"/>
        <v>49.723338729999995</v>
      </c>
    </row>
    <row r="862" spans="1:11" x14ac:dyDescent="0.2">
      <c r="A862" t="s">
        <v>588</v>
      </c>
      <c r="B862" t="s">
        <v>308</v>
      </c>
      <c r="C862" s="37">
        <v>4714.33</v>
      </c>
      <c r="D862" s="37">
        <v>601128.77</v>
      </c>
      <c r="E862" s="56"/>
      <c r="F862" s="56" t="str">
        <f t="shared" si="52"/>
        <v>2022–23 TRCA</v>
      </c>
      <c r="G862" s="56" t="str">
        <f t="array" ref="G862">A862&amp;" "&amp;SUM(IF(A862=FinyearIm,IF(C862&lt;=QldIm,1,0),0))</f>
        <v>2022–23 176</v>
      </c>
      <c r="H862" s="56" t="str">
        <f t="array" ref="H862">A862&amp;" "&amp;SUM(IF(A862=FinyearIm,IF(D862&lt;=AustraliaIm,1,0),0))</f>
        <v>2022–23 162</v>
      </c>
      <c r="I862" s="56" t="str">
        <f t="shared" si="53"/>
        <v>TRCA</v>
      </c>
      <c r="J862" s="57">
        <f t="shared" si="54"/>
        <v>4.7143300000000001E-3</v>
      </c>
      <c r="K862" s="57">
        <f t="shared" si="55"/>
        <v>0.60112876999999998</v>
      </c>
    </row>
    <row r="863" spans="1:11" x14ac:dyDescent="0.2">
      <c r="A863" t="s">
        <v>588</v>
      </c>
      <c r="B863" t="s">
        <v>274</v>
      </c>
      <c r="C863" s="37">
        <v>2322833.9300000002</v>
      </c>
      <c r="D863" s="37">
        <v>99684838.010000005</v>
      </c>
      <c r="E863" s="56"/>
      <c r="F863" s="56" t="str">
        <f t="shared" si="52"/>
        <v>2022–23 TRIN</v>
      </c>
      <c r="G863" s="56" t="str">
        <f t="array" ref="G863">A863&amp;" "&amp;SUM(IF(A863=FinyearIm,IF(C863&lt;=QldIm,1,0),0))</f>
        <v>2022–23 90</v>
      </c>
      <c r="H863" s="56" t="str">
        <f t="array" ref="H863">A863&amp;" "&amp;SUM(IF(A863=FinyearIm,IF(D863&lt;=AustraliaIm,1,0),0))</f>
        <v>2022–23 79</v>
      </c>
      <c r="I863" s="56" t="str">
        <f t="shared" si="53"/>
        <v>TRIN</v>
      </c>
      <c r="J863" s="57">
        <f t="shared" si="54"/>
        <v>2.3228339300000003</v>
      </c>
      <c r="K863" s="57">
        <f t="shared" si="55"/>
        <v>99.684838010000007</v>
      </c>
    </row>
    <row r="864" spans="1:11" x14ac:dyDescent="0.2">
      <c r="A864" t="s">
        <v>588</v>
      </c>
      <c r="B864" t="s">
        <v>275</v>
      </c>
      <c r="C864" s="37">
        <v>6994332.2000000002</v>
      </c>
      <c r="D864" s="37">
        <v>79987169.439999998</v>
      </c>
      <c r="E864" s="56"/>
      <c r="F864" s="56" t="str">
        <f t="shared" si="52"/>
        <v>2022–23 TUNI</v>
      </c>
      <c r="G864" s="56" t="str">
        <f t="array" ref="G864">A864&amp;" "&amp;SUM(IF(A864=FinyearIm,IF(C864&lt;=QldIm,1,0),0))</f>
        <v>2022–23 73</v>
      </c>
      <c r="H864" s="56" t="str">
        <f t="array" ref="H864">A864&amp;" "&amp;SUM(IF(A864=FinyearIm,IF(D864&lt;=AustraliaIm,1,0),0))</f>
        <v>2022–23 81</v>
      </c>
      <c r="I864" s="56" t="str">
        <f t="shared" si="53"/>
        <v>TUNI</v>
      </c>
      <c r="J864" s="57">
        <f t="shared" si="54"/>
        <v>6.9943322000000006</v>
      </c>
      <c r="K864" s="57">
        <f t="shared" si="55"/>
        <v>79.987169440000002</v>
      </c>
    </row>
    <row r="865" spans="1:11" x14ac:dyDescent="0.2">
      <c r="A865" t="s">
        <v>588</v>
      </c>
      <c r="B865" t="s">
        <v>276</v>
      </c>
      <c r="C865" s="37">
        <v>233503598.11000001</v>
      </c>
      <c r="D865" s="37">
        <v>1542612625.4300001</v>
      </c>
      <c r="E865" s="56"/>
      <c r="F865" s="56" t="str">
        <f t="shared" si="52"/>
        <v>2022–23 TURK</v>
      </c>
      <c r="G865" s="56" t="str">
        <f t="array" ref="G865">A865&amp;" "&amp;SUM(IF(A865=FinyearIm,IF(C865&lt;=QldIm,1,0),0))</f>
        <v>2022–23 32</v>
      </c>
      <c r="H865" s="56" t="str">
        <f t="array" ref="H865">A865&amp;" "&amp;SUM(IF(A865=FinyearIm,IF(D865&lt;=AustraliaIm,1,0),0))</f>
        <v>2022–23 32</v>
      </c>
      <c r="I865" s="56" t="str">
        <f t="shared" si="53"/>
        <v>TURK</v>
      </c>
      <c r="J865" s="57">
        <f t="shared" si="54"/>
        <v>233.50359811000001</v>
      </c>
      <c r="K865" s="57">
        <f t="shared" si="55"/>
        <v>1542.61262543</v>
      </c>
    </row>
    <row r="866" spans="1:11" x14ac:dyDescent="0.2">
      <c r="A866" t="s">
        <v>588</v>
      </c>
      <c r="B866" t="s">
        <v>277</v>
      </c>
      <c r="C866" s="37">
        <v>0</v>
      </c>
      <c r="D866" s="37">
        <v>16713.09</v>
      </c>
      <c r="E866" s="56"/>
      <c r="F866" s="56" t="str">
        <f t="shared" si="52"/>
        <v>2022–23 TURS</v>
      </c>
      <c r="G866" s="56" t="str">
        <f t="array" ref="G866">A866&amp;" "&amp;SUM(IF(A866=FinyearIm,IF(C866&lt;=QldIm,1,0),0))</f>
        <v>2022–23 225</v>
      </c>
      <c r="H866" s="56" t="str">
        <f t="array" ref="H866">A866&amp;" "&amp;SUM(IF(A866=FinyearIm,IF(D866&lt;=AustraliaIm,1,0),0))</f>
        <v>2022–23 213</v>
      </c>
      <c r="I866" s="56" t="str">
        <f t="shared" si="53"/>
        <v>TURS</v>
      </c>
      <c r="J866" s="57">
        <f t="shared" si="54"/>
        <v>0</v>
      </c>
      <c r="K866" s="57">
        <f t="shared" si="55"/>
        <v>1.671309E-2</v>
      </c>
    </row>
    <row r="867" spans="1:11" x14ac:dyDescent="0.2">
      <c r="A867" t="s">
        <v>588</v>
      </c>
      <c r="B867" t="s">
        <v>278</v>
      </c>
      <c r="C867" s="37">
        <v>0</v>
      </c>
      <c r="D867" s="37">
        <v>189796.45</v>
      </c>
      <c r="E867" s="56"/>
      <c r="F867" s="56" t="str">
        <f t="shared" si="52"/>
        <v>2022–23 TUVA</v>
      </c>
      <c r="G867" s="56" t="str">
        <f t="array" ref="G867">A867&amp;" "&amp;SUM(IF(A867=FinyearIm,IF(C867&lt;=QldIm,1,0),0))</f>
        <v>2022–23 225</v>
      </c>
      <c r="H867" s="56" t="str">
        <f t="array" ref="H867">A867&amp;" "&amp;SUM(IF(A867=FinyearIm,IF(D867&lt;=AustraliaIm,1,0),0))</f>
        <v>2022–23 188</v>
      </c>
      <c r="I867" s="56" t="str">
        <f t="shared" si="53"/>
        <v>TUVA</v>
      </c>
      <c r="J867" s="57">
        <f t="shared" si="54"/>
        <v>0</v>
      </c>
      <c r="K867" s="57">
        <f t="shared" si="55"/>
        <v>0.18979645000000001</v>
      </c>
    </row>
    <row r="868" spans="1:11" x14ac:dyDescent="0.2">
      <c r="A868" t="s">
        <v>588</v>
      </c>
      <c r="B868" t="s">
        <v>279</v>
      </c>
      <c r="C868" s="37">
        <v>231674396.31</v>
      </c>
      <c r="D868" s="37">
        <v>1434733589.99</v>
      </c>
      <c r="E868" s="56"/>
      <c r="F868" s="56" t="str">
        <f t="shared" si="52"/>
        <v>2022–23 UAEM</v>
      </c>
      <c r="G868" s="56" t="str">
        <f t="array" ref="G868">A868&amp;" "&amp;SUM(IF(A868=FinyearIm,IF(C868&lt;=QldIm,1,0),0))</f>
        <v>2022–23 33</v>
      </c>
      <c r="H868" s="56" t="str">
        <f t="array" ref="H868">A868&amp;" "&amp;SUM(IF(A868=FinyearIm,IF(D868&lt;=AustraliaIm,1,0),0))</f>
        <v>2022–23 34</v>
      </c>
      <c r="I868" s="56" t="str">
        <f t="shared" si="53"/>
        <v>UAEM</v>
      </c>
      <c r="J868" s="57">
        <f t="shared" si="54"/>
        <v>231.67439630999999</v>
      </c>
      <c r="K868" s="57">
        <f t="shared" si="55"/>
        <v>1434.7335899899999</v>
      </c>
    </row>
    <row r="869" spans="1:11" x14ac:dyDescent="0.2">
      <c r="A869" t="s">
        <v>588</v>
      </c>
      <c r="B869" t="s">
        <v>280</v>
      </c>
      <c r="C869">
        <v>2158991.4300000002</v>
      </c>
      <c r="D869" s="37">
        <v>7188676.7199999997</v>
      </c>
      <c r="E869" s="56"/>
      <c r="F869" s="56" t="str">
        <f t="shared" si="52"/>
        <v>2022–23 UGAN</v>
      </c>
      <c r="G869" s="56" t="str">
        <f t="array" ref="G869">A869&amp;" "&amp;SUM(IF(A869=FinyearIm,IF(C869&lt;=QldIm,1,0),0))</f>
        <v>2022–23 91</v>
      </c>
      <c r="H869" s="56" t="str">
        <f t="array" ref="H869">A869&amp;" "&amp;SUM(IF(A869=FinyearIm,IF(D869&lt;=AustraliaIm,1,0),0))</f>
        <v>2022–23 123</v>
      </c>
      <c r="I869" s="56" t="str">
        <f t="shared" si="53"/>
        <v>UGAN</v>
      </c>
      <c r="J869" s="57">
        <f t="shared" si="54"/>
        <v>2.1589914300000004</v>
      </c>
      <c r="K869" s="57">
        <f t="shared" si="55"/>
        <v>7.1886767200000001</v>
      </c>
    </row>
    <row r="870" spans="1:11" x14ac:dyDescent="0.2">
      <c r="A870" t="s">
        <v>588</v>
      </c>
      <c r="B870" t="s">
        <v>281</v>
      </c>
      <c r="C870" s="37">
        <v>918086094.61000097</v>
      </c>
      <c r="D870" s="37">
        <v>7644667823.81003</v>
      </c>
      <c r="E870" s="56"/>
      <c r="F870" s="56" t="str">
        <f t="shared" si="52"/>
        <v>2022–23 UK</v>
      </c>
      <c r="G870" s="56" t="str">
        <f t="array" ref="G870">A870&amp;" "&amp;SUM(IF(A870=FinyearIm,IF(C870&lt;=QldIm,1,0),0))</f>
        <v>2022–23 16</v>
      </c>
      <c r="H870" s="56" t="str">
        <f t="array" ref="H870">A870&amp;" "&amp;SUM(IF(A870=FinyearIm,IF(D870&lt;=AustraliaIm,1,0),0))</f>
        <v>2022–23 14</v>
      </c>
      <c r="I870" s="56" t="str">
        <f t="shared" si="53"/>
        <v>UK</v>
      </c>
      <c r="J870" s="57">
        <f t="shared" si="54"/>
        <v>918.08609461000094</v>
      </c>
      <c r="K870" s="57">
        <f t="shared" si="55"/>
        <v>7644.6678238100303</v>
      </c>
    </row>
    <row r="871" spans="1:11" x14ac:dyDescent="0.2">
      <c r="A871" t="s">
        <v>588</v>
      </c>
      <c r="B871" t="s">
        <v>282</v>
      </c>
      <c r="C871">
        <v>5241183.6399999997</v>
      </c>
      <c r="D871" s="37">
        <v>59216763.439999998</v>
      </c>
      <c r="E871" s="56"/>
      <c r="F871" s="56" t="str">
        <f t="shared" si="52"/>
        <v>2022–23 UKRA</v>
      </c>
      <c r="G871" s="56" t="str">
        <f t="array" ref="G871">A871&amp;" "&amp;SUM(IF(A871=FinyearIm,IF(C871&lt;=QldIm,1,0),0))</f>
        <v>2022–23 79</v>
      </c>
      <c r="H871" s="56" t="str">
        <f t="array" ref="H871">A871&amp;" "&amp;SUM(IF(A871=FinyearIm,IF(D871&lt;=AustraliaIm,1,0),0))</f>
        <v>2022–23 87</v>
      </c>
      <c r="I871" s="56" t="str">
        <f t="shared" si="53"/>
        <v>UKRA</v>
      </c>
      <c r="J871" s="57">
        <f t="shared" si="54"/>
        <v>5.24118364</v>
      </c>
      <c r="K871" s="57">
        <f t="shared" si="55"/>
        <v>59.216763440000001</v>
      </c>
    </row>
    <row r="872" spans="1:11" x14ac:dyDescent="0.2">
      <c r="A872" t="s">
        <v>588</v>
      </c>
      <c r="B872" t="s">
        <v>283</v>
      </c>
      <c r="C872">
        <v>129429.65</v>
      </c>
      <c r="D872" s="37">
        <v>22313376.75</v>
      </c>
      <c r="E872" s="56"/>
      <c r="F872" s="56" t="str">
        <f t="shared" si="52"/>
        <v>2022–23 URUG</v>
      </c>
      <c r="G872" s="56" t="str">
        <f t="array" ref="G872">A872&amp;" "&amp;SUM(IF(A872=FinyearIm,IF(C872&lt;=QldIm,1,0),0))</f>
        <v>2022–23 133</v>
      </c>
      <c r="H872" s="56" t="str">
        <f t="array" ref="H872">A872&amp;" "&amp;SUM(IF(A872=FinyearIm,IF(D872&lt;=AustraliaIm,1,0),0))</f>
        <v>2022–23 101</v>
      </c>
      <c r="I872" s="56" t="str">
        <f t="shared" si="53"/>
        <v>URUG</v>
      </c>
      <c r="J872" s="57">
        <f t="shared" si="54"/>
        <v>0.12942965000000001</v>
      </c>
      <c r="K872" s="57">
        <f t="shared" si="55"/>
        <v>22.31337675</v>
      </c>
    </row>
    <row r="873" spans="1:11" x14ac:dyDescent="0.2">
      <c r="A873" t="s">
        <v>588</v>
      </c>
      <c r="B873" t="s">
        <v>284</v>
      </c>
      <c r="C873">
        <v>8153122936.4700203</v>
      </c>
      <c r="D873" s="37">
        <v>45134878448.469902</v>
      </c>
      <c r="E873" s="56"/>
      <c r="F873" s="56" t="str">
        <f t="shared" si="52"/>
        <v>2022–23 USA</v>
      </c>
      <c r="G873" s="56" t="str">
        <f t="array" ref="G873">A873&amp;" "&amp;SUM(IF(A873=FinyearIm,IF(C873&lt;=QldIm,1,0),0))</f>
        <v>2022–23 3</v>
      </c>
      <c r="H873" s="56" t="str">
        <f t="array" ref="H873">A873&amp;" "&amp;SUM(IF(A873=FinyearIm,IF(D873&lt;=AustraliaIm,1,0),0))</f>
        <v>2022–23 2</v>
      </c>
      <c r="I873" s="56" t="str">
        <f t="shared" si="53"/>
        <v>USA</v>
      </c>
      <c r="J873" s="57">
        <f t="shared" si="54"/>
        <v>8153.1229364700202</v>
      </c>
      <c r="K873" s="57">
        <f t="shared" si="55"/>
        <v>45134.878448469899</v>
      </c>
    </row>
    <row r="874" spans="1:11" x14ac:dyDescent="0.2">
      <c r="A874" t="s">
        <v>588</v>
      </c>
      <c r="B874" t="s">
        <v>300</v>
      </c>
      <c r="C874" s="37">
        <v>7112.82</v>
      </c>
      <c r="D874" s="37">
        <v>451698.19</v>
      </c>
      <c r="E874" s="56"/>
      <c r="F874" s="56" t="str">
        <f t="shared" si="52"/>
        <v>2022–23 USOI</v>
      </c>
      <c r="G874" s="56" t="str">
        <f t="array" ref="G874">A874&amp;" "&amp;SUM(IF(A874=FinyearIm,IF(C874&lt;=QldIm,1,0),0))</f>
        <v>2022–23 168</v>
      </c>
      <c r="H874" s="56" t="str">
        <f t="array" ref="H874">A874&amp;" "&amp;SUM(IF(A874=FinyearIm,IF(D874&lt;=AustraliaIm,1,0),0))</f>
        <v>2022–23 169</v>
      </c>
      <c r="I874" s="56" t="str">
        <f t="shared" si="53"/>
        <v>USOI</v>
      </c>
      <c r="J874" s="57">
        <f t="shared" si="54"/>
        <v>7.1128199999999997E-3</v>
      </c>
      <c r="K874" s="57">
        <f t="shared" si="55"/>
        <v>0.45169819</v>
      </c>
    </row>
    <row r="875" spans="1:11" x14ac:dyDescent="0.2">
      <c r="A875" t="s">
        <v>588</v>
      </c>
      <c r="B875" t="s">
        <v>310</v>
      </c>
      <c r="C875" s="37">
        <v>35196.46</v>
      </c>
      <c r="D875" s="37">
        <v>2135187.35</v>
      </c>
      <c r="E875" s="56"/>
      <c r="F875" s="56" t="str">
        <f t="shared" si="52"/>
        <v>2022–23 UZBK</v>
      </c>
      <c r="G875" s="56" t="str">
        <f t="array" ref="G875">A875&amp;" "&amp;SUM(IF(A875=FinyearIm,IF(C875&lt;=QldIm,1,0),0))</f>
        <v>2022–23 151</v>
      </c>
      <c r="H875" s="56" t="str">
        <f t="array" ref="H875">A875&amp;" "&amp;SUM(IF(A875=FinyearIm,IF(D875&lt;=AustraliaIm,1,0),0))</f>
        <v>2022–23 142</v>
      </c>
      <c r="I875" s="56" t="str">
        <f t="shared" si="53"/>
        <v>UZBK</v>
      </c>
      <c r="J875" s="57">
        <f t="shared" si="54"/>
        <v>3.5196459999999999E-2</v>
      </c>
      <c r="K875" s="57">
        <f t="shared" si="55"/>
        <v>2.1351873500000003</v>
      </c>
    </row>
    <row r="876" spans="1:11" x14ac:dyDescent="0.2">
      <c r="A876" t="s">
        <v>588</v>
      </c>
      <c r="B876" t="s">
        <v>285</v>
      </c>
      <c r="C876" s="37">
        <v>2557996.35</v>
      </c>
      <c r="D876" s="37">
        <v>8488922.6500000004</v>
      </c>
      <c r="E876" s="56"/>
      <c r="F876" s="56" t="str">
        <f t="shared" si="52"/>
        <v>2022–23 VANU</v>
      </c>
      <c r="G876" s="56" t="str">
        <f t="array" ref="G876">A876&amp;" "&amp;SUM(IF(A876=FinyearIm,IF(C876&lt;=QldIm,1,0),0))</f>
        <v>2022–23 87</v>
      </c>
      <c r="H876" s="56" t="str">
        <f t="array" ref="H876">A876&amp;" "&amp;SUM(IF(A876=FinyearIm,IF(D876&lt;=AustraliaIm,1,0),0))</f>
        <v>2022–23 122</v>
      </c>
      <c r="I876" s="56" t="str">
        <f t="shared" si="53"/>
        <v>VANU</v>
      </c>
      <c r="J876" s="57">
        <f t="shared" si="54"/>
        <v>2.5579963500000003</v>
      </c>
      <c r="K876" s="57">
        <f t="shared" si="55"/>
        <v>8.488922650000001</v>
      </c>
    </row>
    <row r="877" spans="1:11" x14ac:dyDescent="0.2">
      <c r="A877" t="s">
        <v>588</v>
      </c>
      <c r="B877" t="s">
        <v>286</v>
      </c>
      <c r="C877" s="37">
        <v>6581.09</v>
      </c>
      <c r="D877" s="37">
        <v>1973392.98</v>
      </c>
      <c r="E877" s="56"/>
      <c r="F877" s="56" t="str">
        <f t="shared" si="52"/>
        <v>2022–23 VENZ</v>
      </c>
      <c r="G877" s="56" t="str">
        <f t="array" ref="G877">A877&amp;" "&amp;SUM(IF(A877=FinyearIm,IF(C877&lt;=QldIm,1,0),0))</f>
        <v>2022–23 170</v>
      </c>
      <c r="H877" s="56" t="str">
        <f t="array" ref="H877">A877&amp;" "&amp;SUM(IF(A877=FinyearIm,IF(D877&lt;=AustraliaIm,1,0),0))</f>
        <v>2022–23 144</v>
      </c>
      <c r="I877" s="56" t="str">
        <f t="shared" si="53"/>
        <v>VENZ</v>
      </c>
      <c r="J877" s="57">
        <f t="shared" si="54"/>
        <v>6.5810900000000004E-3</v>
      </c>
      <c r="K877" s="57">
        <f t="shared" si="55"/>
        <v>1.9733929800000001</v>
      </c>
    </row>
    <row r="878" spans="1:11" x14ac:dyDescent="0.2">
      <c r="A878" t="s">
        <v>588</v>
      </c>
      <c r="B878" t="s">
        <v>287</v>
      </c>
      <c r="C878">
        <v>1281338714.8599999</v>
      </c>
      <c r="D878" s="37">
        <v>9557419187.8199997</v>
      </c>
      <c r="E878" s="56"/>
      <c r="F878" s="56" t="str">
        <f t="shared" si="52"/>
        <v>2022–23 VIET</v>
      </c>
      <c r="G878" s="56" t="str">
        <f t="array" ref="G878">A878&amp;" "&amp;SUM(IF(A878=FinyearIm,IF(C878&lt;=QldIm,1,0),0))</f>
        <v>2022–23 11</v>
      </c>
      <c r="H878" s="56" t="str">
        <f t="array" ref="H878">A878&amp;" "&amp;SUM(IF(A878=FinyearIm,IF(D878&lt;=AustraliaIm,1,0),0))</f>
        <v>2022–23 10</v>
      </c>
      <c r="I878" s="56" t="str">
        <f t="shared" si="53"/>
        <v>VIET</v>
      </c>
      <c r="J878" s="57">
        <f t="shared" si="54"/>
        <v>1281.33871486</v>
      </c>
      <c r="K878" s="57">
        <f t="shared" si="55"/>
        <v>9557.4191878199999</v>
      </c>
    </row>
    <row r="879" spans="1:11" x14ac:dyDescent="0.2">
      <c r="A879" t="s">
        <v>588</v>
      </c>
      <c r="B879" t="s">
        <v>311</v>
      </c>
      <c r="C879" s="37">
        <v>0</v>
      </c>
      <c r="D879" s="37">
        <v>329422.18</v>
      </c>
      <c r="E879" s="56"/>
      <c r="F879" s="56" t="str">
        <f t="shared" si="52"/>
        <v>2022–23 VIRG</v>
      </c>
      <c r="G879" s="56" t="str">
        <f t="array" ref="G879">A879&amp;" "&amp;SUM(IF(A879=FinyearIm,IF(C879&lt;=QldIm,1,0),0))</f>
        <v>2022–23 225</v>
      </c>
      <c r="H879" s="56" t="str">
        <f t="array" ref="H879">A879&amp;" "&amp;SUM(IF(A879=FinyearIm,IF(D879&lt;=AustraliaIm,1,0),0))</f>
        <v>2022–23 173</v>
      </c>
      <c r="I879" s="56" t="str">
        <f t="shared" si="53"/>
        <v>VIRG</v>
      </c>
      <c r="J879" s="57">
        <f t="shared" si="54"/>
        <v>0</v>
      </c>
      <c r="K879" s="57">
        <f t="shared" si="55"/>
        <v>0.32942218000000001</v>
      </c>
    </row>
    <row r="880" spans="1:11" x14ac:dyDescent="0.2">
      <c r="A880" t="s">
        <v>588</v>
      </c>
      <c r="B880" t="s">
        <v>288</v>
      </c>
      <c r="C880">
        <v>0</v>
      </c>
      <c r="D880" s="37">
        <v>3042.8</v>
      </c>
      <c r="E880" s="56"/>
      <c r="F880" s="56" t="str">
        <f t="shared" si="52"/>
        <v>2022–23 WALL</v>
      </c>
      <c r="G880" s="56" t="str">
        <f t="array" ref="G880">A880&amp;" "&amp;SUM(IF(A880=FinyearIm,IF(C880&lt;=QldIm,1,0),0))</f>
        <v>2022–23 225</v>
      </c>
      <c r="H880" s="56" t="str">
        <f t="array" ref="H880">A880&amp;" "&amp;SUM(IF(A880=FinyearIm,IF(D880&lt;=AustraliaIm,1,0),0))</f>
        <v>2022–23 223</v>
      </c>
      <c r="I880" s="56" t="str">
        <f t="shared" si="53"/>
        <v>WALL</v>
      </c>
      <c r="J880" s="57">
        <f t="shared" si="54"/>
        <v>0</v>
      </c>
      <c r="K880" s="57">
        <f t="shared" si="55"/>
        <v>3.0428E-3</v>
      </c>
    </row>
    <row r="881" spans="1:11" x14ac:dyDescent="0.2">
      <c r="A881" t="s">
        <v>588</v>
      </c>
      <c r="B881" t="s">
        <v>289</v>
      </c>
      <c r="C881" s="37">
        <v>1219952.1399999999</v>
      </c>
      <c r="D881" s="37">
        <v>3620979.95</v>
      </c>
      <c r="E881" s="56"/>
      <c r="F881" s="56" t="str">
        <f t="shared" si="52"/>
        <v>2022–23 WSAM</v>
      </c>
      <c r="G881" s="56" t="str">
        <f t="array" ref="G881">A881&amp;" "&amp;SUM(IF(A881=FinyearIm,IF(C881&lt;=QldIm,1,0),0))</f>
        <v>2022–23 102</v>
      </c>
      <c r="H881" s="56" t="str">
        <f t="array" ref="H881">A881&amp;" "&amp;SUM(IF(A881=FinyearIm,IF(D881&lt;=AustraliaIm,1,0),0))</f>
        <v>2022–23 132</v>
      </c>
      <c r="I881" s="56" t="str">
        <f t="shared" si="53"/>
        <v>WSAM</v>
      </c>
      <c r="J881" s="57">
        <f t="shared" si="54"/>
        <v>1.21995214</v>
      </c>
      <c r="K881" s="57">
        <f t="shared" si="55"/>
        <v>3.6209799500000002</v>
      </c>
    </row>
    <row r="882" spans="1:11" x14ac:dyDescent="0.2">
      <c r="A882" t="s">
        <v>588</v>
      </c>
      <c r="B882" t="s">
        <v>290</v>
      </c>
      <c r="C882" s="37">
        <v>10876.47</v>
      </c>
      <c r="D882" s="37">
        <v>319806.8</v>
      </c>
      <c r="E882" s="56"/>
      <c r="F882" s="56" t="str">
        <f t="shared" si="52"/>
        <v>2022–23 YEMN</v>
      </c>
      <c r="G882" s="56" t="str">
        <f t="array" ref="G882">A882&amp;" "&amp;SUM(IF(A882=FinyearIm,IF(C882&lt;=QldIm,1,0),0))</f>
        <v>2022–23 163</v>
      </c>
      <c r="H882" s="56" t="str">
        <f t="array" ref="H882">A882&amp;" "&amp;SUM(IF(A882=FinyearIm,IF(D882&lt;=AustraliaIm,1,0),0))</f>
        <v>2022–23 175</v>
      </c>
      <c r="I882" s="56" t="str">
        <f t="shared" si="53"/>
        <v>YEMN</v>
      </c>
      <c r="J882" s="57">
        <f t="shared" si="54"/>
        <v>1.0876469999999999E-2</v>
      </c>
      <c r="K882" s="57">
        <f t="shared" si="55"/>
        <v>0.3198068</v>
      </c>
    </row>
    <row r="883" spans="1:11" x14ac:dyDescent="0.2">
      <c r="A883" t="s">
        <v>588</v>
      </c>
      <c r="B883" t="s">
        <v>291</v>
      </c>
      <c r="C883" s="37">
        <v>2639.51</v>
      </c>
      <c r="D883" s="37">
        <v>130801.63</v>
      </c>
      <c r="E883" s="56"/>
      <c r="F883" s="56" t="str">
        <f t="shared" si="52"/>
        <v>2022–23 ZAIR</v>
      </c>
      <c r="G883" s="56" t="str">
        <f t="array" ref="G883">A883&amp;" "&amp;SUM(IF(A883=FinyearIm,IF(C883&lt;=QldIm,1,0),0))</f>
        <v>2022–23 179</v>
      </c>
      <c r="H883" s="56" t="str">
        <f t="array" ref="H883">A883&amp;" "&amp;SUM(IF(A883=FinyearIm,IF(D883&lt;=AustraliaIm,1,0),0))</f>
        <v>2022–23 193</v>
      </c>
      <c r="I883" s="56" t="str">
        <f t="shared" si="53"/>
        <v>ZAIR</v>
      </c>
      <c r="J883" s="57">
        <f t="shared" si="54"/>
        <v>2.6395100000000003E-3</v>
      </c>
      <c r="K883" s="57">
        <f t="shared" si="55"/>
        <v>0.13080163</v>
      </c>
    </row>
    <row r="884" spans="1:11" x14ac:dyDescent="0.2">
      <c r="A884" t="s">
        <v>588</v>
      </c>
      <c r="B884" t="s">
        <v>292</v>
      </c>
      <c r="C884">
        <v>79493.899999999994</v>
      </c>
      <c r="D884" s="37">
        <v>638780.59</v>
      </c>
      <c r="E884" s="56"/>
      <c r="F884" s="56" t="str">
        <f t="shared" si="52"/>
        <v>2022–23 ZIMB</v>
      </c>
      <c r="G884" s="56" t="str">
        <f t="array" ref="G884">A884&amp;" "&amp;SUM(IF(A884=FinyearIm,IF(C884&lt;=QldIm,1,0),0))</f>
        <v>2022–23 142</v>
      </c>
      <c r="H884" s="56" t="str">
        <f t="array" ref="H884">A884&amp;" "&amp;SUM(IF(A884=FinyearIm,IF(D884&lt;=AustraliaIm,1,0),0))</f>
        <v>2022–23 159</v>
      </c>
      <c r="I884" s="56" t="str">
        <f t="shared" si="53"/>
        <v>ZIMB</v>
      </c>
      <c r="J884" s="57">
        <f t="shared" si="54"/>
        <v>7.9493899999999992E-2</v>
      </c>
      <c r="K884" s="57">
        <f t="shared" si="55"/>
        <v>0.63878058999999998</v>
      </c>
    </row>
    <row r="885" spans="1:11" x14ac:dyDescent="0.2">
      <c r="A885" t="s">
        <v>588</v>
      </c>
      <c r="B885" t="s">
        <v>293</v>
      </c>
      <c r="C885">
        <v>207742.48</v>
      </c>
      <c r="D885" s="37">
        <v>1682113.3</v>
      </c>
      <c r="E885" s="56"/>
      <c r="F885" s="56" t="str">
        <f t="shared" si="52"/>
        <v>2022–23 ZMBA</v>
      </c>
      <c r="G885" s="56" t="str">
        <f t="array" ref="G885">A885&amp;" "&amp;SUM(IF(A885=FinyearIm,IF(C885&lt;=QldIm,1,0),0))</f>
        <v>2022–23 125</v>
      </c>
      <c r="H885" s="56" t="str">
        <f t="array" ref="H885">A885&amp;" "&amp;SUM(IF(A885=FinyearIm,IF(D885&lt;=AustraliaIm,1,0),0))</f>
        <v>2022–23 147</v>
      </c>
      <c r="I885" s="56" t="str">
        <f t="shared" si="53"/>
        <v>ZMBA</v>
      </c>
      <c r="J885" s="57">
        <f t="shared" si="54"/>
        <v>0.20774248000000001</v>
      </c>
      <c r="K885" s="57">
        <f t="shared" si="55"/>
        <v>1.6821133000000001</v>
      </c>
    </row>
    <row r="886" spans="1:11" x14ac:dyDescent="0.2">
      <c r="A886" t="s">
        <v>588</v>
      </c>
      <c r="B886" t="s">
        <v>115</v>
      </c>
      <c r="C886">
        <v>0</v>
      </c>
      <c r="D886" s="37">
        <v>14760.14</v>
      </c>
      <c r="E886" s="56"/>
      <c r="F886" s="56" t="str">
        <f t="shared" si="52"/>
        <v>2022–23 BENR</v>
      </c>
      <c r="G886" s="56" t="str">
        <f t="array" ref="G886">A886&amp;" "&amp;SUM(IF(A886=FinyearIm,IF(C886&lt;=QldIm,1,0),0))</f>
        <v>2022–23 225</v>
      </c>
      <c r="H886" s="56" t="str">
        <f t="array" ref="H886">A886&amp;" "&amp;SUM(IF(A886=FinyearIm,IF(D886&lt;=AustraliaIm,1,0),0))</f>
        <v>2022–23 214</v>
      </c>
      <c r="I886" s="56" t="str">
        <f t="shared" si="53"/>
        <v>BENR</v>
      </c>
      <c r="J886" s="57">
        <f t="shared" si="54"/>
        <v>0</v>
      </c>
      <c r="K886" s="57">
        <f t="shared" si="55"/>
        <v>1.476014E-2</v>
      </c>
    </row>
    <row r="887" spans="1:11" x14ac:dyDescent="0.2">
      <c r="A887" t="s">
        <v>588</v>
      </c>
      <c r="B887" t="s">
        <v>296</v>
      </c>
      <c r="C887" s="37">
        <v>0</v>
      </c>
      <c r="D887" s="37">
        <v>39434.559999999998</v>
      </c>
      <c r="E887" s="56"/>
      <c r="F887" s="56" t="str">
        <f t="shared" si="52"/>
        <v>2022–23 CEAR</v>
      </c>
      <c r="G887" s="56" t="str">
        <f t="array" ref="G887">A887&amp;" "&amp;SUM(IF(A887=FinyearIm,IF(C887&lt;=QldIm,1,0),0))</f>
        <v>2022–23 225</v>
      </c>
      <c r="H887" s="56" t="str">
        <f t="array" ref="H887">A887&amp;" "&amp;SUM(IF(A887=FinyearIm,IF(D887&lt;=AustraliaIm,1,0),0))</f>
        <v>2022–23 205</v>
      </c>
      <c r="I887" s="56" t="str">
        <f t="shared" si="53"/>
        <v>CEAR</v>
      </c>
      <c r="J887" s="57">
        <f t="shared" si="54"/>
        <v>0</v>
      </c>
      <c r="K887" s="57">
        <f t="shared" si="55"/>
        <v>3.943456E-2</v>
      </c>
    </row>
    <row r="888" spans="1:11" x14ac:dyDescent="0.2">
      <c r="A888" t="s">
        <v>588</v>
      </c>
      <c r="B888" t="s">
        <v>330</v>
      </c>
      <c r="C888" s="37">
        <v>0</v>
      </c>
      <c r="D888" s="37">
        <v>5978.19</v>
      </c>
      <c r="E888" s="56"/>
      <c r="F888" s="56" t="str">
        <f t="shared" si="52"/>
        <v>2022–23 FSTE</v>
      </c>
      <c r="G888" s="56" t="str">
        <f t="array" ref="G888">A888&amp;" "&amp;SUM(IF(A888=FinyearIm,IF(C888&lt;=QldIm,1,0),0))</f>
        <v>2022–23 225</v>
      </c>
      <c r="H888" s="56" t="str">
        <f t="array" ref="H888">A888&amp;" "&amp;SUM(IF(A888=FinyearIm,IF(D888&lt;=AustraliaIm,1,0),0))</f>
        <v>2022–23 219</v>
      </c>
      <c r="I888" s="56" t="str">
        <f t="shared" si="53"/>
        <v>FSTE</v>
      </c>
      <c r="J888" s="57">
        <f t="shared" si="54"/>
        <v>0</v>
      </c>
      <c r="K888" s="57">
        <f t="shared" si="55"/>
        <v>5.9781899999999995E-3</v>
      </c>
    </row>
    <row r="889" spans="1:11" x14ac:dyDescent="0.2">
      <c r="A889" t="s">
        <v>588</v>
      </c>
      <c r="B889" t="s">
        <v>306</v>
      </c>
      <c r="C889">
        <v>49588.86</v>
      </c>
      <c r="D889" s="37">
        <v>60560.46</v>
      </c>
      <c r="E889" s="56"/>
      <c r="F889" s="56" t="str">
        <f t="shared" si="52"/>
        <v>2022–23 SSUD</v>
      </c>
      <c r="G889" s="56" t="str">
        <f t="array" ref="G889">A889&amp;" "&amp;SUM(IF(A889=FinyearIm,IF(C889&lt;=QldIm,1,0),0))</f>
        <v>2022–23 147</v>
      </c>
      <c r="H889" s="56" t="str">
        <f t="array" ref="H889">A889&amp;" "&amp;SUM(IF(A889=FinyearIm,IF(D889&lt;=AustraliaIm,1,0),0))</f>
        <v>2022–23 199</v>
      </c>
      <c r="I889" s="56" t="str">
        <f t="shared" si="53"/>
        <v>SSUD</v>
      </c>
      <c r="J889" s="57">
        <f t="shared" si="54"/>
        <v>4.9588859999999998E-2</v>
      </c>
      <c r="K889" s="57">
        <f t="shared" si="55"/>
        <v>6.0560459999999997E-2</v>
      </c>
    </row>
    <row r="890" spans="1:11" x14ac:dyDescent="0.2">
      <c r="A890" t="s">
        <v>588</v>
      </c>
      <c r="B890" t="s">
        <v>160</v>
      </c>
      <c r="C890" s="37">
        <v>4671.4799999999996</v>
      </c>
      <c r="D890" s="37">
        <v>30909.09</v>
      </c>
      <c r="E890" s="56"/>
      <c r="F890" s="56" t="str">
        <f t="shared" si="52"/>
        <v>2022–23 GAMB</v>
      </c>
      <c r="G890" s="56" t="str">
        <f t="array" ref="G890">A890&amp;" "&amp;SUM(IF(A890=FinyearIm,IF(C890&lt;=QldIm,1,0),0))</f>
        <v>2022–23 177</v>
      </c>
      <c r="H890" s="56" t="str">
        <f t="array" ref="H890">A890&amp;" "&amp;SUM(IF(A890=FinyearIm,IF(D890&lt;=AustraliaIm,1,0),0))</f>
        <v>2022–23 208</v>
      </c>
      <c r="I890" s="56" t="str">
        <f t="shared" si="53"/>
        <v>GAMB</v>
      </c>
      <c r="J890" s="57">
        <f t="shared" si="54"/>
        <v>4.6714799999999996E-3</v>
      </c>
      <c r="K890" s="57">
        <f t="shared" si="55"/>
        <v>3.090909E-2</v>
      </c>
    </row>
    <row r="891" spans="1:11" x14ac:dyDescent="0.2">
      <c r="A891" t="s">
        <v>588</v>
      </c>
      <c r="B891" t="s">
        <v>105</v>
      </c>
      <c r="C891" s="37">
        <v>0</v>
      </c>
      <c r="D891" s="37">
        <v>4512.33</v>
      </c>
      <c r="E891" s="56"/>
      <c r="F891" s="56" t="str">
        <f t="shared" si="52"/>
        <v>2022–23 ANTC</v>
      </c>
      <c r="G891" s="56" t="str">
        <f t="array" ref="G891">A891&amp;" "&amp;SUM(IF(A891=FinyearIm,IF(C891&lt;=QldIm,1,0),0))</f>
        <v>2022–23 225</v>
      </c>
      <c r="H891" s="56" t="str">
        <f t="array" ref="H891">A891&amp;" "&amp;SUM(IF(A891=FinyearIm,IF(D891&lt;=AustraliaIm,1,0),0))</f>
        <v>2022–23 221</v>
      </c>
      <c r="I891" s="56" t="str">
        <f t="shared" si="53"/>
        <v>ANTC</v>
      </c>
      <c r="J891" s="57">
        <f t="shared" si="54"/>
        <v>0</v>
      </c>
      <c r="K891" s="57">
        <f t="shared" si="55"/>
        <v>4.5123300000000002E-3</v>
      </c>
    </row>
    <row r="892" spans="1:11" x14ac:dyDescent="0.2">
      <c r="A892" t="s">
        <v>588</v>
      </c>
      <c r="B892" t="s">
        <v>304</v>
      </c>
      <c r="C892" s="37">
        <v>0</v>
      </c>
      <c r="D892" s="37">
        <v>5077454107.48001</v>
      </c>
      <c r="E892" s="56"/>
      <c r="F892" s="56" t="str">
        <f t="shared" si="52"/>
        <v>2022–23 NCD</v>
      </c>
      <c r="G892" s="56" t="str">
        <f t="array" ref="G892">A892&amp;" "&amp;SUM(IF(A892=FinyearIm,IF(C892&lt;=QldIm,1,0),0))</f>
        <v>2022–23 225</v>
      </c>
      <c r="H892" s="56" t="str">
        <f t="array" ref="H892">A892&amp;" "&amp;SUM(IF(A892=FinyearIm,IF(D892&lt;=AustraliaIm,1,0),0))</f>
        <v>2022–23 17</v>
      </c>
      <c r="I892" s="56" t="str">
        <f t="shared" si="53"/>
        <v>NCD</v>
      </c>
      <c r="J892" s="57">
        <f t="shared" si="54"/>
        <v>0</v>
      </c>
      <c r="K892" s="57">
        <f t="shared" si="55"/>
        <v>5077.45410748001</v>
      </c>
    </row>
    <row r="893" spans="1:11" x14ac:dyDescent="0.2">
      <c r="A893" t="s">
        <v>645</v>
      </c>
      <c r="B893" t="s">
        <v>100</v>
      </c>
      <c r="C893" s="37">
        <v>111105.23</v>
      </c>
      <c r="D893" s="37">
        <v>1013069.3</v>
      </c>
      <c r="E893" s="56"/>
      <c r="F893" s="56" t="str">
        <f t="shared" si="52"/>
        <v>2023–24 AFGH</v>
      </c>
      <c r="G893" s="56" t="str">
        <f t="array" ref="G893">A893&amp;" "&amp;SUM(IF(A893=FinyearIm,IF(C893&lt;=QldIm,1,0),0))</f>
        <v>2023–24 133</v>
      </c>
      <c r="H893" s="56" t="str">
        <f t="array" ref="H893">A893&amp;" "&amp;SUM(IF(A893=FinyearIm,IF(D893&lt;=AustraliaIm,1,0),0))</f>
        <v>2023–24 151</v>
      </c>
      <c r="I893" s="56" t="str">
        <f t="shared" si="53"/>
        <v>AFGH</v>
      </c>
      <c r="J893" s="57">
        <f t="shared" si="54"/>
        <v>0.11110523</v>
      </c>
      <c r="K893" s="57">
        <f t="shared" si="55"/>
        <v>1.0130693</v>
      </c>
    </row>
    <row r="894" spans="1:11" x14ac:dyDescent="0.2">
      <c r="A894" t="s">
        <v>645</v>
      </c>
      <c r="B894" t="s">
        <v>101</v>
      </c>
      <c r="C894" s="37">
        <v>182825.58</v>
      </c>
      <c r="D894" s="37">
        <v>343378.06</v>
      </c>
      <c r="E894" s="56"/>
      <c r="F894" s="56" t="str">
        <f t="shared" si="52"/>
        <v>2023–24 AGUA</v>
      </c>
      <c r="G894" s="56" t="str">
        <f t="array" ref="G894">A894&amp;" "&amp;SUM(IF(A894=FinyearIm,IF(C894&lt;=QldIm,1,0),0))</f>
        <v>2023–24 126</v>
      </c>
      <c r="H894" s="56" t="str">
        <f t="array" ref="H894">A894&amp;" "&amp;SUM(IF(A894=FinyearIm,IF(D894&lt;=AustraliaIm,1,0),0))</f>
        <v>2023–24 164</v>
      </c>
      <c r="I894" s="56" t="str">
        <f t="shared" si="53"/>
        <v>AGUA</v>
      </c>
      <c r="J894" s="57">
        <f t="shared" si="54"/>
        <v>0.18282557999999999</v>
      </c>
      <c r="K894" s="57">
        <f t="shared" si="55"/>
        <v>0.34337805999999998</v>
      </c>
    </row>
    <row r="895" spans="1:11" x14ac:dyDescent="0.2">
      <c r="A895" t="s">
        <v>645</v>
      </c>
      <c r="B895" t="s">
        <v>102</v>
      </c>
      <c r="C895" s="37">
        <v>324116.12</v>
      </c>
      <c r="D895" s="37">
        <v>4721893.37</v>
      </c>
      <c r="E895" s="56"/>
      <c r="F895" s="56" t="str">
        <f t="shared" si="52"/>
        <v>2023–24 ALBA</v>
      </c>
      <c r="G895" s="56" t="str">
        <f t="array" ref="G895">A895&amp;" "&amp;SUM(IF(A895=FinyearIm,IF(C895&lt;=QldIm,1,0),0))</f>
        <v>2023–24 119</v>
      </c>
      <c r="H895" s="56" t="str">
        <f t="array" ref="H895">A895&amp;" "&amp;SUM(IF(A895=FinyearIm,IF(D895&lt;=AustraliaIm,1,0),0))</f>
        <v>2023–24 122</v>
      </c>
      <c r="I895" s="56" t="str">
        <f t="shared" si="53"/>
        <v>ALBA</v>
      </c>
      <c r="J895" s="57">
        <f t="shared" si="54"/>
        <v>0.32411612000000001</v>
      </c>
      <c r="K895" s="57">
        <f t="shared" si="55"/>
        <v>4.7218933700000001</v>
      </c>
    </row>
    <row r="896" spans="1:11" x14ac:dyDescent="0.2">
      <c r="A896" t="s">
        <v>645</v>
      </c>
      <c r="B896" t="s">
        <v>103</v>
      </c>
      <c r="C896" s="37">
        <v>124026637.73</v>
      </c>
      <c r="D896" s="37">
        <v>125175860.59</v>
      </c>
      <c r="E896" s="56"/>
      <c r="F896" s="56" t="str">
        <f t="shared" si="52"/>
        <v>2023–24 ALGR</v>
      </c>
      <c r="G896" s="56" t="str">
        <f t="array" ref="G896">A896&amp;" "&amp;SUM(IF(A896=FinyearIm,IF(C896&lt;=QldIm,1,0),0))</f>
        <v>2023–24 41</v>
      </c>
      <c r="H896" s="56" t="str">
        <f t="array" ref="H896">A896&amp;" "&amp;SUM(IF(A896=FinyearIm,IF(D896&lt;=AustraliaIm,1,0),0))</f>
        <v>2023–24 74</v>
      </c>
      <c r="I896" s="56" t="str">
        <f t="shared" si="53"/>
        <v>ALGR</v>
      </c>
      <c r="J896" s="57">
        <f t="shared" si="54"/>
        <v>124.02663773</v>
      </c>
      <c r="K896" s="57">
        <f t="shared" si="55"/>
        <v>125.17586059</v>
      </c>
    </row>
    <row r="897" spans="1:11" x14ac:dyDescent="0.2">
      <c r="A897" t="s">
        <v>645</v>
      </c>
      <c r="B897" t="s">
        <v>327</v>
      </c>
      <c r="C897" s="37">
        <v>0</v>
      </c>
      <c r="D897" s="37">
        <v>94487.03</v>
      </c>
      <c r="E897" s="56"/>
      <c r="F897" s="56" t="str">
        <f t="shared" si="52"/>
        <v>2023–24 ANGA</v>
      </c>
      <c r="G897" s="56" t="str">
        <f t="array" ref="G897">A897&amp;" "&amp;SUM(IF(A897=FinyearIm,IF(C897&lt;=QldIm,1,0),0))</f>
        <v>2023–24 223</v>
      </c>
      <c r="H897" s="56" t="str">
        <f t="array" ref="H897">A897&amp;" "&amp;SUM(IF(A897=FinyearIm,IF(D897&lt;=AustraliaIm,1,0),0))</f>
        <v>2023–24 193</v>
      </c>
      <c r="I897" s="56" t="str">
        <f t="shared" si="53"/>
        <v>ANGA</v>
      </c>
      <c r="J897" s="57">
        <f t="shared" si="54"/>
        <v>0</v>
      </c>
      <c r="K897" s="57">
        <f t="shared" si="55"/>
        <v>9.448703E-2</v>
      </c>
    </row>
    <row r="898" spans="1:11" x14ac:dyDescent="0.2">
      <c r="A898" t="s">
        <v>645</v>
      </c>
      <c r="B898" t="s">
        <v>104</v>
      </c>
      <c r="C898" s="37">
        <v>58780.7</v>
      </c>
      <c r="D898" s="37">
        <v>234795.06</v>
      </c>
      <c r="E898" s="56"/>
      <c r="F898" s="56" t="str">
        <f t="shared" ref="F898:F961" si="56">A898&amp;" "&amp;B898</f>
        <v>2023–24 ANGO</v>
      </c>
      <c r="G898" s="56" t="str">
        <f t="array" ref="G898">A898&amp;" "&amp;SUM(IF(A898=FinyearIm,IF(C898&lt;=QldIm,1,0),0))</f>
        <v>2023–24 146</v>
      </c>
      <c r="H898" s="56" t="str">
        <f t="array" ref="H898">A898&amp;" "&amp;SUM(IF(A898=FinyearIm,IF(D898&lt;=AustraliaIm,1,0),0))</f>
        <v>2023–24 172</v>
      </c>
      <c r="I898" s="56" t="str">
        <f t="shared" ref="I898:I961" si="57">B898</f>
        <v>ANGO</v>
      </c>
      <c r="J898" s="57">
        <f t="shared" ref="J898:J961" si="58">C898/1000000</f>
        <v>5.8780699999999998E-2</v>
      </c>
      <c r="K898" s="57">
        <f t="shared" ref="K898:K961" si="59">D898/1000000</f>
        <v>0.23479506</v>
      </c>
    </row>
    <row r="899" spans="1:11" x14ac:dyDescent="0.2">
      <c r="A899" t="s">
        <v>645</v>
      </c>
      <c r="B899" t="s">
        <v>106</v>
      </c>
      <c r="C899" s="37">
        <v>0</v>
      </c>
      <c r="D899" s="37">
        <v>308520.52</v>
      </c>
      <c r="E899" s="56"/>
      <c r="F899" s="56" t="str">
        <f t="shared" si="56"/>
        <v>2023–24 ANTI</v>
      </c>
      <c r="G899" s="56" t="str">
        <f t="array" ref="G899">A899&amp;" "&amp;SUM(IF(A899=FinyearIm,IF(C899&lt;=QldIm,1,0),0))</f>
        <v>2023–24 223</v>
      </c>
      <c r="H899" s="56" t="str">
        <f t="array" ref="H899">A899&amp;" "&amp;SUM(IF(A899=FinyearIm,IF(D899&lt;=AustraliaIm,1,0),0))</f>
        <v>2023–24 166</v>
      </c>
      <c r="I899" s="56" t="str">
        <f t="shared" si="57"/>
        <v>ANTI</v>
      </c>
      <c r="J899" s="57">
        <f t="shared" si="58"/>
        <v>0</v>
      </c>
      <c r="K899" s="57">
        <f t="shared" si="59"/>
        <v>0.30852052000000002</v>
      </c>
    </row>
    <row r="900" spans="1:11" x14ac:dyDescent="0.2">
      <c r="A900" t="s">
        <v>645</v>
      </c>
      <c r="B900" t="s">
        <v>107</v>
      </c>
      <c r="C900" s="37">
        <v>139161410.87</v>
      </c>
      <c r="D900" s="37">
        <v>742478847.13999999</v>
      </c>
      <c r="E900" s="56"/>
      <c r="F900" s="56" t="str">
        <f t="shared" si="56"/>
        <v>2023–24 ARGE</v>
      </c>
      <c r="G900" s="56" t="str">
        <f t="array" ref="G900">A900&amp;" "&amp;SUM(IF(A900=FinyearIm,IF(C900&lt;=QldIm,1,0),0))</f>
        <v>2023–24 39</v>
      </c>
      <c r="H900" s="56" t="str">
        <f t="array" ref="H900">A900&amp;" "&amp;SUM(IF(A900=FinyearIm,IF(D900&lt;=AustraliaIm,1,0),0))</f>
        <v>2023–24 43</v>
      </c>
      <c r="I900" s="56" t="str">
        <f t="shared" si="57"/>
        <v>ARGE</v>
      </c>
      <c r="J900" s="57">
        <f t="shared" si="58"/>
        <v>139.16141087</v>
      </c>
      <c r="K900" s="57">
        <f t="shared" si="59"/>
        <v>742.47884713999997</v>
      </c>
    </row>
    <row r="901" spans="1:11" x14ac:dyDescent="0.2">
      <c r="A901" t="s">
        <v>645</v>
      </c>
      <c r="B901" t="s">
        <v>108</v>
      </c>
      <c r="C901" s="37">
        <v>41484.99</v>
      </c>
      <c r="D901" s="37">
        <v>2948531.52</v>
      </c>
      <c r="E901" s="56"/>
      <c r="F901" s="56" t="str">
        <f t="shared" si="56"/>
        <v>2023–24 ARMN</v>
      </c>
      <c r="G901" s="56" t="str">
        <f t="array" ref="G901">A901&amp;" "&amp;SUM(IF(A901=FinyearIm,IF(C901&lt;=QldIm,1,0),0))</f>
        <v>2023–24 151</v>
      </c>
      <c r="H901" s="56" t="str">
        <f t="array" ref="H901">A901&amp;" "&amp;SUM(IF(A901=FinyearIm,IF(D901&lt;=AustraliaIm,1,0),0))</f>
        <v>2023–24 130</v>
      </c>
      <c r="I901" s="56" t="str">
        <f t="shared" si="57"/>
        <v>ARMN</v>
      </c>
      <c r="J901" s="57">
        <f t="shared" si="58"/>
        <v>4.1484989999999999E-2</v>
      </c>
      <c r="K901" s="57">
        <f t="shared" si="59"/>
        <v>2.94853152</v>
      </c>
    </row>
    <row r="902" spans="1:11" x14ac:dyDescent="0.2">
      <c r="A902" t="s">
        <v>645</v>
      </c>
      <c r="B902" t="s">
        <v>109</v>
      </c>
      <c r="C902" s="37">
        <v>442564813.080001</v>
      </c>
      <c r="D902" s="37">
        <v>2196958602.0999999</v>
      </c>
      <c r="E902" s="56"/>
      <c r="F902" s="56" t="str">
        <f t="shared" si="56"/>
        <v>2023–24 ASTA</v>
      </c>
      <c r="G902" s="56" t="str">
        <f t="array" ref="G902">A902&amp;" "&amp;SUM(IF(A902=FinyearIm,IF(C902&lt;=QldIm,1,0),0))</f>
        <v>2023–24 21</v>
      </c>
      <c r="H902" s="56" t="str">
        <f t="array" ref="H902">A902&amp;" "&amp;SUM(IF(A902=FinyearIm,IF(D902&lt;=AustraliaIm,1,0),0))</f>
        <v>2023–24 28</v>
      </c>
      <c r="I902" s="56" t="str">
        <f t="shared" si="57"/>
        <v>ASTA</v>
      </c>
      <c r="J902" s="57">
        <f t="shared" si="58"/>
        <v>442.56481308000099</v>
      </c>
      <c r="K902" s="57">
        <f t="shared" si="59"/>
        <v>2196.9586021</v>
      </c>
    </row>
    <row r="903" spans="1:11" x14ac:dyDescent="0.2">
      <c r="A903" t="s">
        <v>645</v>
      </c>
      <c r="B903" t="s">
        <v>337</v>
      </c>
      <c r="C903">
        <v>161368172</v>
      </c>
      <c r="D903" s="37">
        <v>884627293.19999897</v>
      </c>
      <c r="E903" s="56"/>
      <c r="F903" s="56" t="str">
        <f t="shared" si="56"/>
        <v>2023–24 AUST</v>
      </c>
      <c r="G903" s="56" t="str">
        <f t="array" ref="G903">A903&amp;" "&amp;SUM(IF(A903=FinyearIm,IF(C903&lt;=QldIm,1,0),0))</f>
        <v>2023–24 35</v>
      </c>
      <c r="H903" s="56" t="str">
        <f t="array" ref="H903">A903&amp;" "&amp;SUM(IF(A903=FinyearIm,IF(D903&lt;=AustraliaIm,1,0),0))</f>
        <v>2023–24 41</v>
      </c>
      <c r="I903" s="56" t="str">
        <f t="shared" si="57"/>
        <v>AUST</v>
      </c>
      <c r="J903" s="57">
        <f t="shared" si="58"/>
        <v>161.36817199999999</v>
      </c>
      <c r="K903" s="57">
        <f t="shared" si="59"/>
        <v>884.62729319999903</v>
      </c>
    </row>
    <row r="904" spans="1:11" x14ac:dyDescent="0.2">
      <c r="A904" t="s">
        <v>645</v>
      </c>
      <c r="B904" t="s">
        <v>110</v>
      </c>
      <c r="C904" s="37">
        <v>15760184.109999999</v>
      </c>
      <c r="D904" s="37">
        <v>212335528.99000001</v>
      </c>
      <c r="E904" s="56"/>
      <c r="F904" s="56" t="str">
        <f t="shared" si="56"/>
        <v>2023–24 AZBJ</v>
      </c>
      <c r="G904" s="56" t="str">
        <f t="array" ref="G904">A904&amp;" "&amp;SUM(IF(A904=FinyearIm,IF(C904&lt;=QldIm,1,0),0))</f>
        <v>2023–24 66</v>
      </c>
      <c r="H904" s="56" t="str">
        <f t="array" ref="H904">A904&amp;" "&amp;SUM(IF(A904=FinyearIm,IF(D904&lt;=AustraliaIm,1,0),0))</f>
        <v>2023–24 64</v>
      </c>
      <c r="I904" s="56" t="str">
        <f t="shared" si="57"/>
        <v>AZBJ</v>
      </c>
      <c r="J904" s="57">
        <f t="shared" si="58"/>
        <v>15.760184109999999</v>
      </c>
      <c r="K904" s="57">
        <f t="shared" si="59"/>
        <v>212.33552899</v>
      </c>
    </row>
    <row r="905" spans="1:11" x14ac:dyDescent="0.2">
      <c r="A905" t="s">
        <v>645</v>
      </c>
      <c r="B905" t="s">
        <v>111</v>
      </c>
      <c r="C905" s="37">
        <v>200042285.40000001</v>
      </c>
      <c r="D905" s="37">
        <v>1422059582.6700001</v>
      </c>
      <c r="E905" s="56"/>
      <c r="F905" s="56" t="str">
        <f t="shared" si="56"/>
        <v>2023–24 BADE</v>
      </c>
      <c r="G905" s="56" t="str">
        <f t="array" ref="G905">A905&amp;" "&amp;SUM(IF(A905=FinyearIm,IF(C905&lt;=QldIm,1,0),0))</f>
        <v>2023–24 34</v>
      </c>
      <c r="H905" s="56" t="str">
        <f t="array" ref="H905">A905&amp;" "&amp;SUM(IF(A905=FinyearIm,IF(D905&lt;=AustraliaIm,1,0),0))</f>
        <v>2023–24 36</v>
      </c>
      <c r="I905" s="56" t="str">
        <f t="shared" si="57"/>
        <v>BADE</v>
      </c>
      <c r="J905" s="57">
        <f t="shared" si="58"/>
        <v>200.0422854</v>
      </c>
      <c r="K905" s="57">
        <f t="shared" si="59"/>
        <v>1422.0595826700001</v>
      </c>
    </row>
    <row r="906" spans="1:11" x14ac:dyDescent="0.2">
      <c r="A906" t="s">
        <v>645</v>
      </c>
      <c r="B906" t="s">
        <v>294</v>
      </c>
      <c r="C906" s="37">
        <v>0</v>
      </c>
      <c r="D906" s="37">
        <v>303156.88</v>
      </c>
      <c r="E906" s="56"/>
      <c r="F906" s="56" t="str">
        <f t="shared" si="56"/>
        <v>2023–24 BAHA</v>
      </c>
      <c r="G906" s="56" t="str">
        <f t="array" ref="G906">A906&amp;" "&amp;SUM(IF(A906=FinyearIm,IF(C906&lt;=QldIm,1,0),0))</f>
        <v>2023–24 223</v>
      </c>
      <c r="H906" s="56" t="str">
        <f t="array" ref="H906">A906&amp;" "&amp;SUM(IF(A906=FinyearIm,IF(D906&lt;=AustraliaIm,1,0),0))</f>
        <v>2023–24 167</v>
      </c>
      <c r="I906" s="56" t="str">
        <f t="shared" si="57"/>
        <v>BAHA</v>
      </c>
      <c r="J906" s="57">
        <f t="shared" si="58"/>
        <v>0</v>
      </c>
      <c r="K906" s="57">
        <f t="shared" si="59"/>
        <v>0.30315688000000002</v>
      </c>
    </row>
    <row r="907" spans="1:11" x14ac:dyDescent="0.2">
      <c r="A907" t="s">
        <v>645</v>
      </c>
      <c r="B907" t="s">
        <v>112</v>
      </c>
      <c r="C907" s="37">
        <v>0</v>
      </c>
      <c r="D907" s="37">
        <v>3014692.69</v>
      </c>
      <c r="E907" s="56"/>
      <c r="F907" s="56" t="str">
        <f t="shared" si="56"/>
        <v>2023–24 BARB</v>
      </c>
      <c r="G907" s="56" t="str">
        <f t="array" ref="G907">A907&amp;" "&amp;SUM(IF(A907=FinyearIm,IF(C907&lt;=QldIm,1,0),0))</f>
        <v>2023–24 223</v>
      </c>
      <c r="H907" s="56" t="str">
        <f t="array" ref="H907">A907&amp;" "&amp;SUM(IF(A907=FinyearIm,IF(D907&lt;=AustraliaIm,1,0),0))</f>
        <v>2023–24 128</v>
      </c>
      <c r="I907" s="56" t="str">
        <f t="shared" si="57"/>
        <v>BARB</v>
      </c>
      <c r="J907" s="57">
        <f t="shared" si="58"/>
        <v>0</v>
      </c>
      <c r="K907" s="57">
        <f t="shared" si="59"/>
        <v>3.01469269</v>
      </c>
    </row>
    <row r="908" spans="1:11" x14ac:dyDescent="0.2">
      <c r="A908" t="s">
        <v>645</v>
      </c>
      <c r="B908" t="s">
        <v>295</v>
      </c>
      <c r="C908" s="37">
        <v>10389.76</v>
      </c>
      <c r="D908" s="37">
        <v>488439.55</v>
      </c>
      <c r="E908" s="56"/>
      <c r="F908" s="56" t="str">
        <f t="shared" si="56"/>
        <v>2023–24 BELA</v>
      </c>
      <c r="G908" s="56" t="str">
        <f t="array" ref="G908">A908&amp;" "&amp;SUM(IF(A908=FinyearIm,IF(C908&lt;=QldIm,1,0),0))</f>
        <v>2023–24 167</v>
      </c>
      <c r="H908" s="56" t="str">
        <f t="array" ref="H908">A908&amp;" "&amp;SUM(IF(A908=FinyearIm,IF(D908&lt;=AustraliaIm,1,0),0))</f>
        <v>2023–24 161</v>
      </c>
      <c r="I908" s="56" t="str">
        <f t="shared" si="57"/>
        <v>BELA</v>
      </c>
      <c r="J908" s="57">
        <f t="shared" si="58"/>
        <v>1.038976E-2</v>
      </c>
      <c r="K908" s="57">
        <f t="shared" si="59"/>
        <v>0.48843955</v>
      </c>
    </row>
    <row r="909" spans="1:11" x14ac:dyDescent="0.2">
      <c r="A909" t="s">
        <v>645</v>
      </c>
      <c r="B909" t="s">
        <v>113</v>
      </c>
      <c r="C909" s="37">
        <v>3497.74</v>
      </c>
      <c r="D909" s="37">
        <v>1971189.09</v>
      </c>
      <c r="E909" s="56"/>
      <c r="F909" s="56" t="str">
        <f t="shared" si="56"/>
        <v>2023–24 BELE</v>
      </c>
      <c r="G909" s="56" t="str">
        <f t="array" ref="G909">A909&amp;" "&amp;SUM(IF(A909=FinyearIm,IF(C909&lt;=QldIm,1,0),0))</f>
        <v>2023–24 173</v>
      </c>
      <c r="H909" s="56" t="str">
        <f t="array" ref="H909">A909&amp;" "&amp;SUM(IF(A909=FinyearIm,IF(D909&lt;=AustraliaIm,1,0),0))</f>
        <v>2023–24 136</v>
      </c>
      <c r="I909" s="56" t="str">
        <f t="shared" si="57"/>
        <v>BELE</v>
      </c>
      <c r="J909" s="57">
        <f t="shared" si="58"/>
        <v>3.4977399999999996E-3</v>
      </c>
      <c r="K909" s="57">
        <f t="shared" si="59"/>
        <v>1.97118909</v>
      </c>
    </row>
    <row r="910" spans="1:11" x14ac:dyDescent="0.2">
      <c r="A910" t="s">
        <v>645</v>
      </c>
      <c r="B910" t="s">
        <v>114</v>
      </c>
      <c r="C910" s="37">
        <v>226291848.74000099</v>
      </c>
      <c r="D910" s="37">
        <v>2840236910</v>
      </c>
      <c r="E910" s="56"/>
      <c r="F910" s="56" t="str">
        <f t="shared" si="56"/>
        <v>2023–24 BELG</v>
      </c>
      <c r="G910" s="56" t="str">
        <f t="array" ref="G910">A910&amp;" "&amp;SUM(IF(A910=FinyearIm,IF(C910&lt;=QldIm,1,0),0))</f>
        <v>2023–24 29</v>
      </c>
      <c r="H910" s="56" t="str">
        <f t="array" ref="H910">A910&amp;" "&amp;SUM(IF(A910=FinyearIm,IF(D910&lt;=AustraliaIm,1,0),0))</f>
        <v>2023–24 26</v>
      </c>
      <c r="I910" s="56" t="str">
        <f t="shared" si="57"/>
        <v>BELG</v>
      </c>
      <c r="J910" s="57">
        <f t="shared" si="58"/>
        <v>226.291848740001</v>
      </c>
      <c r="K910" s="57">
        <f t="shared" si="59"/>
        <v>2840.2369100000001</v>
      </c>
    </row>
    <row r="911" spans="1:11" x14ac:dyDescent="0.2">
      <c r="A911" t="s">
        <v>645</v>
      </c>
      <c r="B911" t="s">
        <v>313</v>
      </c>
      <c r="C911" s="37">
        <v>0</v>
      </c>
      <c r="D911" s="37">
        <v>7328.72</v>
      </c>
      <c r="E911" s="56"/>
      <c r="F911" s="56" t="str">
        <f t="shared" si="56"/>
        <v>2023–24 BGUI</v>
      </c>
      <c r="G911" s="56" t="str">
        <f t="array" ref="G911">A911&amp;" "&amp;SUM(IF(A911=FinyearIm,IF(C911&lt;=QldIm,1,0),0))</f>
        <v>2023–24 223</v>
      </c>
      <c r="H911" s="56" t="str">
        <f t="array" ref="H911">A911&amp;" "&amp;SUM(IF(A911=FinyearIm,IF(D911&lt;=AustraliaIm,1,0),0))</f>
        <v>2023–24 216</v>
      </c>
      <c r="I911" s="56" t="str">
        <f t="shared" si="57"/>
        <v>BGUI</v>
      </c>
      <c r="J911" s="57">
        <f t="shared" si="58"/>
        <v>0</v>
      </c>
      <c r="K911" s="57">
        <f t="shared" si="59"/>
        <v>7.3287200000000004E-3</v>
      </c>
    </row>
    <row r="912" spans="1:11" x14ac:dyDescent="0.2">
      <c r="A912" t="s">
        <v>645</v>
      </c>
      <c r="B912" t="s">
        <v>116</v>
      </c>
      <c r="C912" s="37">
        <v>6379772.0700000003</v>
      </c>
      <c r="D912" s="37">
        <v>147059628.41</v>
      </c>
      <c r="E912" s="56"/>
      <c r="F912" s="56" t="str">
        <f t="shared" si="56"/>
        <v>2023–24 BHRN</v>
      </c>
      <c r="G912" s="56" t="str">
        <f t="array" ref="G912">A912&amp;" "&amp;SUM(IF(A912=FinyearIm,IF(C912&lt;=QldIm,1,0),0))</f>
        <v>2023–24 73</v>
      </c>
      <c r="H912" s="56" t="str">
        <f t="array" ref="H912">A912&amp;" "&amp;SUM(IF(A912=FinyearIm,IF(D912&lt;=AustraliaIm,1,0),0))</f>
        <v>2023–24 71</v>
      </c>
      <c r="I912" s="56" t="str">
        <f t="shared" si="57"/>
        <v>BHRN</v>
      </c>
      <c r="J912" s="57">
        <f t="shared" si="58"/>
        <v>6.3797720700000005</v>
      </c>
      <c r="K912" s="57">
        <f t="shared" si="59"/>
        <v>147.05962840999999</v>
      </c>
    </row>
    <row r="913" spans="1:11" x14ac:dyDescent="0.2">
      <c r="A913" t="s">
        <v>645</v>
      </c>
      <c r="B913" t="s">
        <v>117</v>
      </c>
      <c r="C913" s="37">
        <v>0</v>
      </c>
      <c r="D913" s="37">
        <v>141694.04999999999</v>
      </c>
      <c r="E913" s="56"/>
      <c r="F913" s="56" t="str">
        <f t="shared" si="56"/>
        <v>2023–24 BHUT</v>
      </c>
      <c r="G913" s="56" t="str">
        <f t="array" ref="G913">A913&amp;" "&amp;SUM(IF(A913=FinyearIm,IF(C913&lt;=QldIm,1,0),0))</f>
        <v>2023–24 223</v>
      </c>
      <c r="H913" s="56" t="str">
        <f t="array" ref="H913">A913&amp;" "&amp;SUM(IF(A913=FinyearIm,IF(D913&lt;=AustraliaIm,1,0),0))</f>
        <v>2023–24 181</v>
      </c>
      <c r="I913" s="56" t="str">
        <f t="shared" si="57"/>
        <v>BHUT</v>
      </c>
      <c r="J913" s="57">
        <f t="shared" si="58"/>
        <v>0</v>
      </c>
      <c r="K913" s="57">
        <f t="shared" si="59"/>
        <v>0.14169404999999999</v>
      </c>
    </row>
    <row r="914" spans="1:11" x14ac:dyDescent="0.2">
      <c r="A914" t="s">
        <v>645</v>
      </c>
      <c r="B914" t="s">
        <v>328</v>
      </c>
      <c r="C914" s="37">
        <v>0</v>
      </c>
      <c r="D914" s="37">
        <v>1875.76</v>
      </c>
      <c r="E914" s="56"/>
      <c r="F914" s="56" t="str">
        <f t="shared" si="56"/>
        <v>2023–24 BIOT</v>
      </c>
      <c r="G914" s="56" t="str">
        <f t="array" ref="G914">A914&amp;" "&amp;SUM(IF(A914=FinyearIm,IF(C914&lt;=QldIm,1,0),0))</f>
        <v>2023–24 223</v>
      </c>
      <c r="H914" s="56" t="str">
        <f t="array" ref="H914">A914&amp;" "&amp;SUM(IF(A914=FinyearIm,IF(D914&lt;=AustraliaIm,1,0),0))</f>
        <v>2023–24 222</v>
      </c>
      <c r="I914" s="56" t="str">
        <f t="shared" si="57"/>
        <v>BIOT</v>
      </c>
      <c r="J914" s="57">
        <f t="shared" si="58"/>
        <v>0</v>
      </c>
      <c r="K914" s="57">
        <f t="shared" si="59"/>
        <v>1.87576E-3</v>
      </c>
    </row>
    <row r="915" spans="1:11" x14ac:dyDescent="0.2">
      <c r="A915" t="s">
        <v>645</v>
      </c>
      <c r="B915" t="s">
        <v>118</v>
      </c>
      <c r="C915" s="37">
        <v>0</v>
      </c>
      <c r="D915" s="37">
        <v>195159.13</v>
      </c>
      <c r="E915" s="56"/>
      <c r="F915" s="56" t="str">
        <f t="shared" si="56"/>
        <v>2023–24 BMDA</v>
      </c>
      <c r="G915" s="56" t="str">
        <f t="array" ref="G915">A915&amp;" "&amp;SUM(IF(A915=FinyearIm,IF(C915&lt;=QldIm,1,0),0))</f>
        <v>2023–24 223</v>
      </c>
      <c r="H915" s="56" t="str">
        <f t="array" ref="H915">A915&amp;" "&amp;SUM(IF(A915=FinyearIm,IF(D915&lt;=AustraliaIm,1,0),0))</f>
        <v>2023–24 173</v>
      </c>
      <c r="I915" s="56" t="str">
        <f t="shared" si="57"/>
        <v>BMDA</v>
      </c>
      <c r="J915" s="57">
        <f t="shared" si="58"/>
        <v>0</v>
      </c>
      <c r="K915" s="57">
        <f t="shared" si="59"/>
        <v>0.19515913000000001</v>
      </c>
    </row>
    <row r="916" spans="1:11" x14ac:dyDescent="0.2">
      <c r="A916" t="s">
        <v>645</v>
      </c>
      <c r="B916" t="s">
        <v>119</v>
      </c>
      <c r="C916" s="37">
        <v>1293815.29</v>
      </c>
      <c r="D916" s="37">
        <v>21847131.309999999</v>
      </c>
      <c r="E916" s="56"/>
      <c r="F916" s="56" t="str">
        <f t="shared" si="56"/>
        <v>2023–24 BOHR</v>
      </c>
      <c r="G916" s="56" t="str">
        <f t="array" ref="G916">A916&amp;" "&amp;SUM(IF(A916=FinyearIm,IF(C916&lt;=QldIm,1,0),0))</f>
        <v>2023–24 99</v>
      </c>
      <c r="H916" s="56" t="str">
        <f t="array" ref="H916">A916&amp;" "&amp;SUM(IF(A916=FinyearIm,IF(D916&lt;=AustraliaIm,1,0),0))</f>
        <v>2023–24 103</v>
      </c>
      <c r="I916" s="56" t="str">
        <f t="shared" si="57"/>
        <v>BOHR</v>
      </c>
      <c r="J916" s="57">
        <f t="shared" si="58"/>
        <v>1.29381529</v>
      </c>
      <c r="K916" s="57">
        <f t="shared" si="59"/>
        <v>21.847131309999998</v>
      </c>
    </row>
    <row r="917" spans="1:11" x14ac:dyDescent="0.2">
      <c r="A917" t="s">
        <v>645</v>
      </c>
      <c r="B917" t="s">
        <v>120</v>
      </c>
      <c r="C917" s="37">
        <v>64908083.170000002</v>
      </c>
      <c r="D917" s="37">
        <v>74163539.829999998</v>
      </c>
      <c r="E917" s="56"/>
      <c r="F917" s="56" t="str">
        <f t="shared" si="56"/>
        <v>2023–24 BOLI</v>
      </c>
      <c r="G917" s="56" t="str">
        <f t="array" ref="G917">A917&amp;" "&amp;SUM(IF(A917=FinyearIm,IF(C917&lt;=QldIm,1,0),0))</f>
        <v>2023–24 53</v>
      </c>
      <c r="H917" s="56" t="str">
        <f t="array" ref="H917">A917&amp;" "&amp;SUM(IF(A917=FinyearIm,IF(D917&lt;=AustraliaIm,1,0),0))</f>
        <v>2023–24 83</v>
      </c>
      <c r="I917" s="56" t="str">
        <f t="shared" si="57"/>
        <v>BOLI</v>
      </c>
      <c r="J917" s="57">
        <f t="shared" si="58"/>
        <v>64.908083169999998</v>
      </c>
      <c r="K917" s="57">
        <f t="shared" si="59"/>
        <v>74.163539830000005</v>
      </c>
    </row>
    <row r="918" spans="1:11" x14ac:dyDescent="0.2">
      <c r="A918" t="s">
        <v>645</v>
      </c>
      <c r="B918" t="s">
        <v>121</v>
      </c>
      <c r="C918" s="37">
        <v>21945.05</v>
      </c>
      <c r="D918" s="37">
        <v>1634920.48</v>
      </c>
      <c r="E918" s="56"/>
      <c r="F918" s="56" t="str">
        <f t="shared" si="56"/>
        <v>2023–24 BOTS</v>
      </c>
      <c r="G918" s="56" t="str">
        <f t="array" ref="G918">A918&amp;" "&amp;SUM(IF(A918=FinyearIm,IF(C918&lt;=QldIm,1,0),0))</f>
        <v>2023–24 158</v>
      </c>
      <c r="H918" s="56" t="str">
        <f t="array" ref="H918">A918&amp;" "&amp;SUM(IF(A918=FinyearIm,IF(D918&lt;=AustraliaIm,1,0),0))</f>
        <v>2023–24 143</v>
      </c>
      <c r="I918" s="56" t="str">
        <f t="shared" si="57"/>
        <v>BOTS</v>
      </c>
      <c r="J918" s="57">
        <f t="shared" si="58"/>
        <v>2.1945050000000001E-2</v>
      </c>
      <c r="K918" s="57">
        <f t="shared" si="59"/>
        <v>1.6349204799999999</v>
      </c>
    </row>
    <row r="919" spans="1:11" x14ac:dyDescent="0.2">
      <c r="A919" t="s">
        <v>645</v>
      </c>
      <c r="B919" t="s">
        <v>122</v>
      </c>
      <c r="C919" s="37">
        <v>257222342.66</v>
      </c>
      <c r="D919" s="37">
        <v>1493141096.29</v>
      </c>
      <c r="E919" s="56"/>
      <c r="F919" s="56" t="str">
        <f t="shared" si="56"/>
        <v>2023–24 BRAZ</v>
      </c>
      <c r="G919" s="56" t="str">
        <f t="array" ref="G919">A919&amp;" "&amp;SUM(IF(A919=FinyearIm,IF(C919&lt;=QldIm,1,0),0))</f>
        <v>2023–24 26</v>
      </c>
      <c r="H919" s="56" t="str">
        <f t="array" ref="H919">A919&amp;" "&amp;SUM(IF(A919=FinyearIm,IF(D919&lt;=AustraliaIm,1,0),0))</f>
        <v>2023–24 35</v>
      </c>
      <c r="I919" s="56" t="str">
        <f t="shared" si="57"/>
        <v>BRAZ</v>
      </c>
      <c r="J919" s="57">
        <f t="shared" si="58"/>
        <v>257.22234265999998</v>
      </c>
      <c r="K919" s="57">
        <f t="shared" si="59"/>
        <v>1493.14109629</v>
      </c>
    </row>
    <row r="920" spans="1:11" x14ac:dyDescent="0.2">
      <c r="A920" t="s">
        <v>645</v>
      </c>
      <c r="B920" t="s">
        <v>315</v>
      </c>
      <c r="C920" s="37">
        <v>252105.15</v>
      </c>
      <c r="D920" s="37">
        <v>1206905.97</v>
      </c>
      <c r="E920" s="56"/>
      <c r="F920" s="56" t="str">
        <f t="shared" si="56"/>
        <v>2023–24 BRND</v>
      </c>
      <c r="G920" s="56" t="str">
        <f t="array" ref="G920">A920&amp;" "&amp;SUM(IF(A920=FinyearIm,IF(C920&lt;=QldIm,1,0),0))</f>
        <v>2023–24 121</v>
      </c>
      <c r="H920" s="56" t="str">
        <f t="array" ref="H920">A920&amp;" "&amp;SUM(IF(A920=FinyearIm,IF(D920&lt;=AustraliaIm,1,0),0))</f>
        <v>2023–24 147</v>
      </c>
      <c r="I920" s="56" t="str">
        <f t="shared" si="57"/>
        <v>BRND</v>
      </c>
      <c r="J920" s="57">
        <f t="shared" si="58"/>
        <v>0.25210515</v>
      </c>
      <c r="K920" s="57">
        <f t="shared" si="59"/>
        <v>1.20690597</v>
      </c>
    </row>
    <row r="921" spans="1:11" x14ac:dyDescent="0.2">
      <c r="A921" t="s">
        <v>645</v>
      </c>
      <c r="B921" t="s">
        <v>123</v>
      </c>
      <c r="C921" s="37">
        <v>918641904.50999999</v>
      </c>
      <c r="D921" s="37">
        <v>4056948120.3000002</v>
      </c>
      <c r="E921" s="56"/>
      <c r="F921" s="56" t="str">
        <f t="shared" si="56"/>
        <v>2023–24 BRUN</v>
      </c>
      <c r="G921" s="56" t="str">
        <f t="array" ref="G921">A921&amp;" "&amp;SUM(IF(A921=FinyearIm,IF(C921&lt;=QldIm,1,0),0))</f>
        <v>2023–24 18</v>
      </c>
      <c r="H921" s="56" t="str">
        <f t="array" ref="H921">A921&amp;" "&amp;SUM(IF(A921=FinyearIm,IF(D921&lt;=AustraliaIm,1,0),0))</f>
        <v>2023–24 19</v>
      </c>
      <c r="I921" s="56" t="str">
        <f t="shared" si="57"/>
        <v>BRUN</v>
      </c>
      <c r="J921" s="57">
        <f t="shared" si="58"/>
        <v>918.64190451000002</v>
      </c>
      <c r="K921" s="57">
        <f t="shared" si="59"/>
        <v>4056.9481203</v>
      </c>
    </row>
    <row r="922" spans="1:11" x14ac:dyDescent="0.2">
      <c r="A922" t="s">
        <v>645</v>
      </c>
      <c r="B922" t="s">
        <v>124</v>
      </c>
      <c r="C922" s="37">
        <v>14469032.050000001</v>
      </c>
      <c r="D922" s="37">
        <v>126941116.5</v>
      </c>
      <c r="E922" s="56"/>
      <c r="F922" s="56" t="str">
        <f t="shared" si="56"/>
        <v>2023–24 BULG</v>
      </c>
      <c r="G922" s="56" t="str">
        <f t="array" ref="G922">A922&amp;" "&amp;SUM(IF(A922=FinyearIm,IF(C922&lt;=QldIm,1,0),0))</f>
        <v>2023–24 67</v>
      </c>
      <c r="H922" s="56" t="str">
        <f t="array" ref="H922">A922&amp;" "&amp;SUM(IF(A922=FinyearIm,IF(D922&lt;=AustraliaIm,1,0),0))</f>
        <v>2023–24 73</v>
      </c>
      <c r="I922" s="56" t="str">
        <f t="shared" si="57"/>
        <v>BULG</v>
      </c>
      <c r="J922" s="57">
        <f t="shared" si="58"/>
        <v>14.469032050000001</v>
      </c>
      <c r="K922" s="57">
        <f t="shared" si="59"/>
        <v>126.94111650000001</v>
      </c>
    </row>
    <row r="923" spans="1:11" x14ac:dyDescent="0.2">
      <c r="A923" t="s">
        <v>645</v>
      </c>
      <c r="B923" t="s">
        <v>125</v>
      </c>
      <c r="C923" s="37">
        <v>1379.06</v>
      </c>
      <c r="D923" s="37">
        <v>245605.04</v>
      </c>
      <c r="E923" s="56"/>
      <c r="F923" s="56" t="str">
        <f t="shared" si="56"/>
        <v>2023–24 BURK</v>
      </c>
      <c r="G923" s="56" t="str">
        <f t="array" ref="G923">A923&amp;" "&amp;SUM(IF(A923=FinyearIm,IF(C923&lt;=QldIm,1,0),0))</f>
        <v>2023–24 180</v>
      </c>
      <c r="H923" s="56" t="str">
        <f t="array" ref="H923">A923&amp;" "&amp;SUM(IF(A923=FinyearIm,IF(D923&lt;=AustraliaIm,1,0),0))</f>
        <v>2023–24 171</v>
      </c>
      <c r="I923" s="56" t="str">
        <f t="shared" si="57"/>
        <v>BURK</v>
      </c>
      <c r="J923" s="57">
        <f t="shared" si="58"/>
        <v>1.3790599999999999E-3</v>
      </c>
      <c r="K923" s="57">
        <f t="shared" si="59"/>
        <v>0.24560504</v>
      </c>
    </row>
    <row r="924" spans="1:11" x14ac:dyDescent="0.2">
      <c r="A924" t="s">
        <v>645</v>
      </c>
      <c r="B924" t="s">
        <v>126</v>
      </c>
      <c r="C924" s="37">
        <v>5019503.24</v>
      </c>
      <c r="D924" s="37">
        <v>67286299.230000004</v>
      </c>
      <c r="E924" s="56"/>
      <c r="F924" s="56" t="str">
        <f t="shared" si="56"/>
        <v>2023–24 BURM</v>
      </c>
      <c r="G924" s="56" t="str">
        <f t="array" ref="G924">A924&amp;" "&amp;SUM(IF(A924=FinyearIm,IF(C924&lt;=QldIm,1,0),0))</f>
        <v>2023–24 78</v>
      </c>
      <c r="H924" s="56" t="str">
        <f t="array" ref="H924">A924&amp;" "&amp;SUM(IF(A924=FinyearIm,IF(D924&lt;=AustraliaIm,1,0),0))</f>
        <v>2023–24 86</v>
      </c>
      <c r="I924" s="56" t="str">
        <f t="shared" si="57"/>
        <v>BURM</v>
      </c>
      <c r="J924" s="57">
        <f t="shared" si="58"/>
        <v>5.0195032400000006</v>
      </c>
      <c r="K924" s="57">
        <f t="shared" si="59"/>
        <v>67.286299229999997</v>
      </c>
    </row>
    <row r="925" spans="1:11" x14ac:dyDescent="0.2">
      <c r="A925" t="s">
        <v>645</v>
      </c>
      <c r="B925" t="s">
        <v>127</v>
      </c>
      <c r="C925" s="37">
        <v>104677.93</v>
      </c>
      <c r="D925" s="37">
        <v>528812.73</v>
      </c>
      <c r="E925" s="56"/>
      <c r="F925" s="56" t="str">
        <f t="shared" si="56"/>
        <v>2023–24 BVIR</v>
      </c>
      <c r="G925" s="56" t="str">
        <f t="array" ref="G925">A925&amp;" "&amp;SUM(IF(A925=FinyearIm,IF(C925&lt;=QldIm,1,0),0))</f>
        <v>2023–24 135</v>
      </c>
      <c r="H925" s="56" t="str">
        <f t="array" ref="H925">A925&amp;" "&amp;SUM(IF(A925=FinyearIm,IF(D925&lt;=AustraliaIm,1,0),0))</f>
        <v>2023–24 160</v>
      </c>
      <c r="I925" s="56" t="str">
        <f t="shared" si="57"/>
        <v>BVIR</v>
      </c>
      <c r="J925" s="57">
        <f t="shared" si="58"/>
        <v>0.10467792999999999</v>
      </c>
      <c r="K925" s="57">
        <f t="shared" si="59"/>
        <v>0.52881272999999995</v>
      </c>
    </row>
    <row r="926" spans="1:11" x14ac:dyDescent="0.2">
      <c r="A926" t="s">
        <v>645</v>
      </c>
      <c r="B926" t="s">
        <v>128</v>
      </c>
      <c r="C926" s="37">
        <v>587182745.88999903</v>
      </c>
      <c r="D926" s="37">
        <v>3826923392.9400101</v>
      </c>
      <c r="E926" s="56"/>
      <c r="F926" s="56" t="str">
        <f t="shared" si="56"/>
        <v>2023–24 CAN</v>
      </c>
      <c r="G926" s="56" t="str">
        <f t="array" ref="G926">A926&amp;" "&amp;SUM(IF(A926=FinyearIm,IF(C926&lt;=QldIm,1,0),0))</f>
        <v>2023–24 20</v>
      </c>
      <c r="H926" s="56" t="str">
        <f t="array" ref="H926">A926&amp;" "&amp;SUM(IF(A926=FinyearIm,IF(D926&lt;=AustraliaIm,1,0),0))</f>
        <v>2023–24 20</v>
      </c>
      <c r="I926" s="56" t="str">
        <f t="shared" si="57"/>
        <v>CAN</v>
      </c>
      <c r="J926" s="57">
        <f t="shared" si="58"/>
        <v>587.18274588999907</v>
      </c>
      <c r="K926" s="57">
        <f t="shared" si="59"/>
        <v>3826.9233929400102</v>
      </c>
    </row>
    <row r="927" spans="1:11" x14ac:dyDescent="0.2">
      <c r="A927" t="s">
        <v>645</v>
      </c>
      <c r="B927" t="s">
        <v>129</v>
      </c>
      <c r="C927" s="37">
        <v>132411.07</v>
      </c>
      <c r="D927" s="37">
        <v>269461.59000000003</v>
      </c>
      <c r="E927" s="56"/>
      <c r="F927" s="56" t="str">
        <f t="shared" si="56"/>
        <v>2023–24 CAYM</v>
      </c>
      <c r="G927" s="56" t="str">
        <f t="array" ref="G927">A927&amp;" "&amp;SUM(IF(A927=FinyearIm,IF(C927&lt;=QldIm,1,0),0))</f>
        <v>2023–24 131</v>
      </c>
      <c r="H927" s="56" t="str">
        <f t="array" ref="H927">A927&amp;" "&amp;SUM(IF(A927=FinyearIm,IF(D927&lt;=AustraliaIm,1,0),0))</f>
        <v>2023–24 170</v>
      </c>
      <c r="I927" s="56" t="str">
        <f t="shared" si="57"/>
        <v>CAYM</v>
      </c>
      <c r="J927" s="57">
        <f t="shared" si="58"/>
        <v>0.13241107000000002</v>
      </c>
      <c r="K927" s="57">
        <f t="shared" si="59"/>
        <v>0.26946159000000003</v>
      </c>
    </row>
    <row r="928" spans="1:11" x14ac:dyDescent="0.2">
      <c r="A928" t="s">
        <v>645</v>
      </c>
      <c r="B928" t="s">
        <v>296</v>
      </c>
      <c r="C928" s="37">
        <v>0</v>
      </c>
      <c r="D928" s="37">
        <v>86057.91</v>
      </c>
      <c r="E928" s="56"/>
      <c r="F928" s="56" t="str">
        <f t="shared" si="56"/>
        <v>2023–24 CEAR</v>
      </c>
      <c r="G928" s="56" t="str">
        <f t="array" ref="G928">A928&amp;" "&amp;SUM(IF(A928=FinyearIm,IF(C928&lt;=QldIm,1,0),0))</f>
        <v>2023–24 223</v>
      </c>
      <c r="H928" s="56" t="str">
        <f t="array" ref="H928">A928&amp;" "&amp;SUM(IF(A928=FinyearIm,IF(D928&lt;=AustraliaIm,1,0),0))</f>
        <v>2023–24 198</v>
      </c>
      <c r="I928" s="56" t="str">
        <f t="shared" si="57"/>
        <v>CEAR</v>
      </c>
      <c r="J928" s="57">
        <f t="shared" si="58"/>
        <v>0</v>
      </c>
      <c r="K928" s="57">
        <f t="shared" si="59"/>
        <v>8.6057910000000001E-2</v>
      </c>
    </row>
    <row r="929" spans="1:11" x14ac:dyDescent="0.2">
      <c r="A929" t="s">
        <v>645</v>
      </c>
      <c r="B929" t="s">
        <v>130</v>
      </c>
      <c r="C929" s="37">
        <v>0</v>
      </c>
      <c r="D929">
        <v>10103.61</v>
      </c>
      <c r="E929" s="56"/>
      <c r="F929" s="56" t="str">
        <f t="shared" si="56"/>
        <v>2023–24 CHAD</v>
      </c>
      <c r="G929" s="56" t="str">
        <f t="array" ref="G929">A929&amp;" "&amp;SUM(IF(A929=FinyearIm,IF(C929&lt;=QldIm,1,0),0))</f>
        <v>2023–24 223</v>
      </c>
      <c r="H929" s="56" t="str">
        <f t="array" ref="H929">A929&amp;" "&amp;SUM(IF(A929=FinyearIm,IF(D929&lt;=AustraliaIm,1,0),0))</f>
        <v>2023–24 214</v>
      </c>
      <c r="I929" s="56" t="str">
        <f t="shared" si="57"/>
        <v>CHAD</v>
      </c>
      <c r="J929" s="57">
        <f t="shared" si="58"/>
        <v>0</v>
      </c>
      <c r="K929" s="57">
        <f t="shared" si="59"/>
        <v>1.0103610000000001E-2</v>
      </c>
    </row>
    <row r="930" spans="1:11" x14ac:dyDescent="0.2">
      <c r="A930" t="s">
        <v>645</v>
      </c>
      <c r="B930" t="s">
        <v>131</v>
      </c>
      <c r="C930" s="37">
        <v>16090664187.580099</v>
      </c>
      <c r="D930" s="37">
        <v>107408376450.349</v>
      </c>
      <c r="E930" s="56"/>
      <c r="F930" s="56" t="str">
        <f t="shared" si="56"/>
        <v>2023–24 CHIN</v>
      </c>
      <c r="G930" s="56" t="str">
        <f t="array" ref="G930">A930&amp;" "&amp;SUM(IF(A930=FinyearIm,IF(C930&lt;=QldIm,1,0),0))</f>
        <v>2023–24 1</v>
      </c>
      <c r="H930" s="56" t="str">
        <f t="array" ref="H930">A930&amp;" "&amp;SUM(IF(A930=FinyearIm,IF(D930&lt;=AustraliaIm,1,0),0))</f>
        <v>2023–24 1</v>
      </c>
      <c r="I930" s="56" t="str">
        <f t="shared" si="57"/>
        <v>CHIN</v>
      </c>
      <c r="J930" s="57">
        <f t="shared" si="58"/>
        <v>16090.6641875801</v>
      </c>
      <c r="K930" s="57">
        <f t="shared" si="59"/>
        <v>107408.37645034899</v>
      </c>
    </row>
    <row r="931" spans="1:11" x14ac:dyDescent="0.2">
      <c r="A931" t="s">
        <v>645</v>
      </c>
      <c r="B931" t="s">
        <v>132</v>
      </c>
      <c r="C931" s="37">
        <v>108096479.18000001</v>
      </c>
      <c r="D931" s="37">
        <v>411993566.05000001</v>
      </c>
      <c r="E931" s="56"/>
      <c r="F931" s="56" t="str">
        <f t="shared" si="56"/>
        <v>2023–24 CHLE</v>
      </c>
      <c r="G931" s="56" t="str">
        <f t="array" ref="G931">A931&amp;" "&amp;SUM(IF(A931=FinyearIm,IF(C931&lt;=QldIm,1,0),0))</f>
        <v>2023–24 44</v>
      </c>
      <c r="H931" s="56" t="str">
        <f t="array" ref="H931">A931&amp;" "&amp;SUM(IF(A931=FinyearIm,IF(D931&lt;=AustraliaIm,1,0),0))</f>
        <v>2023–24 53</v>
      </c>
      <c r="I931" s="56" t="str">
        <f t="shared" si="57"/>
        <v>CHLE</v>
      </c>
      <c r="J931" s="57">
        <f t="shared" si="58"/>
        <v>108.09647918</v>
      </c>
      <c r="K931" s="57">
        <f t="shared" si="59"/>
        <v>411.99356605000003</v>
      </c>
    </row>
    <row r="932" spans="1:11" x14ac:dyDescent="0.2">
      <c r="A932" t="s">
        <v>645</v>
      </c>
      <c r="B932" t="s">
        <v>134</v>
      </c>
      <c r="C932" s="37">
        <v>47584590.93</v>
      </c>
      <c r="D932" s="37">
        <v>792988098.03999996</v>
      </c>
      <c r="E932" s="56"/>
      <c r="F932" s="56" t="str">
        <f t="shared" si="56"/>
        <v>2023–24 CMBD</v>
      </c>
      <c r="G932" s="56" t="str">
        <f t="array" ref="G932">A932&amp;" "&amp;SUM(IF(A932=FinyearIm,IF(C932&lt;=QldIm,1,0),0))</f>
        <v>2023–24 56</v>
      </c>
      <c r="H932" s="56" t="str">
        <f t="array" ref="H932">A932&amp;" "&amp;SUM(IF(A932=FinyearIm,IF(D932&lt;=AustraliaIm,1,0),0))</f>
        <v>2023–24 42</v>
      </c>
      <c r="I932" s="56" t="str">
        <f t="shared" si="57"/>
        <v>CMBD</v>
      </c>
      <c r="J932" s="57">
        <f t="shared" si="58"/>
        <v>47.584590929999997</v>
      </c>
      <c r="K932" s="57">
        <f t="shared" si="59"/>
        <v>792.98809803999995</v>
      </c>
    </row>
    <row r="933" spans="1:11" x14ac:dyDescent="0.2">
      <c r="A933" t="s">
        <v>645</v>
      </c>
      <c r="B933" t="s">
        <v>329</v>
      </c>
      <c r="C933" s="37">
        <v>0</v>
      </c>
      <c r="D933" s="37">
        <v>39331.620000000003</v>
      </c>
      <c r="E933" s="56"/>
      <c r="F933" s="56" t="str">
        <f t="shared" si="56"/>
        <v>2023–24 CMRO</v>
      </c>
      <c r="G933" s="56" t="str">
        <f t="array" ref="G933">A933&amp;" "&amp;SUM(IF(A933=FinyearIm,IF(C933&lt;=QldIm,1,0),0))</f>
        <v>2023–24 223</v>
      </c>
      <c r="H933" s="56" t="str">
        <f t="array" ref="H933">A933&amp;" "&amp;SUM(IF(A933=FinyearIm,IF(D933&lt;=AustraliaIm,1,0),0))</f>
        <v>2023–24 203</v>
      </c>
      <c r="I933" s="56" t="str">
        <f t="shared" si="57"/>
        <v>CMRO</v>
      </c>
      <c r="J933" s="57">
        <f t="shared" si="58"/>
        <v>0</v>
      </c>
      <c r="K933" s="57">
        <f t="shared" si="59"/>
        <v>3.9331620000000005E-2</v>
      </c>
    </row>
    <row r="934" spans="1:11" x14ac:dyDescent="0.2">
      <c r="A934" t="s">
        <v>645</v>
      </c>
      <c r="B934" t="s">
        <v>135</v>
      </c>
      <c r="C934" s="37">
        <v>0</v>
      </c>
      <c r="D934" s="37">
        <v>86224.31</v>
      </c>
      <c r="E934" s="56"/>
      <c r="F934" s="56" t="str">
        <f t="shared" si="56"/>
        <v>2023–24 COBR</v>
      </c>
      <c r="G934" s="56" t="str">
        <f t="array" ref="G934">A934&amp;" "&amp;SUM(IF(A934=FinyearIm,IF(C934&lt;=QldIm,1,0),0))</f>
        <v>2023–24 223</v>
      </c>
      <c r="H934" s="56" t="str">
        <f t="array" ref="H934">A934&amp;" "&amp;SUM(IF(A934=FinyearIm,IF(D934&lt;=AustraliaIm,1,0),0))</f>
        <v>2023–24 197</v>
      </c>
      <c r="I934" s="56" t="str">
        <f t="shared" si="57"/>
        <v>COBR</v>
      </c>
      <c r="J934" s="57">
        <f t="shared" si="58"/>
        <v>0</v>
      </c>
      <c r="K934" s="57">
        <f t="shared" si="59"/>
        <v>8.6224309999999998E-2</v>
      </c>
    </row>
    <row r="935" spans="1:11" x14ac:dyDescent="0.2">
      <c r="A935" t="s">
        <v>645</v>
      </c>
      <c r="B935" t="s">
        <v>136</v>
      </c>
      <c r="C935" s="37">
        <v>1056.6400000000001</v>
      </c>
      <c r="D935" s="37">
        <v>191772.49</v>
      </c>
      <c r="E935" s="56"/>
      <c r="F935" s="56" t="str">
        <f t="shared" si="56"/>
        <v>2023–24 COCO</v>
      </c>
      <c r="G935" s="56" t="str">
        <f t="array" ref="G935">A935&amp;" "&amp;SUM(IF(A935=FinyearIm,IF(C935&lt;=QldIm,1,0),0))</f>
        <v>2023–24 184</v>
      </c>
      <c r="H935" s="56" t="str">
        <f t="array" ref="H935">A935&amp;" "&amp;SUM(IF(A935=FinyearIm,IF(D935&lt;=AustraliaIm,1,0),0))</f>
        <v>2023–24 174</v>
      </c>
      <c r="I935" s="56" t="str">
        <f t="shared" si="57"/>
        <v>COCO</v>
      </c>
      <c r="J935" s="57">
        <f t="shared" si="58"/>
        <v>1.0566400000000002E-3</v>
      </c>
      <c r="K935" s="57">
        <f t="shared" si="59"/>
        <v>0.19177248999999999</v>
      </c>
    </row>
    <row r="936" spans="1:11" x14ac:dyDescent="0.2">
      <c r="A936" t="s">
        <v>645</v>
      </c>
      <c r="B936" t="s">
        <v>137</v>
      </c>
      <c r="C936" s="37">
        <v>21152884.18</v>
      </c>
      <c r="D936" s="37">
        <v>143750732.16999999</v>
      </c>
      <c r="E936" s="56"/>
      <c r="F936" s="56" t="str">
        <f t="shared" si="56"/>
        <v>2023–24 COMB</v>
      </c>
      <c r="G936" s="56" t="str">
        <f t="array" ref="G936">A936&amp;" "&amp;SUM(IF(A936=FinyearIm,IF(C936&lt;=QldIm,1,0),0))</f>
        <v>2023–24 65</v>
      </c>
      <c r="H936" s="56" t="str">
        <f t="array" ref="H936">A936&amp;" "&amp;SUM(IF(A936=FinyearIm,IF(D936&lt;=AustraliaIm,1,0),0))</f>
        <v>2023–24 72</v>
      </c>
      <c r="I936" s="56" t="str">
        <f t="shared" si="57"/>
        <v>COMB</v>
      </c>
      <c r="J936" s="57">
        <f t="shared" si="58"/>
        <v>21.152884180000001</v>
      </c>
      <c r="K936" s="57">
        <f t="shared" si="59"/>
        <v>143.75073216999999</v>
      </c>
    </row>
    <row r="937" spans="1:11" x14ac:dyDescent="0.2">
      <c r="A937" t="s">
        <v>645</v>
      </c>
      <c r="B937" t="s">
        <v>138</v>
      </c>
      <c r="C937" s="37">
        <v>26510</v>
      </c>
      <c r="D937" s="37">
        <v>87218.9</v>
      </c>
      <c r="E937" s="56"/>
      <c r="F937" s="56" t="str">
        <f t="shared" si="56"/>
        <v>2023–24 COOK</v>
      </c>
      <c r="G937" s="56" t="str">
        <f t="array" ref="G937">A937&amp;" "&amp;SUM(IF(A937=FinyearIm,IF(C937&lt;=QldIm,1,0),0))</f>
        <v>2023–24 156</v>
      </c>
      <c r="H937" s="56" t="str">
        <f t="array" ref="H937">A937&amp;" "&amp;SUM(IF(A937=FinyearIm,IF(D937&lt;=AustraliaIm,1,0),0))</f>
        <v>2023–24 195</v>
      </c>
      <c r="I937" s="56" t="str">
        <f t="shared" si="57"/>
        <v>COOK</v>
      </c>
      <c r="J937" s="57">
        <f t="shared" si="58"/>
        <v>2.6509999999999999E-2</v>
      </c>
      <c r="K937" s="57">
        <f t="shared" si="59"/>
        <v>8.7218899999999988E-2</v>
      </c>
    </row>
    <row r="938" spans="1:11" x14ac:dyDescent="0.2">
      <c r="A938" t="s">
        <v>645</v>
      </c>
      <c r="B938" t="s">
        <v>139</v>
      </c>
      <c r="C938" s="37">
        <v>1523950.12</v>
      </c>
      <c r="D938" s="37">
        <v>227704261.05000001</v>
      </c>
      <c r="E938" s="40"/>
      <c r="F938" s="56" t="str">
        <f t="shared" si="56"/>
        <v>2023–24 COST</v>
      </c>
      <c r="G938" s="56" t="str">
        <f t="array" ref="G938">A938&amp;" "&amp;SUM(IF(A938=FinyearIm,IF(C938&lt;=QldIm,1,0),0))</f>
        <v>2023–24 96</v>
      </c>
      <c r="H938" s="56" t="str">
        <f t="array" ref="H938">A938&amp;" "&amp;SUM(IF(A938=FinyearIm,IF(D938&lt;=AustraliaIm,1,0),0))</f>
        <v>2023–24 63</v>
      </c>
      <c r="I938" s="56" t="str">
        <f t="shared" si="57"/>
        <v>COST</v>
      </c>
      <c r="J938" s="57">
        <f t="shared" si="58"/>
        <v>1.5239501200000001</v>
      </c>
      <c r="K938" s="57">
        <f t="shared" si="59"/>
        <v>227.70426105000001</v>
      </c>
    </row>
    <row r="939" spans="1:11" x14ac:dyDescent="0.2">
      <c r="A939" t="s">
        <v>645</v>
      </c>
      <c r="B939" t="s">
        <v>140</v>
      </c>
      <c r="C939" s="37">
        <v>8670253.8000000007</v>
      </c>
      <c r="D939" s="37">
        <v>77210253.599999994</v>
      </c>
      <c r="E939" s="40"/>
      <c r="F939" s="56" t="str">
        <f t="shared" si="56"/>
        <v>2023–24 CROA</v>
      </c>
      <c r="G939" s="56" t="str">
        <f t="array" ref="G939">A939&amp;" "&amp;SUM(IF(A939=FinyearIm,IF(C939&lt;=QldIm,1,0),0))</f>
        <v>2023–24 71</v>
      </c>
      <c r="H939" s="56" t="str">
        <f t="array" ref="H939">A939&amp;" "&amp;SUM(IF(A939=FinyearIm,IF(D939&lt;=AustraliaIm,1,0),0))</f>
        <v>2023–24 82</v>
      </c>
      <c r="I939" s="56" t="str">
        <f t="shared" si="57"/>
        <v>CROA</v>
      </c>
      <c r="J939" s="57">
        <f t="shared" si="58"/>
        <v>8.6702538000000011</v>
      </c>
      <c r="K939" s="57">
        <f t="shared" si="59"/>
        <v>77.210253599999987</v>
      </c>
    </row>
    <row r="940" spans="1:11" x14ac:dyDescent="0.2">
      <c r="A940" t="s">
        <v>645</v>
      </c>
      <c r="B940" t="s">
        <v>141</v>
      </c>
      <c r="C940" s="37">
        <v>39851.71</v>
      </c>
      <c r="D940" s="37">
        <v>13217029.76</v>
      </c>
      <c r="E940" s="40"/>
      <c r="F940" s="56" t="str">
        <f t="shared" si="56"/>
        <v>2023–24 CUBA</v>
      </c>
      <c r="G940" s="56" t="str">
        <f t="array" ref="G940">A940&amp;" "&amp;SUM(IF(A940=FinyearIm,IF(C940&lt;=QldIm,1,0),0))</f>
        <v>2023–24 152</v>
      </c>
      <c r="H940" s="56" t="str">
        <f t="array" ref="H940">A940&amp;" "&amp;SUM(IF(A940=FinyearIm,IF(D940&lt;=AustraliaIm,1,0),0))</f>
        <v>2023–24 112</v>
      </c>
      <c r="I940" s="56" t="str">
        <f t="shared" si="57"/>
        <v>CUBA</v>
      </c>
      <c r="J940" s="57">
        <f t="shared" si="58"/>
        <v>3.9851709999999999E-2</v>
      </c>
      <c r="K940" s="57">
        <f t="shared" si="59"/>
        <v>13.217029759999999</v>
      </c>
    </row>
    <row r="941" spans="1:11" x14ac:dyDescent="0.2">
      <c r="A941" t="s">
        <v>645</v>
      </c>
      <c r="B941" t="s">
        <v>301</v>
      </c>
      <c r="C941" s="37">
        <v>15723.9</v>
      </c>
      <c r="D941" s="37">
        <v>17194.97</v>
      </c>
      <c r="E941" s="40"/>
      <c r="F941" s="56" t="str">
        <f t="shared" si="56"/>
        <v>2023–24 CVER</v>
      </c>
      <c r="G941" s="56" t="str">
        <f t="array" ref="G941">A941&amp;" "&amp;SUM(IF(A941=FinyearIm,IF(C941&lt;=QldIm,1,0),0))</f>
        <v>2023–24 161</v>
      </c>
      <c r="H941" s="56" t="str">
        <f t="array" ref="H941">A941&amp;" "&amp;SUM(IF(A941=FinyearIm,IF(D941&lt;=AustraliaIm,1,0),0))</f>
        <v>2023–24 211</v>
      </c>
      <c r="I941" s="56" t="str">
        <f t="shared" si="57"/>
        <v>CVER</v>
      </c>
      <c r="J941" s="57">
        <f t="shared" si="58"/>
        <v>1.5723899999999999E-2</v>
      </c>
      <c r="K941" s="57">
        <f t="shared" si="59"/>
        <v>1.719497E-2</v>
      </c>
    </row>
    <row r="942" spans="1:11" x14ac:dyDescent="0.2">
      <c r="A942" t="s">
        <v>645</v>
      </c>
      <c r="B942" t="s">
        <v>142</v>
      </c>
      <c r="C942" s="37">
        <v>1346836.86</v>
      </c>
      <c r="D942" s="37">
        <v>38404375.560000002</v>
      </c>
      <c r="E942" s="40"/>
      <c r="F942" s="56" t="str">
        <f t="shared" si="56"/>
        <v>2023–24 CYPR</v>
      </c>
      <c r="G942" s="56" t="str">
        <f t="array" ref="G942">A942&amp;" "&amp;SUM(IF(A942=FinyearIm,IF(C942&lt;=QldIm,1,0),0))</f>
        <v>2023–24 97</v>
      </c>
      <c r="H942" s="56" t="str">
        <f t="array" ref="H942">A942&amp;" "&amp;SUM(IF(A942=FinyearIm,IF(D942&lt;=AustraliaIm,1,0),0))</f>
        <v>2023–24 90</v>
      </c>
      <c r="I942" s="56" t="str">
        <f t="shared" si="57"/>
        <v>CYPR</v>
      </c>
      <c r="J942" s="57">
        <f t="shared" si="58"/>
        <v>1.34683686</v>
      </c>
      <c r="K942" s="57">
        <f t="shared" si="59"/>
        <v>38.404375560000005</v>
      </c>
    </row>
    <row r="943" spans="1:11" x14ac:dyDescent="0.2">
      <c r="A943" t="s">
        <v>645</v>
      </c>
      <c r="B943" t="s">
        <v>143</v>
      </c>
      <c r="C943" s="37">
        <v>160258876.00999999</v>
      </c>
      <c r="D943" s="37">
        <v>1131969983.3599999</v>
      </c>
      <c r="E943" s="40"/>
      <c r="F943" s="56" t="str">
        <f t="shared" si="56"/>
        <v>2023–24 CZEH</v>
      </c>
      <c r="G943" s="56" t="str">
        <f t="array" ref="G943">A943&amp;" "&amp;SUM(IF(A943=FinyearIm,IF(C943&lt;=QldIm,1,0),0))</f>
        <v>2023–24 36</v>
      </c>
      <c r="H943" s="56" t="str">
        <f t="array" ref="H943">A943&amp;" "&amp;SUM(IF(A943=FinyearIm,IF(D943&lt;=AustraliaIm,1,0),0))</f>
        <v>2023–24 37</v>
      </c>
      <c r="I943" s="56" t="str">
        <f t="shared" si="57"/>
        <v>CZEH</v>
      </c>
      <c r="J943" s="57">
        <f t="shared" si="58"/>
        <v>160.25887600999999</v>
      </c>
      <c r="K943" s="57">
        <f t="shared" si="59"/>
        <v>1131.9699833599998</v>
      </c>
    </row>
    <row r="944" spans="1:11" x14ac:dyDescent="0.2">
      <c r="A944" t="s">
        <v>645</v>
      </c>
      <c r="B944" t="s">
        <v>144</v>
      </c>
      <c r="C944" s="37">
        <v>204122935.21000001</v>
      </c>
      <c r="D944" s="37">
        <v>1861576856.73</v>
      </c>
      <c r="E944" s="40"/>
      <c r="F944" s="56" t="str">
        <f t="shared" si="56"/>
        <v>2023–24 DENM</v>
      </c>
      <c r="G944" s="56" t="str">
        <f t="array" ref="G944">A944&amp;" "&amp;SUM(IF(A944=FinyearIm,IF(C944&lt;=QldIm,1,0),0))</f>
        <v>2023–24 33</v>
      </c>
      <c r="H944" s="56" t="str">
        <f t="array" ref="H944">A944&amp;" "&amp;SUM(IF(A944=FinyearIm,IF(D944&lt;=AustraliaIm,1,0),0))</f>
        <v>2023–24 32</v>
      </c>
      <c r="I944" s="56" t="str">
        <f t="shared" si="57"/>
        <v>DENM</v>
      </c>
      <c r="J944" s="57">
        <f t="shared" si="58"/>
        <v>204.12293521000001</v>
      </c>
      <c r="K944" s="57">
        <f t="shared" si="59"/>
        <v>1861.5768567299999</v>
      </c>
    </row>
    <row r="945" spans="1:11" x14ac:dyDescent="0.2">
      <c r="A945" t="s">
        <v>645</v>
      </c>
      <c r="B945" t="s">
        <v>297</v>
      </c>
      <c r="C945" s="37">
        <v>148008.01999999999</v>
      </c>
      <c r="D945" s="37">
        <v>1334962.72</v>
      </c>
      <c r="E945" s="40"/>
      <c r="F945" s="56" t="str">
        <f t="shared" si="56"/>
        <v>2023–24 DJIB</v>
      </c>
      <c r="G945" s="56" t="str">
        <f t="array" ref="G945">A945&amp;" "&amp;SUM(IF(A945=FinyearIm,IF(C945&lt;=QldIm,1,0),0))</f>
        <v>2023–24 130</v>
      </c>
      <c r="H945" s="56" t="str">
        <f t="array" ref="H945">A945&amp;" "&amp;SUM(IF(A945=FinyearIm,IF(D945&lt;=AustraliaIm,1,0),0))</f>
        <v>2023–24 146</v>
      </c>
      <c r="I945" s="56" t="str">
        <f t="shared" si="57"/>
        <v>DJIB</v>
      </c>
      <c r="J945" s="57">
        <f t="shared" si="58"/>
        <v>0.14800801999999999</v>
      </c>
      <c r="K945" s="57">
        <f t="shared" si="59"/>
        <v>1.33496272</v>
      </c>
    </row>
    <row r="946" spans="1:11" x14ac:dyDescent="0.2">
      <c r="A946" t="s">
        <v>645</v>
      </c>
      <c r="B946" t="s">
        <v>302</v>
      </c>
      <c r="C946" s="37">
        <v>12427.39</v>
      </c>
      <c r="D946" s="37">
        <v>87105.83</v>
      </c>
      <c r="E946" s="40"/>
      <c r="F946" s="56" t="str">
        <f t="shared" si="56"/>
        <v>2023–24 DMCA</v>
      </c>
      <c r="G946" s="56" t="str">
        <f t="array" ref="G946">A946&amp;" "&amp;SUM(IF(A946=FinyearIm,IF(C946&lt;=QldIm,1,0),0))</f>
        <v>2023–24 166</v>
      </c>
      <c r="H946" s="56" t="str">
        <f t="array" ref="H946">A946&amp;" "&amp;SUM(IF(A946=FinyearIm,IF(D946&lt;=AustraliaIm,1,0),0))</f>
        <v>2023–24 196</v>
      </c>
      <c r="I946" s="56" t="str">
        <f t="shared" si="57"/>
        <v>DMCA</v>
      </c>
      <c r="J946" s="57">
        <f t="shared" si="58"/>
        <v>1.242739E-2</v>
      </c>
      <c r="K946" s="57">
        <f t="shared" si="59"/>
        <v>8.7105829999999995E-2</v>
      </c>
    </row>
    <row r="947" spans="1:11" x14ac:dyDescent="0.2">
      <c r="A947" t="s">
        <v>645</v>
      </c>
      <c r="B947" t="s">
        <v>145</v>
      </c>
      <c r="C947" s="37">
        <v>975850.82</v>
      </c>
      <c r="D947" s="37">
        <v>82660513.019999996</v>
      </c>
      <c r="E947" s="40"/>
      <c r="F947" s="56" t="str">
        <f t="shared" si="56"/>
        <v>2023–24 DOMI</v>
      </c>
      <c r="G947" s="56" t="str">
        <f t="array" ref="G947">A947&amp;" "&amp;SUM(IF(A947=FinyearIm,IF(C947&lt;=QldIm,1,0),0))</f>
        <v>2023–24 106</v>
      </c>
      <c r="H947" s="56" t="str">
        <f t="array" ref="H947">A947&amp;" "&amp;SUM(IF(A947=FinyearIm,IF(D947&lt;=AustraliaIm,1,0),0))</f>
        <v>2023–24 80</v>
      </c>
      <c r="I947" s="56" t="str">
        <f t="shared" si="57"/>
        <v>DOMI</v>
      </c>
      <c r="J947" s="57">
        <f t="shared" si="58"/>
        <v>0.9758508199999999</v>
      </c>
      <c r="K947" s="57">
        <f t="shared" si="59"/>
        <v>82.660513019999996</v>
      </c>
    </row>
    <row r="948" spans="1:11" x14ac:dyDescent="0.2">
      <c r="A948" t="s">
        <v>645</v>
      </c>
      <c r="B948" t="s">
        <v>146</v>
      </c>
      <c r="C948" s="37">
        <v>3341007.32</v>
      </c>
      <c r="D948" s="37">
        <v>27887727.870000001</v>
      </c>
      <c r="E948" s="40"/>
      <c r="F948" s="56" t="str">
        <f t="shared" si="56"/>
        <v>2023–24 ECUA</v>
      </c>
      <c r="G948" s="56" t="str">
        <f t="array" ref="G948">A948&amp;" "&amp;SUM(IF(A948=FinyearIm,IF(C948&lt;=QldIm,1,0),0))</f>
        <v>2023–24 83</v>
      </c>
      <c r="H948" s="56" t="str">
        <f t="array" ref="H948">A948&amp;" "&amp;SUM(IF(A948=FinyearIm,IF(D948&lt;=AustraliaIm,1,0),0))</f>
        <v>2023–24 97</v>
      </c>
      <c r="I948" s="56" t="str">
        <f t="shared" si="57"/>
        <v>ECUA</v>
      </c>
      <c r="J948" s="57">
        <f t="shared" si="58"/>
        <v>3.3410073199999997</v>
      </c>
      <c r="K948" s="57">
        <f t="shared" si="59"/>
        <v>27.887727870000003</v>
      </c>
    </row>
    <row r="949" spans="1:11" x14ac:dyDescent="0.2">
      <c r="A949" t="s">
        <v>645</v>
      </c>
      <c r="B949" t="s">
        <v>147</v>
      </c>
      <c r="C949" s="37">
        <v>5718331.5700000003</v>
      </c>
      <c r="D949" s="37">
        <v>85139229.760000005</v>
      </c>
      <c r="E949" s="40"/>
      <c r="F949" s="56" t="str">
        <f t="shared" si="56"/>
        <v>2023–24 EGYP</v>
      </c>
      <c r="G949" s="56" t="str">
        <f t="array" ref="G949">A949&amp;" "&amp;SUM(IF(A949=FinyearIm,IF(C949&lt;=QldIm,1,0),0))</f>
        <v>2023–24 76</v>
      </c>
      <c r="H949" s="56" t="str">
        <f t="array" ref="H949">A949&amp;" "&amp;SUM(IF(A949=FinyearIm,IF(D949&lt;=AustraliaIm,1,0),0))</f>
        <v>2023–24 78</v>
      </c>
      <c r="I949" s="56" t="str">
        <f t="shared" si="57"/>
        <v>EGYP</v>
      </c>
      <c r="J949" s="57">
        <f t="shared" si="58"/>
        <v>5.7183315700000001</v>
      </c>
      <c r="K949" s="57">
        <f t="shared" si="59"/>
        <v>85.139229760000006</v>
      </c>
    </row>
    <row r="950" spans="1:11" x14ac:dyDescent="0.2">
      <c r="A950" t="s">
        <v>645</v>
      </c>
      <c r="B950" t="s">
        <v>148</v>
      </c>
      <c r="C950" s="37">
        <v>0</v>
      </c>
      <c r="D950" s="37">
        <v>22971.77</v>
      </c>
      <c r="E950" s="40"/>
      <c r="F950" s="56" t="str">
        <f t="shared" si="56"/>
        <v>2023–24 ERIT</v>
      </c>
      <c r="G950" s="56" t="str">
        <f t="array" ref="G950">A950&amp;" "&amp;SUM(IF(A950=FinyearIm,IF(C950&lt;=QldIm,1,0),0))</f>
        <v>2023–24 223</v>
      </c>
      <c r="H950" s="56" t="str">
        <f t="array" ref="H950">A950&amp;" "&amp;SUM(IF(A950=FinyearIm,IF(D950&lt;=AustraliaIm,1,0),0))</f>
        <v>2023–24 209</v>
      </c>
      <c r="I950" s="56" t="str">
        <f t="shared" si="57"/>
        <v>ERIT</v>
      </c>
      <c r="J950" s="57">
        <f t="shared" si="58"/>
        <v>0</v>
      </c>
      <c r="K950" s="57">
        <f t="shared" si="59"/>
        <v>2.2971769999999999E-2</v>
      </c>
    </row>
    <row r="951" spans="1:11" x14ac:dyDescent="0.2">
      <c r="A951" t="s">
        <v>645</v>
      </c>
      <c r="B951" t="s">
        <v>149</v>
      </c>
      <c r="C951" s="37">
        <v>9210160.9700000007</v>
      </c>
      <c r="D951" s="37">
        <v>155864481.78</v>
      </c>
      <c r="E951" s="40"/>
      <c r="F951" s="56" t="str">
        <f t="shared" si="56"/>
        <v>2023–24 ESTO</v>
      </c>
      <c r="G951" s="56" t="str">
        <f t="array" ref="G951">A951&amp;" "&amp;SUM(IF(A951=FinyearIm,IF(C951&lt;=QldIm,1,0),0))</f>
        <v>2023–24 70</v>
      </c>
      <c r="H951" s="56" t="str">
        <f t="array" ref="H951">A951&amp;" "&amp;SUM(IF(A951=FinyearIm,IF(D951&lt;=AustraliaIm,1,0),0))</f>
        <v>2023–24 69</v>
      </c>
      <c r="I951" s="56" t="str">
        <f t="shared" si="57"/>
        <v>ESTO</v>
      </c>
      <c r="J951" s="57">
        <f t="shared" si="58"/>
        <v>9.2101609700000004</v>
      </c>
      <c r="K951" s="57">
        <f t="shared" si="59"/>
        <v>155.86448178000001</v>
      </c>
    </row>
    <row r="952" spans="1:11" x14ac:dyDescent="0.2">
      <c r="A952" t="s">
        <v>645</v>
      </c>
      <c r="B952" t="s">
        <v>150</v>
      </c>
      <c r="C952" s="37">
        <v>1059261.73</v>
      </c>
      <c r="D952" s="37">
        <v>37305221.920000002</v>
      </c>
      <c r="E952" s="40"/>
      <c r="F952" s="56" t="str">
        <f t="shared" si="56"/>
        <v>2023–24 ETHI</v>
      </c>
      <c r="G952" s="56" t="str">
        <f t="array" ref="G952">A952&amp;" "&amp;SUM(IF(A952=FinyearIm,IF(C952&lt;=QldIm,1,0),0))</f>
        <v>2023–24 104</v>
      </c>
      <c r="H952" s="56" t="str">
        <f t="array" ref="H952">A952&amp;" "&amp;SUM(IF(A952=FinyearIm,IF(D952&lt;=AustraliaIm,1,0),0))</f>
        <v>2023–24 92</v>
      </c>
      <c r="I952" s="56" t="str">
        <f t="shared" si="57"/>
        <v>ETHI</v>
      </c>
      <c r="J952" s="57">
        <f t="shared" si="58"/>
        <v>1.05926173</v>
      </c>
      <c r="K952" s="57">
        <f t="shared" si="59"/>
        <v>37.305221920000001</v>
      </c>
    </row>
    <row r="953" spans="1:11" x14ac:dyDescent="0.2">
      <c r="A953" t="s">
        <v>645</v>
      </c>
      <c r="B953" t="s">
        <v>151</v>
      </c>
      <c r="C953" s="37">
        <v>222628.61</v>
      </c>
      <c r="D953" s="37">
        <v>1732393.7</v>
      </c>
      <c r="E953" s="40"/>
      <c r="F953" s="56" t="str">
        <f t="shared" si="56"/>
        <v>2023–24 ETMR</v>
      </c>
      <c r="G953" s="56" t="str">
        <f t="array" ref="G953">A953&amp;" "&amp;SUM(IF(A953=FinyearIm,IF(C953&lt;=QldIm,1,0),0))</f>
        <v>2023–24 125</v>
      </c>
      <c r="H953" s="56" t="str">
        <f t="array" ref="H953">A953&amp;" "&amp;SUM(IF(A953=FinyearIm,IF(D953&lt;=AustraliaIm,1,0),0))</f>
        <v>2023–24 141</v>
      </c>
      <c r="I953" s="56" t="str">
        <f t="shared" si="57"/>
        <v>ETMR</v>
      </c>
      <c r="J953" s="57">
        <f t="shared" si="58"/>
        <v>0.22262860999999998</v>
      </c>
      <c r="K953" s="57">
        <f t="shared" si="59"/>
        <v>1.7323937</v>
      </c>
    </row>
    <row r="954" spans="1:11" x14ac:dyDescent="0.2">
      <c r="A954" t="s">
        <v>645</v>
      </c>
      <c r="B954" t="s">
        <v>299</v>
      </c>
      <c r="C954" s="37">
        <v>0</v>
      </c>
      <c r="D954" s="37">
        <v>16626.8</v>
      </c>
      <c r="E954" s="40"/>
      <c r="F954" s="56" t="str">
        <f t="shared" si="56"/>
        <v>2023–24 FALK</v>
      </c>
      <c r="G954" s="56" t="str">
        <f t="array" ref="G954">A954&amp;" "&amp;SUM(IF(A954=FinyearIm,IF(C954&lt;=QldIm,1,0),0))</f>
        <v>2023–24 223</v>
      </c>
      <c r="H954" s="56" t="str">
        <f t="array" ref="H954">A954&amp;" "&amp;SUM(IF(A954=FinyearIm,IF(D954&lt;=AustraliaIm,1,0),0))</f>
        <v>2023–24 212</v>
      </c>
      <c r="I954" s="56" t="str">
        <f t="shared" si="57"/>
        <v>FALK</v>
      </c>
      <c r="J954" s="57">
        <f t="shared" si="58"/>
        <v>0</v>
      </c>
      <c r="K954" s="57">
        <f t="shared" si="59"/>
        <v>1.6626800000000001E-2</v>
      </c>
    </row>
    <row r="955" spans="1:11" x14ac:dyDescent="0.2">
      <c r="A955" t="s">
        <v>645</v>
      </c>
      <c r="B955" t="s">
        <v>152</v>
      </c>
      <c r="C955" s="37">
        <v>16994.12</v>
      </c>
      <c r="D955" s="37">
        <v>597388.96</v>
      </c>
      <c r="E955" s="40"/>
      <c r="F955" s="56" t="str">
        <f t="shared" si="56"/>
        <v>2023–24 FCAM</v>
      </c>
      <c r="G955" s="56" t="str">
        <f t="array" ref="G955">A955&amp;" "&amp;SUM(IF(A955=FinyearIm,IF(C955&lt;=QldIm,1,0),0))</f>
        <v>2023–24 160</v>
      </c>
      <c r="H955" s="56" t="str">
        <f t="array" ref="H955">A955&amp;" "&amp;SUM(IF(A955=FinyearIm,IF(D955&lt;=AustraliaIm,1,0),0))</f>
        <v>2023–24 157</v>
      </c>
      <c r="I955" s="56" t="str">
        <f t="shared" si="57"/>
        <v>FCAM</v>
      </c>
      <c r="J955" s="57">
        <f t="shared" si="58"/>
        <v>1.6994119999999998E-2</v>
      </c>
      <c r="K955" s="57">
        <f t="shared" si="59"/>
        <v>0.59738895999999997</v>
      </c>
    </row>
    <row r="956" spans="1:11" x14ac:dyDescent="0.2">
      <c r="A956" t="s">
        <v>645</v>
      </c>
      <c r="B956" t="s">
        <v>153</v>
      </c>
      <c r="C956" s="37">
        <v>2528386241.6100001</v>
      </c>
      <c r="D956" s="37">
        <v>18103413926.939999</v>
      </c>
      <c r="E956" s="40"/>
      <c r="F956" s="56" t="str">
        <f t="shared" si="56"/>
        <v>2023–24 FGMY</v>
      </c>
      <c r="G956" s="56" t="str">
        <f t="array" ref="G956">A956&amp;" "&amp;SUM(IF(A956=FinyearIm,IF(C956&lt;=QldIm,1,0),0))</f>
        <v>2023–24 8</v>
      </c>
      <c r="H956" s="56" t="str">
        <f t="array" ref="H956">A956&amp;" "&amp;SUM(IF(A956=FinyearIm,IF(D956&lt;=AustraliaIm,1,0),0))</f>
        <v>2023–24 6</v>
      </c>
      <c r="I956" s="56" t="str">
        <f t="shared" si="57"/>
        <v>FGMY</v>
      </c>
      <c r="J956" s="57">
        <f t="shared" si="58"/>
        <v>2528.3862416100001</v>
      </c>
      <c r="K956" s="57">
        <f t="shared" si="59"/>
        <v>18103.41392694</v>
      </c>
    </row>
    <row r="957" spans="1:11" x14ac:dyDescent="0.2">
      <c r="A957" t="s">
        <v>645</v>
      </c>
      <c r="B957" t="s">
        <v>154</v>
      </c>
      <c r="C957" s="37">
        <v>22183382.75</v>
      </c>
      <c r="D957" s="37">
        <v>197375950.97999999</v>
      </c>
      <c r="E957" s="40"/>
      <c r="F957" s="56" t="str">
        <f t="shared" si="56"/>
        <v>2023–24 FIJI</v>
      </c>
      <c r="G957" s="56" t="str">
        <f t="array" ref="G957">A957&amp;" "&amp;SUM(IF(A957=FinyearIm,IF(C957&lt;=QldIm,1,0),0))</f>
        <v>2023–24 64</v>
      </c>
      <c r="H957" s="56" t="str">
        <f t="array" ref="H957">A957&amp;" "&amp;SUM(IF(A957=FinyearIm,IF(D957&lt;=AustraliaIm,1,0),0))</f>
        <v>2023–24 65</v>
      </c>
      <c r="I957" s="56" t="str">
        <f t="shared" si="57"/>
        <v>FIJI</v>
      </c>
      <c r="J957" s="57">
        <f t="shared" si="58"/>
        <v>22.18338275</v>
      </c>
      <c r="K957" s="57">
        <f t="shared" si="59"/>
        <v>197.37595098</v>
      </c>
    </row>
    <row r="958" spans="1:11" x14ac:dyDescent="0.2">
      <c r="A958" t="s">
        <v>645</v>
      </c>
      <c r="B958" t="s">
        <v>155</v>
      </c>
      <c r="C958" s="37">
        <v>211091778.34000099</v>
      </c>
      <c r="D958" s="37">
        <v>1575439219.0999999</v>
      </c>
      <c r="E958" s="40"/>
      <c r="F958" s="56" t="str">
        <f t="shared" si="56"/>
        <v>2023–24 FINL</v>
      </c>
      <c r="G958" s="56" t="str">
        <f t="array" ref="G958">A958&amp;" "&amp;SUM(IF(A958=FinyearIm,IF(C958&lt;=QldIm,1,0),0))</f>
        <v>2023–24 32</v>
      </c>
      <c r="H958" s="56" t="str">
        <f t="array" ref="H958">A958&amp;" "&amp;SUM(IF(A958=FinyearIm,IF(D958&lt;=AustraliaIm,1,0),0))</f>
        <v>2023–24 34</v>
      </c>
      <c r="I958" s="56" t="str">
        <f t="shared" si="57"/>
        <v>FINL</v>
      </c>
      <c r="J958" s="57">
        <f t="shared" si="58"/>
        <v>211.09177834000099</v>
      </c>
      <c r="K958" s="57">
        <f t="shared" si="59"/>
        <v>1575.4392190999999</v>
      </c>
    </row>
    <row r="959" spans="1:11" x14ac:dyDescent="0.2">
      <c r="A959" t="s">
        <v>645</v>
      </c>
      <c r="B959" t="s">
        <v>156</v>
      </c>
      <c r="C959" s="37">
        <v>847997489.22000098</v>
      </c>
      <c r="D959" s="37">
        <v>7549351242.1500101</v>
      </c>
      <c r="E959" s="40"/>
      <c r="F959" s="56" t="str">
        <f t="shared" si="56"/>
        <v>2023–24 FRAN</v>
      </c>
      <c r="G959" s="56" t="str">
        <f t="array" ref="G959">A959&amp;" "&amp;SUM(IF(A959=FinyearIm,IF(C959&lt;=QldIm,1,0),0))</f>
        <v>2023–24 19</v>
      </c>
      <c r="H959" s="56" t="str">
        <f t="array" ref="H959">A959&amp;" "&amp;SUM(IF(A959=FinyearIm,IF(D959&lt;=AustraliaIm,1,0),0))</f>
        <v>2023–24 14</v>
      </c>
      <c r="I959" s="56" t="str">
        <f t="shared" si="57"/>
        <v>FRAN</v>
      </c>
      <c r="J959" s="57">
        <f t="shared" si="58"/>
        <v>847.99748922000094</v>
      </c>
      <c r="K959" s="57">
        <f t="shared" si="59"/>
        <v>7549.35124215001</v>
      </c>
    </row>
    <row r="960" spans="1:11" x14ac:dyDescent="0.2">
      <c r="A960" t="s">
        <v>645</v>
      </c>
      <c r="B960" t="s">
        <v>318</v>
      </c>
      <c r="C960" s="37">
        <v>0</v>
      </c>
      <c r="D960" s="37">
        <v>5355.86</v>
      </c>
      <c r="E960" s="40"/>
      <c r="F960" s="56" t="str">
        <f t="shared" si="56"/>
        <v>2023–24 FRGU</v>
      </c>
      <c r="G960" s="56" t="str">
        <f t="array" ref="G960">A960&amp;" "&amp;SUM(IF(A960=FinyearIm,IF(C960&lt;=QldIm,1,0),0))</f>
        <v>2023–24 223</v>
      </c>
      <c r="H960" s="56" t="str">
        <f t="array" ref="H960">A960&amp;" "&amp;SUM(IF(A960=FinyearIm,IF(D960&lt;=AustraliaIm,1,0),0))</f>
        <v>2023–24 218</v>
      </c>
      <c r="I960" s="56" t="str">
        <f t="shared" si="57"/>
        <v>FRGU</v>
      </c>
      <c r="J960" s="57">
        <f t="shared" si="58"/>
        <v>0</v>
      </c>
      <c r="K960" s="57">
        <f t="shared" si="59"/>
        <v>5.3558599999999996E-3</v>
      </c>
    </row>
    <row r="961" spans="1:11" x14ac:dyDescent="0.2">
      <c r="A961" t="s">
        <v>645</v>
      </c>
      <c r="B961" t="s">
        <v>157</v>
      </c>
      <c r="C961" s="37">
        <v>60438.15</v>
      </c>
      <c r="D961" s="37">
        <v>1037614.01</v>
      </c>
      <c r="E961" s="40"/>
      <c r="F961" s="56" t="str">
        <f t="shared" si="56"/>
        <v>2023–24 FWIN</v>
      </c>
      <c r="G961" s="56" t="str">
        <f t="array" ref="G961">A961&amp;" "&amp;SUM(IF(A961=FinyearIm,IF(C961&lt;=QldIm,1,0),0))</f>
        <v>2023–24 144</v>
      </c>
      <c r="H961" s="56" t="str">
        <f t="array" ref="H961">A961&amp;" "&amp;SUM(IF(A961=FinyearIm,IF(D961&lt;=AustraliaIm,1,0),0))</f>
        <v>2023–24 150</v>
      </c>
      <c r="I961" s="56" t="str">
        <f t="shared" si="57"/>
        <v>FWIN</v>
      </c>
      <c r="J961" s="57">
        <f t="shared" si="58"/>
        <v>6.0438150000000003E-2</v>
      </c>
      <c r="K961" s="57">
        <f t="shared" si="59"/>
        <v>1.03761401</v>
      </c>
    </row>
    <row r="962" spans="1:11" x14ac:dyDescent="0.2">
      <c r="A962" t="s">
        <v>645</v>
      </c>
      <c r="B962" t="s">
        <v>158</v>
      </c>
      <c r="C962" s="37">
        <v>971640.85</v>
      </c>
      <c r="D962" s="37">
        <v>16874736.23</v>
      </c>
      <c r="E962" s="40"/>
      <c r="F962" s="56" t="str">
        <f t="shared" ref="F962:F1025" si="60">A962&amp;" "&amp;B962</f>
        <v>2023–24 FYRM</v>
      </c>
      <c r="G962" s="56" t="str">
        <f t="array" ref="G962">A962&amp;" "&amp;SUM(IF(A962=FinyearIm,IF(C962&lt;=QldIm,1,0),0))</f>
        <v>2023–24 107</v>
      </c>
      <c r="H962" s="56" t="str">
        <f t="array" ref="H962">A962&amp;" "&amp;SUM(IF(A962=FinyearIm,IF(D962&lt;=AustraliaIm,1,0),0))</f>
        <v>2023–24 108</v>
      </c>
      <c r="I962" s="56" t="str">
        <f t="shared" ref="I962:I1025" si="61">B962</f>
        <v>FYRM</v>
      </c>
      <c r="J962" s="57">
        <f t="shared" ref="J962:J1025" si="62">C962/1000000</f>
        <v>0.97164085</v>
      </c>
      <c r="K962" s="57">
        <f t="shared" ref="K962:K1025" si="63">D962/1000000</f>
        <v>16.87473623</v>
      </c>
    </row>
    <row r="963" spans="1:11" x14ac:dyDescent="0.2">
      <c r="A963" t="s">
        <v>645</v>
      </c>
      <c r="B963" t="s">
        <v>159</v>
      </c>
      <c r="C963" s="37">
        <v>75054.740000000005</v>
      </c>
      <c r="D963" s="37">
        <v>22931564.420000002</v>
      </c>
      <c r="E963" s="40"/>
      <c r="F963" s="56" t="str">
        <f t="shared" si="60"/>
        <v>2023–24 GABO</v>
      </c>
      <c r="G963" s="56" t="str">
        <f t="array" ref="G963">A963&amp;" "&amp;SUM(IF(A963=FinyearIm,IF(C963&lt;=QldIm,1,0),0))</f>
        <v>2023–24 142</v>
      </c>
      <c r="H963" s="56" t="str">
        <f t="array" ref="H963">A963&amp;" "&amp;SUM(IF(A963=FinyearIm,IF(D963&lt;=AustraliaIm,1,0),0))</f>
        <v>2023–24 102</v>
      </c>
      <c r="I963" s="56" t="str">
        <f t="shared" si="61"/>
        <v>GABO</v>
      </c>
      <c r="J963" s="57">
        <f t="shared" si="62"/>
        <v>7.5054740000000009E-2</v>
      </c>
      <c r="K963" s="57">
        <f t="shared" si="63"/>
        <v>22.931564420000001</v>
      </c>
    </row>
    <row r="964" spans="1:11" x14ac:dyDescent="0.2">
      <c r="A964" t="s">
        <v>645</v>
      </c>
      <c r="B964" t="s">
        <v>160</v>
      </c>
      <c r="C964" s="37">
        <v>5190.16</v>
      </c>
      <c r="D964" s="37">
        <v>34296.18</v>
      </c>
      <c r="E964" s="40"/>
      <c r="F964" s="56" t="str">
        <f t="shared" si="60"/>
        <v>2023–24 GAMB</v>
      </c>
      <c r="G964" s="56" t="str">
        <f t="array" ref="G964">A964&amp;" "&amp;SUM(IF(A964=FinyearIm,IF(C964&lt;=QldIm,1,0),0))</f>
        <v>2023–24 171</v>
      </c>
      <c r="H964" s="56" t="str">
        <f t="array" ref="H964">A964&amp;" "&amp;SUM(IF(A964=FinyearIm,IF(D964&lt;=AustraliaIm,1,0),0))</f>
        <v>2023–24 204</v>
      </c>
      <c r="I964" s="56" t="str">
        <f t="shared" si="61"/>
        <v>GAMB</v>
      </c>
      <c r="J964" s="57">
        <f t="shared" si="62"/>
        <v>5.1901600000000001E-3</v>
      </c>
      <c r="K964" s="57">
        <f t="shared" si="63"/>
        <v>3.4296180000000002E-2</v>
      </c>
    </row>
    <row r="965" spans="1:11" x14ac:dyDescent="0.2">
      <c r="A965" t="s">
        <v>645</v>
      </c>
      <c r="B965" t="s">
        <v>161</v>
      </c>
      <c r="C965" s="37">
        <v>895520.32</v>
      </c>
      <c r="D965" s="37">
        <v>8517242.6400000006</v>
      </c>
      <c r="E965" s="40"/>
      <c r="F965" s="56" t="str">
        <f t="shared" si="60"/>
        <v>2023–24 GERG</v>
      </c>
      <c r="G965" s="56" t="str">
        <f t="array" ref="G965">A965&amp;" "&amp;SUM(IF(A965=FinyearIm,IF(C965&lt;=QldIm,1,0),0))</f>
        <v>2023–24 110</v>
      </c>
      <c r="H965" s="56" t="str">
        <f t="array" ref="H965">A965&amp;" "&amp;SUM(IF(A965=FinyearIm,IF(D965&lt;=AustraliaIm,1,0),0))</f>
        <v>2023–24 117</v>
      </c>
      <c r="I965" s="56" t="str">
        <f t="shared" si="61"/>
        <v>GERG</v>
      </c>
      <c r="J965" s="57">
        <f t="shared" si="62"/>
        <v>0.89552031999999993</v>
      </c>
      <c r="K965" s="57">
        <f t="shared" si="63"/>
        <v>8.517242640000001</v>
      </c>
    </row>
    <row r="966" spans="1:11" x14ac:dyDescent="0.2">
      <c r="A966" t="s">
        <v>645</v>
      </c>
      <c r="B966" t="s">
        <v>162</v>
      </c>
      <c r="C966" s="37">
        <v>3175788.62</v>
      </c>
      <c r="D966" s="37">
        <v>23240127.050000001</v>
      </c>
      <c r="E966" s="40"/>
      <c r="F966" s="56" t="str">
        <f t="shared" si="60"/>
        <v>2023–24 GHAN</v>
      </c>
      <c r="G966" s="56" t="str">
        <f t="array" ref="G966">A966&amp;" "&amp;SUM(IF(A966=FinyearIm,IF(C966&lt;=QldIm,1,0),0))</f>
        <v>2023–24 84</v>
      </c>
      <c r="H966" s="56" t="str">
        <f t="array" ref="H966">A966&amp;" "&amp;SUM(IF(A966=FinyearIm,IF(D966&lt;=AustraliaIm,1,0),0))</f>
        <v>2023–24 101</v>
      </c>
      <c r="I966" s="56" t="str">
        <f t="shared" si="61"/>
        <v>GHAN</v>
      </c>
      <c r="J966" s="57">
        <f t="shared" si="62"/>
        <v>3.1757886200000001</v>
      </c>
      <c r="K966" s="57">
        <f t="shared" si="63"/>
        <v>23.240127050000002</v>
      </c>
    </row>
    <row r="967" spans="1:11" x14ac:dyDescent="0.2">
      <c r="A967" t="s">
        <v>645</v>
      </c>
      <c r="B967" t="s">
        <v>163</v>
      </c>
      <c r="C967" s="37">
        <v>1643807.1</v>
      </c>
      <c r="D967" s="37">
        <v>33905607.899999999</v>
      </c>
      <c r="E967" s="40"/>
      <c r="F967" s="56" t="str">
        <f t="shared" si="60"/>
        <v>2023–24 GMLA</v>
      </c>
      <c r="G967" s="56" t="str">
        <f t="array" ref="G967">A967&amp;" "&amp;SUM(IF(A967=FinyearIm,IF(C967&lt;=QldIm,1,0),0))</f>
        <v>2023–24 93</v>
      </c>
      <c r="H967" s="56" t="str">
        <f t="array" ref="H967">A967&amp;" "&amp;SUM(IF(A967=FinyearIm,IF(D967&lt;=AustraliaIm,1,0),0))</f>
        <v>2023–24 93</v>
      </c>
      <c r="I967" s="56" t="str">
        <f t="shared" si="61"/>
        <v>GMLA</v>
      </c>
      <c r="J967" s="57">
        <f t="shared" si="62"/>
        <v>1.6438071000000001</v>
      </c>
      <c r="K967" s="57">
        <f t="shared" si="63"/>
        <v>33.9056079</v>
      </c>
    </row>
    <row r="968" spans="1:11" x14ac:dyDescent="0.2">
      <c r="A968" t="s">
        <v>645</v>
      </c>
      <c r="B968" t="s">
        <v>164</v>
      </c>
      <c r="C968" s="37">
        <v>49188205.759999998</v>
      </c>
      <c r="D968" s="37">
        <v>337453322.17000002</v>
      </c>
      <c r="E968" s="40"/>
      <c r="F968" s="56" t="str">
        <f t="shared" si="60"/>
        <v>2023–24 GREE</v>
      </c>
      <c r="G968" s="56" t="str">
        <f t="array" ref="G968">A968&amp;" "&amp;SUM(IF(A968=FinyearIm,IF(C968&lt;=QldIm,1,0),0))</f>
        <v>2023–24 55</v>
      </c>
      <c r="H968" s="56" t="str">
        <f t="array" ref="H968">A968&amp;" "&amp;SUM(IF(A968=FinyearIm,IF(D968&lt;=AustraliaIm,1,0),0))</f>
        <v>2023–24 57</v>
      </c>
      <c r="I968" s="56" t="str">
        <f t="shared" si="61"/>
        <v>GREE</v>
      </c>
      <c r="J968" s="57">
        <f t="shared" si="62"/>
        <v>49.188205759999995</v>
      </c>
      <c r="K968" s="57">
        <f t="shared" si="63"/>
        <v>337.45332217000004</v>
      </c>
    </row>
    <row r="969" spans="1:11" x14ac:dyDescent="0.2">
      <c r="A969" t="s">
        <v>645</v>
      </c>
      <c r="B969" t="s">
        <v>165</v>
      </c>
      <c r="C969" s="37">
        <v>1130.54</v>
      </c>
      <c r="D969">
        <v>1848318.28</v>
      </c>
      <c r="E969" s="40"/>
      <c r="F969" s="56" t="str">
        <f t="shared" si="60"/>
        <v>2023–24 GUAM</v>
      </c>
      <c r="G969" s="56" t="str">
        <f t="array" ref="G969">A969&amp;" "&amp;SUM(IF(A969=FinyearIm,IF(C969&lt;=QldIm,1,0),0))</f>
        <v>2023–24 182</v>
      </c>
      <c r="H969" s="56" t="str">
        <f t="array" ref="H969">A969&amp;" "&amp;SUM(IF(A969=FinyearIm,IF(D969&lt;=AustraliaIm,1,0),0))</f>
        <v>2023–24 138</v>
      </c>
      <c r="I969" s="56" t="str">
        <f t="shared" si="61"/>
        <v>GUAM</v>
      </c>
      <c r="J969" s="57">
        <f t="shared" si="62"/>
        <v>1.13054E-3</v>
      </c>
      <c r="K969" s="57">
        <f t="shared" si="63"/>
        <v>1.84831828</v>
      </c>
    </row>
    <row r="970" spans="1:11" x14ac:dyDescent="0.2">
      <c r="A970" t="s">
        <v>645</v>
      </c>
      <c r="B970" t="s">
        <v>166</v>
      </c>
      <c r="C970" s="37">
        <v>59023.12</v>
      </c>
      <c r="D970" s="37">
        <v>119933.43</v>
      </c>
      <c r="E970" s="40"/>
      <c r="F970" s="56" t="str">
        <f t="shared" si="60"/>
        <v>2023–24 GUIN</v>
      </c>
      <c r="G970" s="56" t="str">
        <f t="array" ref="G970">A970&amp;" "&amp;SUM(IF(A970=FinyearIm,IF(C970&lt;=QldIm,1,0),0))</f>
        <v>2023–24 145</v>
      </c>
      <c r="H970" s="56" t="str">
        <f t="array" ref="H970">A970&amp;" "&amp;SUM(IF(A970=FinyearIm,IF(D970&lt;=AustraliaIm,1,0),0))</f>
        <v>2023–24 186</v>
      </c>
      <c r="I970" s="56" t="str">
        <f t="shared" si="61"/>
        <v>GUIN</v>
      </c>
      <c r="J970" s="57">
        <f t="shared" si="62"/>
        <v>5.9023120000000005E-2</v>
      </c>
      <c r="K970" s="57">
        <f t="shared" si="63"/>
        <v>0.11993342999999999</v>
      </c>
    </row>
    <row r="971" spans="1:11" x14ac:dyDescent="0.2">
      <c r="A971" t="s">
        <v>645</v>
      </c>
      <c r="B971" t="s">
        <v>167</v>
      </c>
      <c r="C971" s="37">
        <v>0</v>
      </c>
      <c r="D971" s="37">
        <v>550881.24</v>
      </c>
      <c r="E971" s="40"/>
      <c r="F971" s="56" t="str">
        <f t="shared" si="60"/>
        <v>2023–24 GUYA</v>
      </c>
      <c r="G971" s="56" t="str">
        <f t="array" ref="G971">A971&amp;" "&amp;SUM(IF(A971=FinyearIm,IF(C971&lt;=QldIm,1,0),0))</f>
        <v>2023–24 223</v>
      </c>
      <c r="H971" s="56" t="str">
        <f t="array" ref="H971">A971&amp;" "&amp;SUM(IF(A971=FinyearIm,IF(D971&lt;=AustraliaIm,1,0),0))</f>
        <v>2023–24 159</v>
      </c>
      <c r="I971" s="56" t="str">
        <f t="shared" si="61"/>
        <v>GUYA</v>
      </c>
      <c r="J971" s="57">
        <f t="shared" si="62"/>
        <v>0</v>
      </c>
      <c r="K971" s="57">
        <f t="shared" si="63"/>
        <v>0.55088123999999994</v>
      </c>
    </row>
    <row r="972" spans="1:11" x14ac:dyDescent="0.2">
      <c r="A972" t="s">
        <v>645</v>
      </c>
      <c r="B972" t="s">
        <v>168</v>
      </c>
      <c r="C972" s="37">
        <v>414225.05</v>
      </c>
      <c r="D972" s="37">
        <v>2327852.25</v>
      </c>
      <c r="E972" s="40"/>
      <c r="F972" s="56" t="str">
        <f t="shared" si="60"/>
        <v>2023–24 HAIT</v>
      </c>
      <c r="G972" s="56" t="str">
        <f t="array" ref="G972">A972&amp;" "&amp;SUM(IF(A972=FinyearIm,IF(C972&lt;=QldIm,1,0),0))</f>
        <v>2023–24 114</v>
      </c>
      <c r="H972" s="56" t="str">
        <f t="array" ref="H972">A972&amp;" "&amp;SUM(IF(A972=FinyearIm,IF(D972&lt;=AustraliaIm,1,0),0))</f>
        <v>2023–24 132</v>
      </c>
      <c r="I972" s="56" t="str">
        <f t="shared" si="61"/>
        <v>HAIT</v>
      </c>
      <c r="J972" s="57">
        <f t="shared" si="62"/>
        <v>0.41422504999999998</v>
      </c>
      <c r="K972" s="57">
        <f t="shared" si="63"/>
        <v>2.3278522499999998</v>
      </c>
    </row>
    <row r="973" spans="1:11" x14ac:dyDescent="0.2">
      <c r="A973" t="s">
        <v>645</v>
      </c>
      <c r="B973" t="s">
        <v>169</v>
      </c>
      <c r="C973" s="37">
        <v>3801388.98</v>
      </c>
      <c r="D973" s="37">
        <v>64435301.479999997</v>
      </c>
      <c r="E973" s="40"/>
      <c r="F973" s="56" t="str">
        <f t="shared" si="60"/>
        <v>2023–24 HDRS</v>
      </c>
      <c r="G973" s="56" t="str">
        <f t="array" ref="G973">A973&amp;" "&amp;SUM(IF(A973=FinyearIm,IF(C973&lt;=QldIm,1,0),0))</f>
        <v>2023–24 82</v>
      </c>
      <c r="H973" s="56" t="str">
        <f t="array" ref="H973">A973&amp;" "&amp;SUM(IF(A973=FinyearIm,IF(D973&lt;=AustraliaIm,1,0),0))</f>
        <v>2023–24 87</v>
      </c>
      <c r="I973" s="56" t="str">
        <f t="shared" si="61"/>
        <v>HDRS</v>
      </c>
      <c r="J973" s="57">
        <f t="shared" si="62"/>
        <v>3.80138898</v>
      </c>
      <c r="K973" s="57">
        <f t="shared" si="63"/>
        <v>64.435301479999993</v>
      </c>
    </row>
    <row r="974" spans="1:11" x14ac:dyDescent="0.2">
      <c r="A974" t="s">
        <v>645</v>
      </c>
      <c r="B974" t="s">
        <v>170</v>
      </c>
      <c r="C974" s="37">
        <v>109101161.77</v>
      </c>
      <c r="D974" s="37">
        <v>1008077424.71</v>
      </c>
      <c r="E974" s="40"/>
      <c r="F974" s="56" t="str">
        <f t="shared" si="60"/>
        <v>2023–24 HGRY</v>
      </c>
      <c r="G974" s="56" t="str">
        <f t="array" ref="G974">A974&amp;" "&amp;SUM(IF(A974=FinyearIm,IF(C974&lt;=QldIm,1,0),0))</f>
        <v>2023–24 43</v>
      </c>
      <c r="H974" s="56" t="str">
        <f t="array" ref="H974">A974&amp;" "&amp;SUM(IF(A974=FinyearIm,IF(D974&lt;=AustraliaIm,1,0),0))</f>
        <v>2023–24 39</v>
      </c>
      <c r="I974" s="56" t="str">
        <f t="shared" si="61"/>
        <v>HGRY</v>
      </c>
      <c r="J974" s="57">
        <f t="shared" si="62"/>
        <v>109.10116176999999</v>
      </c>
      <c r="K974" s="57">
        <f t="shared" si="63"/>
        <v>1008.0774247100001</v>
      </c>
    </row>
    <row r="975" spans="1:11" x14ac:dyDescent="0.2">
      <c r="A975" t="s">
        <v>645</v>
      </c>
      <c r="B975" t="s">
        <v>171</v>
      </c>
      <c r="C975" s="37">
        <v>46124760.749999903</v>
      </c>
      <c r="D975" s="37">
        <v>588542202.76000094</v>
      </c>
      <c r="E975" s="40"/>
      <c r="F975" s="56" t="str">
        <f t="shared" si="60"/>
        <v>2023–24 HONG</v>
      </c>
      <c r="G975" s="56" t="str">
        <f t="array" ref="G975">A975&amp;" "&amp;SUM(IF(A975=FinyearIm,IF(C975&lt;=QldIm,1,0),0))</f>
        <v>2023–24 58</v>
      </c>
      <c r="H975" s="56" t="str">
        <f t="array" ref="H975">A975&amp;" "&amp;SUM(IF(A975=FinyearIm,IF(D975&lt;=AustraliaIm,1,0),0))</f>
        <v>2023–24 48</v>
      </c>
      <c r="I975" s="56" t="str">
        <f t="shared" si="61"/>
        <v>HONG</v>
      </c>
      <c r="J975" s="57">
        <f t="shared" si="62"/>
        <v>46.124760749999901</v>
      </c>
      <c r="K975" s="57">
        <f t="shared" si="63"/>
        <v>588.54220276000092</v>
      </c>
    </row>
    <row r="976" spans="1:11" x14ac:dyDescent="0.2">
      <c r="A976" t="s">
        <v>645</v>
      </c>
      <c r="B976" t="s">
        <v>172</v>
      </c>
      <c r="C976" s="37">
        <v>1979534.46</v>
      </c>
      <c r="D976" s="37">
        <v>19705755.370000001</v>
      </c>
      <c r="E976" s="40"/>
      <c r="F976" s="56" t="str">
        <f t="shared" si="60"/>
        <v>2023–24 ICEL</v>
      </c>
      <c r="G976" s="56" t="str">
        <f t="array" ref="G976">A976&amp;" "&amp;SUM(IF(A976=FinyearIm,IF(C976&lt;=QldIm,1,0),0))</f>
        <v>2023–24 91</v>
      </c>
      <c r="H976" s="56" t="str">
        <f t="array" ref="H976">A976&amp;" "&amp;SUM(IF(A976=FinyearIm,IF(D976&lt;=AustraliaIm,1,0),0))</f>
        <v>2023–24 104</v>
      </c>
      <c r="I976" s="56" t="str">
        <f t="shared" si="61"/>
        <v>ICEL</v>
      </c>
      <c r="J976" s="57">
        <f t="shared" si="62"/>
        <v>1.97953446</v>
      </c>
      <c r="K976" s="57">
        <f t="shared" si="63"/>
        <v>19.705755370000002</v>
      </c>
    </row>
    <row r="977" spans="1:11" x14ac:dyDescent="0.2">
      <c r="A977" t="s">
        <v>645</v>
      </c>
      <c r="B977" t="s">
        <v>173</v>
      </c>
      <c r="C977" s="37">
        <v>970428853.53999805</v>
      </c>
      <c r="D977" s="37">
        <v>6633414444.9200001</v>
      </c>
      <c r="E977" s="40"/>
      <c r="F977" s="56" t="str">
        <f t="shared" si="60"/>
        <v>2023–24 INDO</v>
      </c>
      <c r="G977" s="56" t="str">
        <f t="array" ref="G977">A977&amp;" "&amp;SUM(IF(A977=FinyearIm,IF(C977&lt;=QldIm,1,0),0))</f>
        <v>2023–24 17</v>
      </c>
      <c r="H977" s="56" t="str">
        <f t="array" ref="H977">A977&amp;" "&amp;SUM(IF(A977=FinyearIm,IF(D977&lt;=AustraliaIm,1,0),0))</f>
        <v>2023–24 16</v>
      </c>
      <c r="I977" s="56" t="str">
        <f t="shared" si="61"/>
        <v>INDO</v>
      </c>
      <c r="J977" s="57">
        <f t="shared" si="62"/>
        <v>970.42885353999804</v>
      </c>
      <c r="K977" s="57">
        <f t="shared" si="63"/>
        <v>6633.4144449200003</v>
      </c>
    </row>
    <row r="978" spans="1:11" x14ac:dyDescent="0.2">
      <c r="A978" t="s">
        <v>645</v>
      </c>
      <c r="B978" t="s">
        <v>174</v>
      </c>
      <c r="C978" s="37">
        <v>1449100847.9000001</v>
      </c>
      <c r="D978" s="37">
        <v>9745126431.1399994</v>
      </c>
      <c r="E978" s="40"/>
      <c r="F978" s="56" t="str">
        <f t="shared" si="60"/>
        <v>2023–24 INIA</v>
      </c>
      <c r="G978" s="56" t="str">
        <f t="array" ref="G978">A978&amp;" "&amp;SUM(IF(A978=FinyearIm,IF(C978&lt;=QldIm,1,0),0))</f>
        <v>2023–24 10</v>
      </c>
      <c r="H978" s="56" t="str">
        <f t="array" ref="H978">A978&amp;" "&amp;SUM(IF(A978=FinyearIm,IF(D978&lt;=AustraliaIm,1,0),0))</f>
        <v>2023–24 10</v>
      </c>
      <c r="I978" s="56" t="str">
        <f t="shared" si="61"/>
        <v>INIA</v>
      </c>
      <c r="J978" s="57">
        <f t="shared" si="62"/>
        <v>1449.1008479000002</v>
      </c>
      <c r="K978" s="57">
        <f t="shared" si="63"/>
        <v>9745.1264311399991</v>
      </c>
    </row>
    <row r="979" spans="1:11" x14ac:dyDescent="0.2">
      <c r="A979" t="s">
        <v>645</v>
      </c>
      <c r="B979" t="s">
        <v>175</v>
      </c>
      <c r="C979" s="37">
        <v>0</v>
      </c>
      <c r="D979" s="37">
        <v>798148.11</v>
      </c>
      <c r="E979" s="40"/>
      <c r="F979" s="56" t="str">
        <f t="shared" si="60"/>
        <v>2023–24 IRAQ</v>
      </c>
      <c r="G979" s="56" t="str">
        <f t="array" ref="G979">A979&amp;" "&amp;SUM(IF(A979=FinyearIm,IF(C979&lt;=QldIm,1,0),0))</f>
        <v>2023–24 223</v>
      </c>
      <c r="H979" s="56" t="str">
        <f t="array" ref="H979">A979&amp;" "&amp;SUM(IF(A979=FinyearIm,IF(D979&lt;=AustraliaIm,1,0),0))</f>
        <v>2023–24 155</v>
      </c>
      <c r="I979" s="56" t="str">
        <f t="shared" si="61"/>
        <v>IRAQ</v>
      </c>
      <c r="J979" s="57">
        <f t="shared" si="62"/>
        <v>0</v>
      </c>
      <c r="K979" s="57">
        <f t="shared" si="63"/>
        <v>0.79814810999999997</v>
      </c>
    </row>
    <row r="980" spans="1:11" x14ac:dyDescent="0.2">
      <c r="A980" t="s">
        <v>645</v>
      </c>
      <c r="B980" t="s">
        <v>176</v>
      </c>
      <c r="C980" s="37">
        <v>81093128.769999802</v>
      </c>
      <c r="D980" s="37">
        <v>2481407741.9699998</v>
      </c>
      <c r="E980" s="40"/>
      <c r="F980" s="56" t="str">
        <f t="shared" si="60"/>
        <v>2023–24 IRE</v>
      </c>
      <c r="G980" s="56" t="str">
        <f t="array" ref="G980">A980&amp;" "&amp;SUM(IF(A980=FinyearIm,IF(C980&lt;=QldIm,1,0),0))</f>
        <v>2023–24 49</v>
      </c>
      <c r="H980" s="56" t="str">
        <f t="array" ref="H980">A980&amp;" "&amp;SUM(IF(A980=FinyearIm,IF(D980&lt;=AustraliaIm,1,0),0))</f>
        <v>2023–24 27</v>
      </c>
      <c r="I980" s="56" t="str">
        <f t="shared" si="61"/>
        <v>IRE</v>
      </c>
      <c r="J980" s="57">
        <f t="shared" si="62"/>
        <v>81.093128769999808</v>
      </c>
      <c r="K980" s="57">
        <f t="shared" si="63"/>
        <v>2481.4077419699997</v>
      </c>
    </row>
    <row r="981" spans="1:11" x14ac:dyDescent="0.2">
      <c r="A981" t="s">
        <v>645</v>
      </c>
      <c r="B981" t="s">
        <v>177</v>
      </c>
      <c r="C981" s="37">
        <v>130117261.7</v>
      </c>
      <c r="D981" s="37">
        <v>721948310.94000006</v>
      </c>
      <c r="E981" s="40"/>
      <c r="F981" s="56" t="str">
        <f t="shared" si="60"/>
        <v>2023–24 ISRA</v>
      </c>
      <c r="G981" s="56" t="str">
        <f t="array" ref="G981">A981&amp;" "&amp;SUM(IF(A981=FinyearIm,IF(C981&lt;=QldIm,1,0),0))</f>
        <v>2023–24 40</v>
      </c>
      <c r="H981" s="56" t="str">
        <f t="array" ref="H981">A981&amp;" "&amp;SUM(IF(A981=FinyearIm,IF(D981&lt;=AustraliaIm,1,0),0))</f>
        <v>2023–24 44</v>
      </c>
      <c r="I981" s="56" t="str">
        <f t="shared" si="61"/>
        <v>ISRA</v>
      </c>
      <c r="J981" s="57">
        <f t="shared" si="62"/>
        <v>130.1172617</v>
      </c>
      <c r="K981" s="57">
        <f t="shared" si="63"/>
        <v>721.94831094000006</v>
      </c>
    </row>
    <row r="982" spans="1:11" x14ac:dyDescent="0.2">
      <c r="A982" t="s">
        <v>645</v>
      </c>
      <c r="B982" t="s">
        <v>178</v>
      </c>
      <c r="C982" s="37">
        <v>1060506475.95</v>
      </c>
      <c r="D982" s="37">
        <v>9576565539.3600197</v>
      </c>
      <c r="E982" s="40"/>
      <c r="F982" s="56" t="str">
        <f t="shared" si="60"/>
        <v>2023–24 ITAL</v>
      </c>
      <c r="G982" s="56" t="str">
        <f t="array" ref="G982">A982&amp;" "&amp;SUM(IF(A982=FinyearIm,IF(C982&lt;=QldIm,1,0),0))</f>
        <v>2023–24 14</v>
      </c>
      <c r="H982" s="56" t="str">
        <f t="array" ref="H982">A982&amp;" "&amp;SUM(IF(A982=FinyearIm,IF(D982&lt;=AustraliaIm,1,0),0))</f>
        <v>2023–24 12</v>
      </c>
      <c r="I982" s="56" t="str">
        <f t="shared" si="61"/>
        <v>ITAL</v>
      </c>
      <c r="J982" s="57">
        <f t="shared" si="62"/>
        <v>1060.5064759500001</v>
      </c>
      <c r="K982" s="57">
        <f t="shared" si="63"/>
        <v>9576.5655393600191</v>
      </c>
    </row>
    <row r="983" spans="1:11" x14ac:dyDescent="0.2">
      <c r="A983" t="s">
        <v>645</v>
      </c>
      <c r="B983" t="s">
        <v>179</v>
      </c>
      <c r="C983" s="37">
        <v>151674.76</v>
      </c>
      <c r="D983" s="37">
        <v>29491692.390000001</v>
      </c>
      <c r="E983" s="40"/>
      <c r="F983" s="56" t="str">
        <f t="shared" si="60"/>
        <v>2023–24 IVOR</v>
      </c>
      <c r="G983" s="56" t="str">
        <f t="array" ref="G983">A983&amp;" "&amp;SUM(IF(A983=FinyearIm,IF(C983&lt;=QldIm,1,0),0))</f>
        <v>2023–24 129</v>
      </c>
      <c r="H983" s="56" t="str">
        <f t="array" ref="H983">A983&amp;" "&amp;SUM(IF(A983=FinyearIm,IF(D983&lt;=AustraliaIm,1,0),0))</f>
        <v>2023–24 95</v>
      </c>
      <c r="I983" s="56" t="str">
        <f t="shared" si="61"/>
        <v>IVOR</v>
      </c>
      <c r="J983" s="57">
        <f t="shared" si="62"/>
        <v>0.15167476000000002</v>
      </c>
      <c r="K983" s="57">
        <f t="shared" si="63"/>
        <v>29.491692390000001</v>
      </c>
    </row>
    <row r="984" spans="1:11" x14ac:dyDescent="0.2">
      <c r="A984" t="s">
        <v>645</v>
      </c>
      <c r="B984" t="s">
        <v>180</v>
      </c>
      <c r="C984" s="37">
        <v>6756889516.37006</v>
      </c>
      <c r="D984" s="37">
        <v>26315757580.3601</v>
      </c>
      <c r="E984" s="40"/>
      <c r="F984" s="56" t="str">
        <f t="shared" si="60"/>
        <v>2023–24 JAP</v>
      </c>
      <c r="G984" s="56" t="str">
        <f t="array" ref="G984">A984&amp;" "&amp;SUM(IF(A984=FinyearIm,IF(C984&lt;=QldIm,1,0),0))</f>
        <v>2023–24 4</v>
      </c>
      <c r="H984" s="56" t="str">
        <f t="array" ref="H984">A984&amp;" "&amp;SUM(IF(A984=FinyearIm,IF(D984&lt;=AustraliaIm,1,0),0))</f>
        <v>2023–24 4</v>
      </c>
      <c r="I984" s="56" t="str">
        <f t="shared" si="61"/>
        <v>JAP</v>
      </c>
      <c r="J984" s="57">
        <f t="shared" si="62"/>
        <v>6756.8895163700599</v>
      </c>
      <c r="K984" s="57">
        <f t="shared" si="63"/>
        <v>26315.757580360099</v>
      </c>
    </row>
    <row r="985" spans="1:11" x14ac:dyDescent="0.2">
      <c r="A985" t="s">
        <v>645</v>
      </c>
      <c r="B985" t="s">
        <v>181</v>
      </c>
      <c r="C985" s="37">
        <v>83393.83</v>
      </c>
      <c r="D985" s="37">
        <v>1989023.7</v>
      </c>
      <c r="E985" s="40"/>
      <c r="F985" s="56" t="str">
        <f t="shared" si="60"/>
        <v>2023–24 JMCA</v>
      </c>
      <c r="G985" s="56" t="str">
        <f t="array" ref="G985">A985&amp;" "&amp;SUM(IF(A985=FinyearIm,IF(C985&lt;=QldIm,1,0),0))</f>
        <v>2023–24 138</v>
      </c>
      <c r="H985" s="56" t="str">
        <f t="array" ref="H985">A985&amp;" "&amp;SUM(IF(A985=FinyearIm,IF(D985&lt;=AustraliaIm,1,0),0))</f>
        <v>2023–24 134</v>
      </c>
      <c r="I985" s="56" t="str">
        <f t="shared" si="61"/>
        <v>JMCA</v>
      </c>
      <c r="J985" s="57">
        <f t="shared" si="62"/>
        <v>8.3393830000000002E-2</v>
      </c>
      <c r="K985" s="57">
        <f t="shared" si="63"/>
        <v>1.9890237</v>
      </c>
    </row>
    <row r="986" spans="1:11" x14ac:dyDescent="0.2">
      <c r="A986" t="s">
        <v>645</v>
      </c>
      <c r="B986" t="s">
        <v>182</v>
      </c>
      <c r="C986" s="37">
        <v>2840287.79</v>
      </c>
      <c r="D986" s="37">
        <v>114954890.22</v>
      </c>
      <c r="E986" s="40"/>
      <c r="F986" s="56" t="str">
        <f t="shared" si="60"/>
        <v>2023–24 JORD</v>
      </c>
      <c r="G986" s="56" t="str">
        <f t="array" ref="G986">A986&amp;" "&amp;SUM(IF(A986=FinyearIm,IF(C986&lt;=QldIm,1,0),0))</f>
        <v>2023–24 86</v>
      </c>
      <c r="H986" s="56" t="str">
        <f t="array" ref="H986">A986&amp;" "&amp;SUM(IF(A986=FinyearIm,IF(D986&lt;=AustraliaIm,1,0),0))</f>
        <v>2023–24 75</v>
      </c>
      <c r="I986" s="56" t="str">
        <f t="shared" si="61"/>
        <v>JORD</v>
      </c>
      <c r="J986" s="57">
        <f t="shared" si="62"/>
        <v>2.8402877900000001</v>
      </c>
      <c r="K986" s="57">
        <f t="shared" si="63"/>
        <v>114.95489022</v>
      </c>
    </row>
    <row r="987" spans="1:11" x14ac:dyDescent="0.2">
      <c r="A987" t="s">
        <v>645</v>
      </c>
      <c r="B987" t="s">
        <v>183</v>
      </c>
      <c r="C987" s="37">
        <v>899749.93</v>
      </c>
      <c r="D987" s="37">
        <v>13274135.4</v>
      </c>
      <c r="E987" s="40"/>
      <c r="F987" s="56" t="str">
        <f t="shared" si="60"/>
        <v>2023–24 KAZA</v>
      </c>
      <c r="G987" s="56" t="str">
        <f t="array" ref="G987">A987&amp;" "&amp;SUM(IF(A987=FinyearIm,IF(C987&lt;=QldIm,1,0),0))</f>
        <v>2023–24 109</v>
      </c>
      <c r="H987" s="56" t="str">
        <f t="array" ref="H987">A987&amp;" "&amp;SUM(IF(A987=FinyearIm,IF(D987&lt;=AustraliaIm,1,0),0))</f>
        <v>2023–24 111</v>
      </c>
      <c r="I987" s="56" t="str">
        <f t="shared" si="61"/>
        <v>KAZA</v>
      </c>
      <c r="J987" s="57">
        <f t="shared" si="62"/>
        <v>0.89974993000000003</v>
      </c>
      <c r="K987" s="57">
        <f t="shared" si="63"/>
        <v>13.2741354</v>
      </c>
    </row>
    <row r="988" spans="1:11" x14ac:dyDescent="0.2">
      <c r="A988" t="s">
        <v>645</v>
      </c>
      <c r="B988" t="s">
        <v>184</v>
      </c>
      <c r="C988" s="37">
        <v>3964631.93</v>
      </c>
      <c r="D988" s="37">
        <v>42428606.530000001</v>
      </c>
      <c r="E988" s="40"/>
      <c r="F988" s="56" t="str">
        <f t="shared" si="60"/>
        <v>2023–24 KENY</v>
      </c>
      <c r="G988" s="56" t="str">
        <f t="array" ref="G988">A988&amp;" "&amp;SUM(IF(A988=FinyearIm,IF(C988&lt;=QldIm,1,0),0))</f>
        <v>2023–24 80</v>
      </c>
      <c r="H988" s="56" t="str">
        <f t="array" ref="H988">A988&amp;" "&amp;SUM(IF(A988=FinyearIm,IF(D988&lt;=AustraliaIm,1,0),0))</f>
        <v>2023–24 89</v>
      </c>
      <c r="I988" s="56" t="str">
        <f t="shared" si="61"/>
        <v>KENY</v>
      </c>
      <c r="J988" s="57">
        <f t="shared" si="62"/>
        <v>3.9646319300000004</v>
      </c>
      <c r="K988" s="57">
        <f t="shared" si="63"/>
        <v>42.428606530000003</v>
      </c>
    </row>
    <row r="989" spans="1:11" x14ac:dyDescent="0.2">
      <c r="A989" t="s">
        <v>645</v>
      </c>
      <c r="B989" t="s">
        <v>185</v>
      </c>
      <c r="C989" s="37">
        <v>12818.99</v>
      </c>
      <c r="D989" s="37">
        <v>358620.06</v>
      </c>
      <c r="E989" s="40"/>
      <c r="F989" s="56" t="str">
        <f t="shared" si="60"/>
        <v>2023–24 KIRI</v>
      </c>
      <c r="G989" s="56" t="str">
        <f t="array" ref="G989">A989&amp;" "&amp;SUM(IF(A989=FinyearIm,IF(C989&lt;=QldIm,1,0),0))</f>
        <v>2023–24 165</v>
      </c>
      <c r="H989" s="56" t="str">
        <f t="array" ref="H989">A989&amp;" "&amp;SUM(IF(A989=FinyearIm,IF(D989&lt;=AustraliaIm,1,0),0))</f>
        <v>2023–24 163</v>
      </c>
      <c r="I989" s="56" t="str">
        <f t="shared" si="61"/>
        <v>KIRI</v>
      </c>
      <c r="J989" s="57">
        <f t="shared" si="62"/>
        <v>1.2818990000000001E-2</v>
      </c>
      <c r="K989" s="57">
        <f t="shared" si="63"/>
        <v>0.35862006000000002</v>
      </c>
    </row>
    <row r="990" spans="1:11" x14ac:dyDescent="0.2">
      <c r="A990" t="s">
        <v>645</v>
      </c>
      <c r="B990" t="s">
        <v>186</v>
      </c>
      <c r="C990" s="37">
        <v>5202.3500000000004</v>
      </c>
      <c r="D990" s="37">
        <v>2106863.9700000002</v>
      </c>
      <c r="E990" s="40"/>
      <c r="F990" s="56" t="str">
        <f t="shared" si="60"/>
        <v>2023–24 KUWA</v>
      </c>
      <c r="G990" s="56" t="str">
        <f t="array" ref="G990">A990&amp;" "&amp;SUM(IF(A990=FinyearIm,IF(C990&lt;=QldIm,1,0),0))</f>
        <v>2023–24 170</v>
      </c>
      <c r="H990" s="56" t="str">
        <f t="array" ref="H990">A990&amp;" "&amp;SUM(IF(A990=FinyearIm,IF(D990&lt;=AustraliaIm,1,0),0))</f>
        <v>2023–24 133</v>
      </c>
      <c r="I990" s="56" t="str">
        <f t="shared" si="61"/>
        <v>KUWA</v>
      </c>
      <c r="J990" s="57">
        <f t="shared" si="62"/>
        <v>5.2023500000000006E-3</v>
      </c>
      <c r="K990" s="57">
        <f t="shared" si="63"/>
        <v>2.10686397</v>
      </c>
    </row>
    <row r="991" spans="1:11" x14ac:dyDescent="0.2">
      <c r="A991" t="s">
        <v>645</v>
      </c>
      <c r="B991" t="s">
        <v>187</v>
      </c>
      <c r="C991" s="37">
        <v>13879.31</v>
      </c>
      <c r="D991" s="37">
        <v>119951.69</v>
      </c>
      <c r="E991" s="40"/>
      <c r="F991" s="56" t="str">
        <f t="shared" si="60"/>
        <v>2023–24 KYRG</v>
      </c>
      <c r="G991" s="56" t="str">
        <f t="array" ref="G991">A991&amp;" "&amp;SUM(IF(A991=FinyearIm,IF(C991&lt;=QldIm,1,0),0))</f>
        <v>2023–24 164</v>
      </c>
      <c r="H991" s="56" t="str">
        <f t="array" ref="H991">A991&amp;" "&amp;SUM(IF(A991=FinyearIm,IF(D991&lt;=AustraliaIm,1,0),0))</f>
        <v>2023–24 185</v>
      </c>
      <c r="I991" s="56" t="str">
        <f t="shared" si="61"/>
        <v>KYRG</v>
      </c>
      <c r="J991" s="57">
        <f t="shared" si="62"/>
        <v>1.3879309999999999E-2</v>
      </c>
      <c r="K991" s="57">
        <f t="shared" si="63"/>
        <v>0.11995169</v>
      </c>
    </row>
    <row r="992" spans="1:11" x14ac:dyDescent="0.2">
      <c r="A992" t="s">
        <v>645</v>
      </c>
      <c r="B992" t="s">
        <v>188</v>
      </c>
      <c r="C992" s="37">
        <v>2330230.71</v>
      </c>
      <c r="D992" s="37">
        <v>642304362.73000002</v>
      </c>
      <c r="E992" s="40"/>
      <c r="F992" s="56" t="str">
        <f t="shared" si="60"/>
        <v>2023–24 LAOS</v>
      </c>
      <c r="G992" s="56" t="str">
        <f t="array" ref="G992">A992&amp;" "&amp;SUM(IF(A992=FinyearIm,IF(C992&lt;=QldIm,1,0),0))</f>
        <v>2023–24 89</v>
      </c>
      <c r="H992" s="56" t="str">
        <f t="array" ref="H992">A992&amp;" "&amp;SUM(IF(A992=FinyearIm,IF(D992&lt;=AustraliaIm,1,0),0))</f>
        <v>2023–24 47</v>
      </c>
      <c r="I992" s="56" t="str">
        <f t="shared" si="61"/>
        <v>LAOS</v>
      </c>
      <c r="J992" s="57">
        <f t="shared" si="62"/>
        <v>2.3302307099999999</v>
      </c>
      <c r="K992" s="57">
        <f t="shared" si="63"/>
        <v>642.30436272999998</v>
      </c>
    </row>
    <row r="993" spans="1:11" x14ac:dyDescent="0.2">
      <c r="A993" t="s">
        <v>645</v>
      </c>
      <c r="B993" t="s">
        <v>189</v>
      </c>
      <c r="C993" s="37">
        <v>11410186.880000001</v>
      </c>
      <c r="D993" s="37">
        <v>72692125.849999994</v>
      </c>
      <c r="E993" s="40"/>
      <c r="F993" s="56" t="str">
        <f t="shared" si="60"/>
        <v>2023–24 LATV</v>
      </c>
      <c r="G993" s="56" t="str">
        <f t="array" ref="G993">A993&amp;" "&amp;SUM(IF(A993=FinyearIm,IF(C993&lt;=QldIm,1,0),0))</f>
        <v>2023–24 68</v>
      </c>
      <c r="H993" s="56" t="str">
        <f t="array" ref="H993">A993&amp;" "&amp;SUM(IF(A993=FinyearIm,IF(D993&lt;=AustraliaIm,1,0),0))</f>
        <v>2023–24 84</v>
      </c>
      <c r="I993" s="56" t="str">
        <f t="shared" si="61"/>
        <v>LATV</v>
      </c>
      <c r="J993" s="57">
        <f t="shared" si="62"/>
        <v>11.410186880000001</v>
      </c>
      <c r="K993" s="57">
        <f t="shared" si="63"/>
        <v>72.692125849999996</v>
      </c>
    </row>
    <row r="994" spans="1:11" x14ac:dyDescent="0.2">
      <c r="A994" t="s">
        <v>645</v>
      </c>
      <c r="B994" t="s">
        <v>191</v>
      </c>
      <c r="C994" s="37">
        <v>340582.99</v>
      </c>
      <c r="D994" s="37">
        <v>25374453.969999999</v>
      </c>
      <c r="E994" s="40"/>
      <c r="F994" s="56" t="str">
        <f t="shared" si="60"/>
        <v>2023–24 LEBA</v>
      </c>
      <c r="G994" s="56" t="str">
        <f t="array" ref="G994">A994&amp;" "&amp;SUM(IF(A994=FinyearIm,IF(C994&lt;=QldIm,1,0),0))</f>
        <v>2023–24 118</v>
      </c>
      <c r="H994" s="56" t="str">
        <f t="array" ref="H994">A994&amp;" "&amp;SUM(IF(A994=FinyearIm,IF(D994&lt;=AustraliaIm,1,0),0))</f>
        <v>2023–24 100</v>
      </c>
      <c r="I994" s="56" t="str">
        <f t="shared" si="61"/>
        <v>LEBA</v>
      </c>
      <c r="J994" s="57">
        <f t="shared" si="62"/>
        <v>0.34058298999999997</v>
      </c>
      <c r="K994" s="57">
        <f t="shared" si="63"/>
        <v>25.374453969999998</v>
      </c>
    </row>
    <row r="995" spans="1:11" x14ac:dyDescent="0.2">
      <c r="A995" t="s">
        <v>645</v>
      </c>
      <c r="B995" t="s">
        <v>192</v>
      </c>
      <c r="C995" s="37">
        <v>0</v>
      </c>
      <c r="D995" s="37">
        <v>1115656.3700000001</v>
      </c>
      <c r="E995" s="40"/>
      <c r="F995" s="56" t="str">
        <f t="shared" si="60"/>
        <v>2023–24 LESO</v>
      </c>
      <c r="G995" s="56" t="str">
        <f t="array" ref="G995">A995&amp;" "&amp;SUM(IF(A995=FinyearIm,IF(C995&lt;=QldIm,1,0),0))</f>
        <v>2023–24 223</v>
      </c>
      <c r="H995" s="56" t="str">
        <f t="array" ref="H995">A995&amp;" "&amp;SUM(IF(A995=FinyearIm,IF(D995&lt;=AustraliaIm,1,0),0))</f>
        <v>2023–24 148</v>
      </c>
      <c r="I995" s="56" t="str">
        <f t="shared" si="61"/>
        <v>LESO</v>
      </c>
      <c r="J995" s="57">
        <f t="shared" si="62"/>
        <v>0</v>
      </c>
      <c r="K995" s="57">
        <f t="shared" si="63"/>
        <v>1.1156563700000002</v>
      </c>
    </row>
    <row r="996" spans="1:11" x14ac:dyDescent="0.2">
      <c r="A996" t="s">
        <v>645</v>
      </c>
      <c r="B996" t="s">
        <v>193</v>
      </c>
      <c r="C996" s="37">
        <v>90495635.609999999</v>
      </c>
      <c r="D996" s="37">
        <v>90551599.519999996</v>
      </c>
      <c r="E996" s="40"/>
      <c r="F996" s="56" t="str">
        <f t="shared" si="60"/>
        <v>2023–24 LIBE</v>
      </c>
      <c r="G996" s="56" t="str">
        <f t="array" ref="G996">A996&amp;" "&amp;SUM(IF(A996=FinyearIm,IF(C996&lt;=QldIm,1,0),0))</f>
        <v>2023–24 46</v>
      </c>
      <c r="H996" s="56" t="str">
        <f t="array" ref="H996">A996&amp;" "&amp;SUM(IF(A996=FinyearIm,IF(D996&lt;=AustraliaIm,1,0),0))</f>
        <v>2023–24 77</v>
      </c>
      <c r="I996" s="56" t="str">
        <f t="shared" si="61"/>
        <v>LIBE</v>
      </c>
      <c r="J996" s="57">
        <f t="shared" si="62"/>
        <v>90.495635609999994</v>
      </c>
      <c r="K996" s="57">
        <f t="shared" si="63"/>
        <v>90.551599519999996</v>
      </c>
    </row>
    <row r="997" spans="1:11" x14ac:dyDescent="0.2">
      <c r="A997" t="s">
        <v>645</v>
      </c>
      <c r="B997" t="s">
        <v>194</v>
      </c>
      <c r="C997" s="37">
        <v>32107417.879999999</v>
      </c>
      <c r="D997" s="37">
        <v>228891757.36000001</v>
      </c>
      <c r="E997" s="40"/>
      <c r="F997" s="56" t="str">
        <f t="shared" si="60"/>
        <v>2023–24 LITH</v>
      </c>
      <c r="G997" s="56" t="str">
        <f t="array" ref="G997">A997&amp;" "&amp;SUM(IF(A997=FinyearIm,IF(C997&lt;=QldIm,1,0),0))</f>
        <v>2023–24 61</v>
      </c>
      <c r="H997" s="56" t="str">
        <f t="array" ref="H997">A997&amp;" "&amp;SUM(IF(A997=FinyearIm,IF(D997&lt;=AustraliaIm,1,0),0))</f>
        <v>2023–24 62</v>
      </c>
      <c r="I997" s="56" t="str">
        <f t="shared" si="61"/>
        <v>LITH</v>
      </c>
      <c r="J997" s="57">
        <f t="shared" si="62"/>
        <v>32.10741788</v>
      </c>
      <c r="K997" s="57">
        <f t="shared" si="63"/>
        <v>228.89175736000001</v>
      </c>
    </row>
    <row r="998" spans="1:11" x14ac:dyDescent="0.2">
      <c r="A998" t="s">
        <v>645</v>
      </c>
      <c r="B998" t="s">
        <v>195</v>
      </c>
      <c r="C998" s="37">
        <v>6485564.5700000003</v>
      </c>
      <c r="D998" s="37">
        <v>37353773.700000003</v>
      </c>
      <c r="E998" s="40"/>
      <c r="F998" s="56" t="str">
        <f t="shared" si="60"/>
        <v>2023–24 LUX</v>
      </c>
      <c r="G998" s="56" t="str">
        <f t="array" ref="G998">A998&amp;" "&amp;SUM(IF(A998=FinyearIm,IF(C998&lt;=QldIm,1,0),0))</f>
        <v>2023–24 72</v>
      </c>
      <c r="H998" s="56" t="str">
        <f t="array" ref="H998">A998&amp;" "&amp;SUM(IF(A998=FinyearIm,IF(D998&lt;=AustraliaIm,1,0),0))</f>
        <v>2023–24 91</v>
      </c>
      <c r="I998" s="56" t="str">
        <f t="shared" si="61"/>
        <v>LUX</v>
      </c>
      <c r="J998" s="57">
        <f t="shared" si="62"/>
        <v>6.4855645700000002</v>
      </c>
      <c r="K998" s="57">
        <f t="shared" si="63"/>
        <v>37.353773700000005</v>
      </c>
    </row>
    <row r="999" spans="1:11" x14ac:dyDescent="0.2">
      <c r="A999" t="s">
        <v>645</v>
      </c>
      <c r="B999" t="s">
        <v>196</v>
      </c>
      <c r="C999" s="37">
        <v>1118420.71</v>
      </c>
      <c r="D999" s="37">
        <v>3565233.87</v>
      </c>
      <c r="E999" s="40"/>
      <c r="F999" s="56" t="str">
        <f t="shared" si="60"/>
        <v>2023–24 MACA</v>
      </c>
      <c r="G999" s="56" t="str">
        <f t="array" ref="G999">A999&amp;" "&amp;SUM(IF(A999=FinyearIm,IF(C999&lt;=QldIm,1,0),0))</f>
        <v>2023–24 102</v>
      </c>
      <c r="H999" s="56" t="str">
        <f t="array" ref="H999">A999&amp;" "&amp;SUM(IF(A999=FinyearIm,IF(D999&lt;=AustraliaIm,1,0),0))</f>
        <v>2023–24 127</v>
      </c>
      <c r="I999" s="56" t="str">
        <f t="shared" si="61"/>
        <v>MACA</v>
      </c>
      <c r="J999" s="57">
        <f t="shared" si="62"/>
        <v>1.1184207099999999</v>
      </c>
      <c r="K999" s="57">
        <f t="shared" si="63"/>
        <v>3.5652338700000001</v>
      </c>
    </row>
    <row r="1000" spans="1:11" x14ac:dyDescent="0.2">
      <c r="A1000" t="s">
        <v>645</v>
      </c>
      <c r="B1000" t="s">
        <v>197</v>
      </c>
      <c r="C1000" s="37">
        <v>159636.21</v>
      </c>
      <c r="D1000" s="37">
        <v>271303997.31999999</v>
      </c>
      <c r="E1000" s="40"/>
      <c r="F1000" s="56" t="str">
        <f t="shared" si="60"/>
        <v>2023–24 MALI</v>
      </c>
      <c r="G1000" s="56" t="str">
        <f t="array" ref="G1000">A1000&amp;" "&amp;SUM(IF(A1000=FinyearIm,IF(C1000&lt;=QldIm,1,0),0))</f>
        <v>2023–24 127</v>
      </c>
      <c r="H1000" s="56" t="str">
        <f t="array" ref="H1000">A1000&amp;" "&amp;SUM(IF(A1000=FinyearIm,IF(D1000&lt;=AustraliaIm,1,0),0))</f>
        <v>2023–24 60</v>
      </c>
      <c r="I1000" s="56" t="str">
        <f t="shared" si="61"/>
        <v>MALI</v>
      </c>
      <c r="J1000" s="57">
        <f t="shared" si="62"/>
        <v>0.15963621</v>
      </c>
      <c r="K1000" s="57">
        <f t="shared" si="63"/>
        <v>271.30399732000001</v>
      </c>
    </row>
    <row r="1001" spans="1:11" x14ac:dyDescent="0.2">
      <c r="A1001" t="s">
        <v>645</v>
      </c>
      <c r="B1001" t="s">
        <v>198</v>
      </c>
      <c r="C1001" s="37">
        <v>227509.21</v>
      </c>
      <c r="D1001" s="37">
        <v>287553.96000000002</v>
      </c>
      <c r="E1001" s="40"/>
      <c r="F1001" s="56" t="str">
        <f t="shared" si="60"/>
        <v>2023–24 MARS</v>
      </c>
      <c r="G1001" s="56" t="str">
        <f t="array" ref="G1001">A1001&amp;" "&amp;SUM(IF(A1001=FinyearIm,IF(C1001&lt;=QldIm,1,0),0))</f>
        <v>2023–24 123</v>
      </c>
      <c r="H1001" s="56" t="str">
        <f t="array" ref="H1001">A1001&amp;" "&amp;SUM(IF(A1001=FinyearIm,IF(D1001&lt;=AustraliaIm,1,0),0))</f>
        <v>2023–24 169</v>
      </c>
      <c r="I1001" s="56" t="str">
        <f t="shared" si="61"/>
        <v>MARS</v>
      </c>
      <c r="J1001" s="57">
        <f t="shared" si="62"/>
        <v>0.22750920999999999</v>
      </c>
      <c r="K1001" s="57">
        <f t="shared" si="63"/>
        <v>0.28755396</v>
      </c>
    </row>
    <row r="1002" spans="1:11" x14ac:dyDescent="0.2">
      <c r="A1002" t="s">
        <v>645</v>
      </c>
      <c r="B1002" t="s">
        <v>199</v>
      </c>
      <c r="C1002" s="37">
        <v>3897666.16</v>
      </c>
      <c r="D1002" s="37">
        <v>17398007.73</v>
      </c>
      <c r="E1002" s="40"/>
      <c r="F1002" s="56" t="str">
        <f t="shared" si="60"/>
        <v>2023–24 MASY</v>
      </c>
      <c r="G1002" s="56" t="str">
        <f t="array" ref="G1002">A1002&amp;" "&amp;SUM(IF(A1002=FinyearIm,IF(C1002&lt;=QldIm,1,0),0))</f>
        <v>2023–24 81</v>
      </c>
      <c r="H1002" s="56" t="str">
        <f t="array" ref="H1002">A1002&amp;" "&amp;SUM(IF(A1002=FinyearIm,IF(D1002&lt;=AustraliaIm,1,0),0))</f>
        <v>2023–24 107</v>
      </c>
      <c r="I1002" s="56" t="str">
        <f t="shared" si="61"/>
        <v>MASY</v>
      </c>
      <c r="J1002" s="57">
        <f t="shared" si="62"/>
        <v>3.89766616</v>
      </c>
      <c r="K1002" s="57">
        <f t="shared" si="63"/>
        <v>17.39800773</v>
      </c>
    </row>
    <row r="1003" spans="1:11" x14ac:dyDescent="0.2">
      <c r="A1003" t="s">
        <v>645</v>
      </c>
      <c r="B1003" t="s">
        <v>200</v>
      </c>
      <c r="C1003" s="37">
        <v>1040837.8</v>
      </c>
      <c r="D1003" s="37">
        <v>10782169.25</v>
      </c>
      <c r="E1003" s="40"/>
      <c r="F1003" s="56" t="str">
        <f t="shared" si="60"/>
        <v>2023–24 MAUS</v>
      </c>
      <c r="G1003" s="56" t="str">
        <f t="array" ref="G1003">A1003&amp;" "&amp;SUM(IF(A1003=FinyearIm,IF(C1003&lt;=QldIm,1,0),0))</f>
        <v>2023–24 105</v>
      </c>
      <c r="H1003" s="56" t="str">
        <f t="array" ref="H1003">A1003&amp;" "&amp;SUM(IF(A1003=FinyearIm,IF(D1003&lt;=AustraliaIm,1,0),0))</f>
        <v>2023–24 113</v>
      </c>
      <c r="I1003" s="56" t="str">
        <f t="shared" si="61"/>
        <v>MAUS</v>
      </c>
      <c r="J1003" s="57">
        <f t="shared" si="62"/>
        <v>1.0408378</v>
      </c>
      <c r="K1003" s="57">
        <f t="shared" si="63"/>
        <v>10.782169250000001</v>
      </c>
    </row>
    <row r="1004" spans="1:11" x14ac:dyDescent="0.2">
      <c r="A1004" t="s">
        <v>645</v>
      </c>
      <c r="B1004" t="s">
        <v>201</v>
      </c>
      <c r="C1004" s="37">
        <v>229469.48</v>
      </c>
      <c r="D1004" s="37">
        <v>6883924.7800000003</v>
      </c>
      <c r="E1004" s="40"/>
      <c r="F1004" s="56" t="str">
        <f t="shared" si="60"/>
        <v>2023–24 MDOV</v>
      </c>
      <c r="G1004" s="56" t="str">
        <f t="array" ref="G1004">A1004&amp;" "&amp;SUM(IF(A1004=FinyearIm,IF(C1004&lt;=QldIm,1,0),0))</f>
        <v>2023–24 122</v>
      </c>
      <c r="H1004" s="56" t="str">
        <f t="array" ref="H1004">A1004&amp;" "&amp;SUM(IF(A1004=FinyearIm,IF(D1004&lt;=AustraliaIm,1,0),0))</f>
        <v>2023–24 120</v>
      </c>
      <c r="I1004" s="56" t="str">
        <f t="shared" si="61"/>
        <v>MDOV</v>
      </c>
      <c r="J1004" s="57">
        <f t="shared" si="62"/>
        <v>0.22946948</v>
      </c>
      <c r="K1004" s="57">
        <f t="shared" si="63"/>
        <v>6.8839247800000001</v>
      </c>
    </row>
    <row r="1005" spans="1:11" x14ac:dyDescent="0.2">
      <c r="A1005" t="s">
        <v>645</v>
      </c>
      <c r="B1005" t="s">
        <v>202</v>
      </c>
      <c r="C1005" s="37">
        <v>423274406.28999901</v>
      </c>
      <c r="D1005" s="37">
        <v>4537506939.6499996</v>
      </c>
      <c r="E1005" s="40"/>
      <c r="F1005" s="56" t="str">
        <f t="shared" si="60"/>
        <v>2023–24 MEXI</v>
      </c>
      <c r="G1005" s="56" t="str">
        <f t="array" ref="G1005">A1005&amp;" "&amp;SUM(IF(A1005=FinyearIm,IF(C1005&lt;=QldIm,1,0),0))</f>
        <v>2023–24 23</v>
      </c>
      <c r="H1005" s="56" t="str">
        <f t="array" ref="H1005">A1005&amp;" "&amp;SUM(IF(A1005=FinyearIm,IF(D1005&lt;=AustraliaIm,1,0),0))</f>
        <v>2023–24 17</v>
      </c>
      <c r="I1005" s="56" t="str">
        <f t="shared" si="61"/>
        <v>MEXI</v>
      </c>
      <c r="J1005" s="57">
        <f t="shared" si="62"/>
        <v>423.27440628999904</v>
      </c>
      <c r="K1005" s="57">
        <f t="shared" si="63"/>
        <v>4537.5069396499994</v>
      </c>
    </row>
    <row r="1006" spans="1:11" x14ac:dyDescent="0.2">
      <c r="A1006" t="s">
        <v>645</v>
      </c>
      <c r="B1006" t="s">
        <v>203</v>
      </c>
      <c r="C1006" s="37">
        <v>0</v>
      </c>
      <c r="D1006" s="37">
        <v>84232.44</v>
      </c>
      <c r="E1006" s="40"/>
      <c r="F1006" s="56" t="str">
        <f t="shared" si="60"/>
        <v>2023–24 MICR</v>
      </c>
      <c r="G1006" s="56" t="str">
        <f t="array" ref="G1006">A1006&amp;" "&amp;SUM(IF(A1006=FinyearIm,IF(C1006&lt;=QldIm,1,0),0))</f>
        <v>2023–24 223</v>
      </c>
      <c r="H1006" s="56" t="str">
        <f t="array" ref="H1006">A1006&amp;" "&amp;SUM(IF(A1006=FinyearIm,IF(D1006&lt;=AustraliaIm,1,0),0))</f>
        <v>2023–24 199</v>
      </c>
      <c r="I1006" s="56" t="str">
        <f t="shared" si="61"/>
        <v>MICR</v>
      </c>
      <c r="J1006" s="57">
        <f t="shared" si="62"/>
        <v>0</v>
      </c>
      <c r="K1006" s="57">
        <f t="shared" si="63"/>
        <v>8.4232440000000006E-2</v>
      </c>
    </row>
    <row r="1007" spans="1:11" x14ac:dyDescent="0.2">
      <c r="A1007" t="s">
        <v>645</v>
      </c>
      <c r="B1007" t="s">
        <v>204</v>
      </c>
      <c r="C1007" s="37">
        <v>3768024616.4299998</v>
      </c>
      <c r="D1007" s="37">
        <v>17540622207.569901</v>
      </c>
      <c r="E1007" s="40"/>
      <c r="F1007" s="56" t="str">
        <f t="shared" si="60"/>
        <v>2023–24 MLAY</v>
      </c>
      <c r="G1007" s="56" t="str">
        <f t="array" ref="G1007">A1007&amp;" "&amp;SUM(IF(A1007=FinyearIm,IF(C1007&lt;=QldIm,1,0),0))</f>
        <v>2023–24 6</v>
      </c>
      <c r="H1007" s="56" t="str">
        <f t="array" ref="H1007">A1007&amp;" "&amp;SUM(IF(A1007=FinyearIm,IF(D1007&lt;=AustraliaIm,1,0),0))</f>
        <v>2023–24 7</v>
      </c>
      <c r="I1007" s="56" t="str">
        <f t="shared" si="61"/>
        <v>MLAY</v>
      </c>
      <c r="J1007" s="57">
        <f t="shared" si="62"/>
        <v>3768.0246164299997</v>
      </c>
      <c r="K1007" s="57">
        <f t="shared" si="63"/>
        <v>17540.622207569901</v>
      </c>
    </row>
    <row r="1008" spans="1:11" x14ac:dyDescent="0.2">
      <c r="A1008" t="s">
        <v>645</v>
      </c>
      <c r="B1008" t="s">
        <v>205</v>
      </c>
      <c r="C1008" s="37">
        <v>15124.72</v>
      </c>
      <c r="D1008">
        <v>105418.89</v>
      </c>
      <c r="E1008" s="40"/>
      <c r="F1008" s="56" t="str">
        <f t="shared" si="60"/>
        <v>2023–24 MLDV</v>
      </c>
      <c r="G1008" s="56" t="str">
        <f t="array" ref="G1008">A1008&amp;" "&amp;SUM(IF(A1008=FinyearIm,IF(C1008&lt;=QldIm,1,0),0))</f>
        <v>2023–24 163</v>
      </c>
      <c r="H1008" s="56" t="str">
        <f t="array" ref="H1008">A1008&amp;" "&amp;SUM(IF(A1008=FinyearIm,IF(D1008&lt;=AustraliaIm,1,0),0))</f>
        <v>2023–24 190</v>
      </c>
      <c r="I1008" s="56" t="str">
        <f t="shared" si="61"/>
        <v>MLDV</v>
      </c>
      <c r="J1008" s="57">
        <f t="shared" si="62"/>
        <v>1.5124719999999999E-2</v>
      </c>
      <c r="K1008" s="57">
        <f t="shared" si="63"/>
        <v>0.10541889</v>
      </c>
    </row>
    <row r="1009" spans="1:11" x14ac:dyDescent="0.2">
      <c r="A1009" t="s">
        <v>645</v>
      </c>
      <c r="B1009" t="s">
        <v>206</v>
      </c>
      <c r="C1009" s="37">
        <v>1084237.74</v>
      </c>
      <c r="D1009" s="37">
        <v>77679913.439999998</v>
      </c>
      <c r="E1009" s="40"/>
      <c r="F1009" s="56" t="str">
        <f t="shared" si="60"/>
        <v>2023–24 MLTA</v>
      </c>
      <c r="G1009" s="56" t="str">
        <f t="array" ref="G1009">A1009&amp;" "&amp;SUM(IF(A1009=FinyearIm,IF(C1009&lt;=QldIm,1,0),0))</f>
        <v>2023–24 103</v>
      </c>
      <c r="H1009" s="56" t="str">
        <f t="array" ref="H1009">A1009&amp;" "&amp;SUM(IF(A1009=FinyearIm,IF(D1009&lt;=AustraliaIm,1,0),0))</f>
        <v>2023–24 81</v>
      </c>
      <c r="I1009" s="56" t="str">
        <f t="shared" si="61"/>
        <v>MLTA</v>
      </c>
      <c r="J1009" s="57">
        <f t="shared" si="62"/>
        <v>1.0842377400000001</v>
      </c>
      <c r="K1009" s="57">
        <f t="shared" si="63"/>
        <v>77.679913439999993</v>
      </c>
    </row>
    <row r="1010" spans="1:11" x14ac:dyDescent="0.2">
      <c r="A1010" t="s">
        <v>645</v>
      </c>
      <c r="B1010" t="s">
        <v>207</v>
      </c>
      <c r="C1010" s="37">
        <v>1226.6099999999999</v>
      </c>
      <c r="D1010" s="37">
        <v>126842.38</v>
      </c>
      <c r="E1010" s="40"/>
      <c r="F1010" s="56" t="str">
        <f t="shared" si="60"/>
        <v>2023–24 MLWI</v>
      </c>
      <c r="G1010" s="56" t="str">
        <f t="array" ref="G1010">A1010&amp;" "&amp;SUM(IF(A1010=FinyearIm,IF(C1010&lt;=QldIm,1,0),0))</f>
        <v>2023–24 181</v>
      </c>
      <c r="H1010" s="56" t="str">
        <f t="array" ref="H1010">A1010&amp;" "&amp;SUM(IF(A1010=FinyearIm,IF(D1010&lt;=AustraliaIm,1,0),0))</f>
        <v>2023–24 184</v>
      </c>
      <c r="I1010" s="56" t="str">
        <f t="shared" si="61"/>
        <v>MLWI</v>
      </c>
      <c r="J1010" s="57">
        <f t="shared" si="62"/>
        <v>1.2266099999999999E-3</v>
      </c>
      <c r="K1010" s="57">
        <f t="shared" si="63"/>
        <v>0.12684238</v>
      </c>
    </row>
    <row r="1011" spans="1:11" x14ac:dyDescent="0.2">
      <c r="A1011" t="s">
        <v>645</v>
      </c>
      <c r="B1011" t="s">
        <v>208</v>
      </c>
      <c r="C1011" s="37">
        <v>46810.25</v>
      </c>
      <c r="D1011" s="37">
        <v>956325.63</v>
      </c>
      <c r="E1011" s="40"/>
      <c r="F1011" s="56" t="str">
        <f t="shared" si="60"/>
        <v>2023–24 MNGL</v>
      </c>
      <c r="G1011" s="56" t="str">
        <f t="array" ref="G1011">A1011&amp;" "&amp;SUM(IF(A1011=FinyearIm,IF(C1011&lt;=QldIm,1,0),0))</f>
        <v>2023–24 150</v>
      </c>
      <c r="H1011" s="56" t="str">
        <f t="array" ref="H1011">A1011&amp;" "&amp;SUM(IF(A1011=FinyearIm,IF(D1011&lt;=AustraliaIm,1,0),0))</f>
        <v>2023–24 152</v>
      </c>
      <c r="I1011" s="56" t="str">
        <f t="shared" si="61"/>
        <v>MNGL</v>
      </c>
      <c r="J1011" s="57">
        <f t="shared" si="62"/>
        <v>4.6810249999999998E-2</v>
      </c>
      <c r="K1011" s="57">
        <f t="shared" si="63"/>
        <v>0.95632563000000004</v>
      </c>
    </row>
    <row r="1012" spans="1:11" x14ac:dyDescent="0.2">
      <c r="A1012" t="s">
        <v>645</v>
      </c>
      <c r="B1012" t="s">
        <v>333</v>
      </c>
      <c r="C1012" s="37">
        <v>0</v>
      </c>
      <c r="D1012" s="37">
        <v>20001.77</v>
      </c>
      <c r="E1012" s="40"/>
      <c r="F1012" s="56" t="str">
        <f t="shared" si="60"/>
        <v>2023–24 MONT</v>
      </c>
      <c r="G1012" s="56" t="str">
        <f t="array" ref="G1012">A1012&amp;" "&amp;SUM(IF(A1012=FinyearIm,IF(C1012&lt;=QldIm,1,0),0))</f>
        <v>2023–24 223</v>
      </c>
      <c r="H1012" s="56" t="str">
        <f t="array" ref="H1012">A1012&amp;" "&amp;SUM(IF(A1012=FinyearIm,IF(D1012&lt;=AustraliaIm,1,0),0))</f>
        <v>2023–24 210</v>
      </c>
      <c r="I1012" s="56" t="str">
        <f t="shared" si="61"/>
        <v>MONT</v>
      </c>
      <c r="J1012" s="57">
        <f t="shared" si="62"/>
        <v>0</v>
      </c>
      <c r="K1012" s="57">
        <f t="shared" si="63"/>
        <v>2.0001770000000002E-2</v>
      </c>
    </row>
    <row r="1013" spans="1:11" x14ac:dyDescent="0.2">
      <c r="A1013" t="s">
        <v>645</v>
      </c>
      <c r="B1013" t="s">
        <v>209</v>
      </c>
      <c r="C1013" s="37">
        <v>35496577.450000003</v>
      </c>
      <c r="D1013" s="37">
        <v>562529078.36000001</v>
      </c>
      <c r="E1013" s="40"/>
      <c r="F1013" s="56" t="str">
        <f t="shared" si="60"/>
        <v>2023–24 MORO</v>
      </c>
      <c r="G1013" s="56" t="str">
        <f t="array" ref="G1013">A1013&amp;" "&amp;SUM(IF(A1013=FinyearIm,IF(C1013&lt;=QldIm,1,0),0))</f>
        <v>2023–24 60</v>
      </c>
      <c r="H1013" s="56" t="str">
        <f t="array" ref="H1013">A1013&amp;" "&amp;SUM(IF(A1013=FinyearIm,IF(D1013&lt;=AustraliaIm,1,0),0))</f>
        <v>2023–24 50</v>
      </c>
      <c r="I1013" s="56" t="str">
        <f t="shared" si="61"/>
        <v>MORO</v>
      </c>
      <c r="J1013" s="57">
        <f t="shared" si="62"/>
        <v>35.496577450000004</v>
      </c>
      <c r="K1013" s="57">
        <f t="shared" si="63"/>
        <v>562.52907835999997</v>
      </c>
    </row>
    <row r="1014" spans="1:11" x14ac:dyDescent="0.2">
      <c r="A1014" t="s">
        <v>645</v>
      </c>
      <c r="B1014" t="s">
        <v>210</v>
      </c>
      <c r="C1014" s="37">
        <v>0</v>
      </c>
      <c r="D1014" s="37">
        <v>1468688.19</v>
      </c>
      <c r="E1014" s="40"/>
      <c r="F1014" s="56" t="str">
        <f t="shared" si="60"/>
        <v>2023–24 MOZA</v>
      </c>
      <c r="G1014" s="56" t="str">
        <f t="array" ref="G1014">A1014&amp;" "&amp;SUM(IF(A1014=FinyearIm,IF(C1014&lt;=QldIm,1,0),0))</f>
        <v>2023–24 223</v>
      </c>
      <c r="H1014" s="56" t="str">
        <f t="array" ref="H1014">A1014&amp;" "&amp;SUM(IF(A1014=FinyearIm,IF(D1014&lt;=AustraliaIm,1,0),0))</f>
        <v>2023–24 144</v>
      </c>
      <c r="I1014" s="56" t="str">
        <f t="shared" si="61"/>
        <v>MOZA</v>
      </c>
      <c r="J1014" s="57">
        <f t="shared" si="62"/>
        <v>0</v>
      </c>
      <c r="K1014" s="57">
        <f t="shared" si="63"/>
        <v>1.4686881899999999</v>
      </c>
    </row>
    <row r="1015" spans="1:11" x14ac:dyDescent="0.2">
      <c r="A1015" t="s">
        <v>645</v>
      </c>
      <c r="B1015" t="s">
        <v>211</v>
      </c>
      <c r="C1015" s="37">
        <v>2112.8000000000002</v>
      </c>
      <c r="D1015" s="37">
        <v>15337.76</v>
      </c>
      <c r="E1015" s="40"/>
      <c r="F1015" s="56" t="str">
        <f t="shared" si="60"/>
        <v>2023–24 MRNS</v>
      </c>
      <c r="G1015" s="56" t="str">
        <f t="array" ref="G1015">A1015&amp;" "&amp;SUM(IF(A1015=FinyearIm,IF(C1015&lt;=QldIm,1,0),0))</f>
        <v>2023–24 175</v>
      </c>
      <c r="H1015" s="56" t="str">
        <f t="array" ref="H1015">A1015&amp;" "&amp;SUM(IF(A1015=FinyearIm,IF(D1015&lt;=AustraliaIm,1,0),0))</f>
        <v>2023–24 213</v>
      </c>
      <c r="I1015" s="56" t="str">
        <f t="shared" si="61"/>
        <v>MRNS</v>
      </c>
      <c r="J1015" s="57">
        <f t="shared" si="62"/>
        <v>2.1128000000000002E-3</v>
      </c>
      <c r="K1015" s="57">
        <f t="shared" si="63"/>
        <v>1.5337760000000001E-2</v>
      </c>
    </row>
    <row r="1016" spans="1:11" x14ac:dyDescent="0.2">
      <c r="A1016" t="s">
        <v>645</v>
      </c>
      <c r="B1016" t="s">
        <v>212</v>
      </c>
      <c r="C1016" s="37">
        <v>0</v>
      </c>
      <c r="D1016" s="37">
        <v>149784088.16</v>
      </c>
      <c r="E1016" s="40"/>
      <c r="F1016" s="56" t="str">
        <f t="shared" si="60"/>
        <v>2023–24 MRTN</v>
      </c>
      <c r="G1016" s="56" t="str">
        <f t="array" ref="G1016">A1016&amp;" "&amp;SUM(IF(A1016=FinyearIm,IF(C1016&lt;=QldIm,1,0),0))</f>
        <v>2023–24 223</v>
      </c>
      <c r="H1016" s="56" t="str">
        <f t="array" ref="H1016">A1016&amp;" "&amp;SUM(IF(A1016=FinyearIm,IF(D1016&lt;=AustraliaIm,1,0),0))</f>
        <v>2023–24 70</v>
      </c>
      <c r="I1016" s="56" t="str">
        <f t="shared" si="61"/>
        <v>MRTN</v>
      </c>
      <c r="J1016" s="57">
        <f t="shared" si="62"/>
        <v>0</v>
      </c>
      <c r="K1016" s="57">
        <f t="shared" si="63"/>
        <v>149.78408816000001</v>
      </c>
    </row>
    <row r="1017" spans="1:11" x14ac:dyDescent="0.2">
      <c r="A1017" t="s">
        <v>645</v>
      </c>
      <c r="B1017" t="s">
        <v>316</v>
      </c>
      <c r="C1017" s="37">
        <v>107931.51</v>
      </c>
      <c r="D1017" s="37">
        <v>850939.9</v>
      </c>
      <c r="E1017" s="40"/>
      <c r="F1017" s="56" t="str">
        <f t="shared" si="60"/>
        <v>2023–24 MTEN</v>
      </c>
      <c r="G1017" s="56" t="str">
        <f t="array" ref="G1017">A1017&amp;" "&amp;SUM(IF(A1017=FinyearIm,IF(C1017&lt;=QldIm,1,0),0))</f>
        <v>2023–24 134</v>
      </c>
      <c r="H1017" s="56" t="str">
        <f t="array" ref="H1017">A1017&amp;" "&amp;SUM(IF(A1017=FinyearIm,IF(D1017&lt;=AustraliaIm,1,0),0))</f>
        <v>2023–24 154</v>
      </c>
      <c r="I1017" s="56" t="str">
        <f t="shared" si="61"/>
        <v>MTEN</v>
      </c>
      <c r="J1017" s="57">
        <f t="shared" si="62"/>
        <v>0.10793150999999999</v>
      </c>
      <c r="K1017" s="57">
        <f t="shared" si="63"/>
        <v>0.85093989999999997</v>
      </c>
    </row>
    <row r="1018" spans="1:11" x14ac:dyDescent="0.2">
      <c r="A1018" t="s">
        <v>645</v>
      </c>
      <c r="B1018" t="s">
        <v>213</v>
      </c>
      <c r="C1018" s="37">
        <v>1190795.23</v>
      </c>
      <c r="D1018" s="37">
        <v>16508295.23</v>
      </c>
      <c r="E1018" s="40"/>
      <c r="F1018" s="56" t="str">
        <f t="shared" si="60"/>
        <v>2023–24 NAMI</v>
      </c>
      <c r="G1018" s="56" t="str">
        <f t="array" ref="G1018">A1018&amp;" "&amp;SUM(IF(A1018=FinyearIm,IF(C1018&lt;=QldIm,1,0),0))</f>
        <v>2023–24 101</v>
      </c>
      <c r="H1018" s="56" t="str">
        <f t="array" ref="H1018">A1018&amp;" "&amp;SUM(IF(A1018=FinyearIm,IF(D1018&lt;=AustraliaIm,1,0),0))</f>
        <v>2023–24 109</v>
      </c>
      <c r="I1018" s="56" t="str">
        <f t="shared" si="61"/>
        <v>NAMI</v>
      </c>
      <c r="J1018" s="57">
        <f t="shared" si="62"/>
        <v>1.19079523</v>
      </c>
      <c r="K1018" s="57">
        <f t="shared" si="63"/>
        <v>16.508295230000002</v>
      </c>
    </row>
    <row r="1019" spans="1:11" x14ac:dyDescent="0.2">
      <c r="A1019" t="s">
        <v>645</v>
      </c>
      <c r="B1019" t="s">
        <v>214</v>
      </c>
      <c r="C1019" s="37">
        <v>86842.64</v>
      </c>
      <c r="D1019" s="37">
        <v>325784.03000000003</v>
      </c>
      <c r="E1019" s="40"/>
      <c r="F1019" s="56" t="str">
        <f t="shared" si="60"/>
        <v>2023–24 NAUR</v>
      </c>
      <c r="G1019" s="56" t="str">
        <f t="array" ref="G1019">A1019&amp;" "&amp;SUM(IF(A1019=FinyearIm,IF(C1019&lt;=QldIm,1,0),0))</f>
        <v>2023–24 137</v>
      </c>
      <c r="H1019" s="56" t="str">
        <f t="array" ref="H1019">A1019&amp;" "&amp;SUM(IF(A1019=FinyearIm,IF(D1019&lt;=AustraliaIm,1,0),0))</f>
        <v>2023–24 165</v>
      </c>
      <c r="I1019" s="56" t="str">
        <f t="shared" si="61"/>
        <v>NAUR</v>
      </c>
      <c r="J1019" s="57">
        <f t="shared" si="62"/>
        <v>8.6842639999999999E-2</v>
      </c>
      <c r="K1019" s="57">
        <f t="shared" si="63"/>
        <v>0.32578403</v>
      </c>
    </row>
    <row r="1020" spans="1:11" x14ac:dyDescent="0.2">
      <c r="A1020" t="s">
        <v>645</v>
      </c>
      <c r="B1020" t="s">
        <v>215</v>
      </c>
      <c r="C1020" s="37">
        <v>5877337.6600000001</v>
      </c>
      <c r="D1020" s="37">
        <v>14483149.68</v>
      </c>
      <c r="E1020" s="40"/>
      <c r="F1020" s="56" t="str">
        <f t="shared" si="60"/>
        <v>2023–24 NCAL</v>
      </c>
      <c r="G1020" s="56" t="str">
        <f t="array" ref="G1020">A1020&amp;" "&amp;SUM(IF(A1020=FinyearIm,IF(C1020&lt;=QldIm,1,0),0))</f>
        <v>2023–24 75</v>
      </c>
      <c r="H1020" s="56" t="str">
        <f t="array" ref="H1020">A1020&amp;" "&amp;SUM(IF(A1020=FinyearIm,IF(D1020&lt;=AustraliaIm,1,0),0))</f>
        <v>2023–24 110</v>
      </c>
      <c r="I1020" s="56" t="str">
        <f t="shared" si="61"/>
        <v>NCAL</v>
      </c>
      <c r="J1020" s="57">
        <f t="shared" si="62"/>
        <v>5.8773376600000002</v>
      </c>
      <c r="K1020" s="57">
        <f t="shared" si="63"/>
        <v>14.48314968</v>
      </c>
    </row>
    <row r="1021" spans="1:11" x14ac:dyDescent="0.2">
      <c r="A1021" t="s">
        <v>645</v>
      </c>
      <c r="B1021" t="s">
        <v>216</v>
      </c>
      <c r="C1021" s="37">
        <v>912747.85</v>
      </c>
      <c r="D1021" s="37">
        <v>18034781.02</v>
      </c>
      <c r="E1021" s="40"/>
      <c r="F1021" s="56" t="str">
        <f t="shared" si="60"/>
        <v>2023–24 NEPA</v>
      </c>
      <c r="G1021" s="56" t="str">
        <f t="array" ref="G1021">A1021&amp;" "&amp;SUM(IF(A1021=FinyearIm,IF(C1021&lt;=QldIm,1,0),0))</f>
        <v>2023–24 108</v>
      </c>
      <c r="H1021" s="56" t="str">
        <f t="array" ref="H1021">A1021&amp;" "&amp;SUM(IF(A1021=FinyearIm,IF(D1021&lt;=AustraliaIm,1,0),0))</f>
        <v>2023–24 105</v>
      </c>
      <c r="I1021" s="56" t="str">
        <f t="shared" si="61"/>
        <v>NEPA</v>
      </c>
      <c r="J1021" s="57">
        <f t="shared" si="62"/>
        <v>0.91274785000000003</v>
      </c>
      <c r="K1021" s="57">
        <f t="shared" si="63"/>
        <v>18.03478102</v>
      </c>
    </row>
    <row r="1022" spans="1:11" x14ac:dyDescent="0.2">
      <c r="A1022" t="s">
        <v>645</v>
      </c>
      <c r="B1022" t="s">
        <v>217</v>
      </c>
      <c r="C1022" s="37">
        <v>429071843.36999899</v>
      </c>
      <c r="D1022">
        <v>3308291704.0700002</v>
      </c>
      <c r="E1022" s="40"/>
      <c r="F1022" s="56" t="str">
        <f t="shared" si="60"/>
        <v>2023–24 NETH</v>
      </c>
      <c r="G1022" s="56" t="str">
        <f t="array" ref="G1022">A1022&amp;" "&amp;SUM(IF(A1022=FinyearIm,IF(C1022&lt;=QldIm,1,0),0))</f>
        <v>2023–24 22</v>
      </c>
      <c r="H1022" s="56" t="str">
        <f t="array" ref="H1022">A1022&amp;" "&amp;SUM(IF(A1022=FinyearIm,IF(D1022&lt;=AustraliaIm,1,0),0))</f>
        <v>2023–24 22</v>
      </c>
      <c r="I1022" s="56" t="str">
        <f t="shared" si="61"/>
        <v>NETH</v>
      </c>
      <c r="J1022" s="57">
        <f t="shared" si="62"/>
        <v>429.07184336999899</v>
      </c>
      <c r="K1022" s="57">
        <f t="shared" si="63"/>
        <v>3308.2917040700004</v>
      </c>
    </row>
    <row r="1023" spans="1:11" x14ac:dyDescent="0.2">
      <c r="A1023" t="s">
        <v>645</v>
      </c>
      <c r="B1023" t="s">
        <v>218</v>
      </c>
      <c r="C1023" s="37">
        <v>141383582.83000001</v>
      </c>
      <c r="D1023" s="37">
        <v>184676821.97</v>
      </c>
      <c r="E1023" s="40"/>
      <c r="F1023" s="56" t="str">
        <f t="shared" si="60"/>
        <v>2023–24 NGRA</v>
      </c>
      <c r="G1023" s="56" t="str">
        <f t="array" ref="G1023">A1023&amp;" "&amp;SUM(IF(A1023=FinyearIm,IF(C1023&lt;=QldIm,1,0),0))</f>
        <v>2023–24 37</v>
      </c>
      <c r="H1023" s="56" t="str">
        <f t="array" ref="H1023">A1023&amp;" "&amp;SUM(IF(A1023=FinyearIm,IF(D1023&lt;=AustraliaIm,1,0),0))</f>
        <v>2023–24 66</v>
      </c>
      <c r="I1023" s="56" t="str">
        <f t="shared" si="61"/>
        <v>NGRA</v>
      </c>
      <c r="J1023" s="57">
        <f t="shared" si="62"/>
        <v>141.38358283000002</v>
      </c>
      <c r="K1023" s="57">
        <f t="shared" si="63"/>
        <v>184.67682196999999</v>
      </c>
    </row>
    <row r="1024" spans="1:11" x14ac:dyDescent="0.2">
      <c r="A1024" t="s">
        <v>645</v>
      </c>
      <c r="B1024" t="s">
        <v>219</v>
      </c>
      <c r="C1024" s="37">
        <v>2838866.28</v>
      </c>
      <c r="D1024" s="37">
        <v>28959818.379999999</v>
      </c>
      <c r="E1024" s="40"/>
      <c r="F1024" s="56" t="str">
        <f t="shared" si="60"/>
        <v>2023–24 NICA</v>
      </c>
      <c r="G1024" s="56" t="str">
        <f t="array" ref="G1024">A1024&amp;" "&amp;SUM(IF(A1024=FinyearIm,IF(C1024&lt;=QldIm,1,0),0))</f>
        <v>2023–24 87</v>
      </c>
      <c r="H1024" s="56" t="str">
        <f t="array" ref="H1024">A1024&amp;" "&amp;SUM(IF(A1024=FinyearIm,IF(D1024&lt;=AustraliaIm,1,0),0))</f>
        <v>2023–24 96</v>
      </c>
      <c r="I1024" s="56" t="str">
        <f t="shared" si="61"/>
        <v>NICA</v>
      </c>
      <c r="J1024" s="57">
        <f t="shared" si="62"/>
        <v>2.83886628</v>
      </c>
      <c r="K1024" s="57">
        <f t="shared" si="63"/>
        <v>28.959818379999998</v>
      </c>
    </row>
    <row r="1025" spans="1:11" x14ac:dyDescent="0.2">
      <c r="A1025" t="s">
        <v>645</v>
      </c>
      <c r="B1025" t="s">
        <v>220</v>
      </c>
      <c r="C1025" s="37">
        <v>156607.9</v>
      </c>
      <c r="D1025" s="37">
        <v>1417043.58</v>
      </c>
      <c r="E1025" s="40"/>
      <c r="F1025" s="56" t="str">
        <f t="shared" si="60"/>
        <v>2023–24 NIGE</v>
      </c>
      <c r="G1025" s="56" t="str">
        <f t="array" ref="G1025">A1025&amp;" "&amp;SUM(IF(A1025=FinyearIm,IF(C1025&lt;=QldIm,1,0),0))</f>
        <v>2023–24 128</v>
      </c>
      <c r="H1025" s="56" t="str">
        <f t="array" ref="H1025">A1025&amp;" "&amp;SUM(IF(A1025=FinyearIm,IF(D1025&lt;=AustraliaIm,1,0),0))</f>
        <v>2023–24 145</v>
      </c>
      <c r="I1025" s="56" t="str">
        <f t="shared" si="61"/>
        <v>NIGE</v>
      </c>
      <c r="J1025" s="57">
        <f t="shared" si="62"/>
        <v>0.15660789999999999</v>
      </c>
      <c r="K1025" s="57">
        <f t="shared" si="63"/>
        <v>1.4170435800000001</v>
      </c>
    </row>
    <row r="1026" spans="1:11" x14ac:dyDescent="0.2">
      <c r="A1026" t="s">
        <v>645</v>
      </c>
      <c r="B1026" t="s">
        <v>221</v>
      </c>
      <c r="C1026" s="37">
        <v>2246.8000000000002</v>
      </c>
      <c r="D1026" s="37">
        <v>143362.20000000001</v>
      </c>
      <c r="E1026" s="40"/>
      <c r="F1026" s="56" t="str">
        <f t="shared" ref="F1026:F1089" si="64">A1026&amp;" "&amp;B1026</f>
        <v>2023–24 NIUE</v>
      </c>
      <c r="G1026" s="56" t="str">
        <f t="array" ref="G1026">A1026&amp;" "&amp;SUM(IF(A1026=FinyearIm,IF(C1026&lt;=QldIm,1,0),0))</f>
        <v>2023–24 174</v>
      </c>
      <c r="H1026" s="56" t="str">
        <f t="array" ref="H1026">A1026&amp;" "&amp;SUM(IF(A1026=FinyearIm,IF(D1026&lt;=AustraliaIm,1,0),0))</f>
        <v>2023–24 180</v>
      </c>
      <c r="I1026" s="56" t="str">
        <f t="shared" ref="I1026:I1089" si="65">B1026</f>
        <v>NIUE</v>
      </c>
      <c r="J1026" s="57">
        <f t="shared" ref="J1026:J1089" si="66">C1026/1000000</f>
        <v>2.2468000000000002E-3</v>
      </c>
      <c r="K1026" s="57">
        <f t="shared" ref="K1026:K1089" si="67">D1026/1000000</f>
        <v>0.14336220000000002</v>
      </c>
    </row>
    <row r="1027" spans="1:11" x14ac:dyDescent="0.2">
      <c r="A1027" t="s">
        <v>645</v>
      </c>
      <c r="B1027" t="s">
        <v>223</v>
      </c>
      <c r="C1027" s="37">
        <v>61159933.729999997</v>
      </c>
      <c r="D1027" s="37">
        <v>714721070.13999999</v>
      </c>
      <c r="E1027" s="40"/>
      <c r="F1027" s="56" t="str">
        <f t="shared" si="64"/>
        <v>2023–24 NWAY</v>
      </c>
      <c r="G1027" s="56" t="str">
        <f t="array" ref="G1027">A1027&amp;" "&amp;SUM(IF(A1027=FinyearIm,IF(C1027&lt;=QldIm,1,0),0))</f>
        <v>2023–24 54</v>
      </c>
      <c r="H1027" s="56" t="str">
        <f t="array" ref="H1027">A1027&amp;" "&amp;SUM(IF(A1027=FinyearIm,IF(D1027&lt;=AustraliaIm,1,0),0))</f>
        <v>2023–24 45</v>
      </c>
      <c r="I1027" s="56" t="str">
        <f t="shared" si="65"/>
        <v>NWAY</v>
      </c>
      <c r="J1027" s="57">
        <f t="shared" si="66"/>
        <v>61.159933729999999</v>
      </c>
      <c r="K1027" s="57">
        <f t="shared" si="67"/>
        <v>714.72107013999994</v>
      </c>
    </row>
    <row r="1028" spans="1:11" x14ac:dyDescent="0.2">
      <c r="A1028" t="s">
        <v>645</v>
      </c>
      <c r="B1028" t="s">
        <v>224</v>
      </c>
      <c r="C1028" s="37">
        <v>1011093257.35</v>
      </c>
      <c r="D1028" s="37">
        <v>7170776678.54</v>
      </c>
      <c r="E1028" s="40"/>
      <c r="F1028" s="56" t="str">
        <f t="shared" si="64"/>
        <v>2023–24 NZ</v>
      </c>
      <c r="G1028" s="56" t="str">
        <f t="array" ref="G1028">A1028&amp;" "&amp;SUM(IF(A1028=FinyearIm,IF(C1028&lt;=QldIm,1,0),0))</f>
        <v>2023–24 15</v>
      </c>
      <c r="H1028" s="56" t="str">
        <f t="array" ref="H1028">A1028&amp;" "&amp;SUM(IF(A1028=FinyearIm,IF(D1028&lt;=AustraliaIm,1,0),0))</f>
        <v>2023–24 15</v>
      </c>
      <c r="I1028" s="56" t="str">
        <f t="shared" si="65"/>
        <v>NZ</v>
      </c>
      <c r="J1028" s="57">
        <f t="shared" si="66"/>
        <v>1011.09325735</v>
      </c>
      <c r="K1028" s="57">
        <f t="shared" si="67"/>
        <v>7170.7766785399999</v>
      </c>
    </row>
    <row r="1029" spans="1:11" x14ac:dyDescent="0.2">
      <c r="A1029" t="s">
        <v>645</v>
      </c>
      <c r="B1029" t="s">
        <v>225</v>
      </c>
      <c r="C1029" s="37">
        <v>44055465.43</v>
      </c>
      <c r="D1029" s="37">
        <v>408288579.35000002</v>
      </c>
      <c r="E1029" s="40"/>
      <c r="F1029" s="56" t="str">
        <f t="shared" si="64"/>
        <v>2023–24 OMAN</v>
      </c>
      <c r="G1029" s="56" t="str">
        <f t="array" ref="G1029">A1029&amp;" "&amp;SUM(IF(A1029=FinyearIm,IF(C1029&lt;=QldIm,1,0),0))</f>
        <v>2023–24 59</v>
      </c>
      <c r="H1029" s="56" t="str">
        <f t="array" ref="H1029">A1029&amp;" "&amp;SUM(IF(A1029=FinyearIm,IF(D1029&lt;=AustraliaIm,1,0),0))</f>
        <v>2023–24 54</v>
      </c>
      <c r="I1029" s="56" t="str">
        <f t="shared" si="65"/>
        <v>OMAN</v>
      </c>
      <c r="J1029" s="57">
        <f t="shared" si="66"/>
        <v>44.055465429999998</v>
      </c>
      <c r="K1029" s="57">
        <f t="shared" si="67"/>
        <v>408.28857935000002</v>
      </c>
    </row>
    <row r="1030" spans="1:11" x14ac:dyDescent="0.2">
      <c r="A1030" t="s">
        <v>645</v>
      </c>
      <c r="B1030" t="s">
        <v>226</v>
      </c>
      <c r="C1030" s="37">
        <v>66626141.179999903</v>
      </c>
      <c r="D1030" s="37">
        <v>428040528.25999999</v>
      </c>
      <c r="E1030" s="40"/>
      <c r="F1030" s="56" t="str">
        <f t="shared" si="64"/>
        <v>2023–24 PAKI</v>
      </c>
      <c r="G1030" s="56" t="str">
        <f t="array" ref="G1030">A1030&amp;" "&amp;SUM(IF(A1030=FinyearIm,IF(C1030&lt;=QldIm,1,0),0))</f>
        <v>2023–24 52</v>
      </c>
      <c r="H1030" s="56" t="str">
        <f t="array" ref="H1030">A1030&amp;" "&amp;SUM(IF(A1030=FinyearIm,IF(D1030&lt;=AustraliaIm,1,0),0))</f>
        <v>2023–24 52</v>
      </c>
      <c r="I1030" s="56" t="str">
        <f t="shared" si="65"/>
        <v>PAKI</v>
      </c>
      <c r="J1030" s="57">
        <f t="shared" si="66"/>
        <v>66.626141179999905</v>
      </c>
      <c r="K1030" s="57">
        <f t="shared" si="67"/>
        <v>428.04052825999997</v>
      </c>
    </row>
    <row r="1031" spans="1:11" x14ac:dyDescent="0.2">
      <c r="A1031" t="s">
        <v>645</v>
      </c>
      <c r="B1031" t="s">
        <v>227</v>
      </c>
      <c r="C1031" s="37">
        <v>1050</v>
      </c>
      <c r="D1031" s="37">
        <v>3679.96</v>
      </c>
      <c r="E1031" s="40"/>
      <c r="F1031" s="56" t="str">
        <f t="shared" si="64"/>
        <v>2023–24 PALU</v>
      </c>
      <c r="G1031" s="56" t="str">
        <f t="array" ref="G1031">A1031&amp;" "&amp;SUM(IF(A1031=FinyearIm,IF(C1031&lt;=QldIm,1,0),0))</f>
        <v>2023–24 185</v>
      </c>
      <c r="H1031" s="56" t="str">
        <f t="array" ref="H1031">A1031&amp;" "&amp;SUM(IF(A1031=FinyearIm,IF(D1031&lt;=AustraliaIm,1,0),0))</f>
        <v>2023–24 219</v>
      </c>
      <c r="I1031" s="56" t="str">
        <f t="shared" si="65"/>
        <v>PALU</v>
      </c>
      <c r="J1031" s="57">
        <f t="shared" si="66"/>
        <v>1.0499999999999999E-3</v>
      </c>
      <c r="K1031" s="57">
        <f t="shared" si="67"/>
        <v>3.6799599999999999E-3</v>
      </c>
    </row>
    <row r="1032" spans="1:11" x14ac:dyDescent="0.2">
      <c r="A1032" t="s">
        <v>645</v>
      </c>
      <c r="B1032" t="s">
        <v>228</v>
      </c>
      <c r="C1032" s="37">
        <v>9874104.2799999993</v>
      </c>
      <c r="D1032" s="37">
        <v>157026973.81999999</v>
      </c>
      <c r="E1032" s="40"/>
      <c r="F1032" s="56" t="str">
        <f t="shared" si="64"/>
        <v>2023–24 PERU</v>
      </c>
      <c r="G1032" s="56" t="str">
        <f t="array" ref="G1032">A1032&amp;" "&amp;SUM(IF(A1032=FinyearIm,IF(C1032&lt;=QldIm,1,0),0))</f>
        <v>2023–24 69</v>
      </c>
      <c r="H1032" s="56" t="str">
        <f t="array" ref="H1032">A1032&amp;" "&amp;SUM(IF(A1032=FinyearIm,IF(D1032&lt;=AustraliaIm,1,0),0))</f>
        <v>2023–24 68</v>
      </c>
      <c r="I1032" s="56" t="str">
        <f t="shared" si="65"/>
        <v>PERU</v>
      </c>
      <c r="J1032" s="57">
        <f t="shared" si="66"/>
        <v>9.8741042799999992</v>
      </c>
      <c r="K1032" s="57">
        <f t="shared" si="67"/>
        <v>157.02697381999999</v>
      </c>
    </row>
    <row r="1033" spans="1:11" x14ac:dyDescent="0.2">
      <c r="A1033" t="s">
        <v>645</v>
      </c>
      <c r="B1033" t="s">
        <v>229</v>
      </c>
      <c r="C1033" s="37">
        <v>140590186.55000001</v>
      </c>
      <c r="D1033" s="37">
        <v>990824418.06000197</v>
      </c>
      <c r="E1033" s="40"/>
      <c r="F1033" s="56" t="str">
        <f t="shared" si="64"/>
        <v>2023–24 PHIL</v>
      </c>
      <c r="G1033" s="56" t="str">
        <f t="array" ref="G1033">A1033&amp;" "&amp;SUM(IF(A1033=FinyearIm,IF(C1033&lt;=QldIm,1,0),0))</f>
        <v>2023–24 38</v>
      </c>
      <c r="H1033" s="56" t="str">
        <f t="array" ref="H1033">A1033&amp;" "&amp;SUM(IF(A1033=FinyearIm,IF(D1033&lt;=AustraliaIm,1,0),0))</f>
        <v>2023–24 40</v>
      </c>
      <c r="I1033" s="56" t="str">
        <f t="shared" si="65"/>
        <v>PHIL</v>
      </c>
      <c r="J1033" s="57">
        <f t="shared" si="66"/>
        <v>140.59018655</v>
      </c>
      <c r="K1033" s="57">
        <f t="shared" si="67"/>
        <v>990.82441806000202</v>
      </c>
    </row>
    <row r="1034" spans="1:11" x14ac:dyDescent="0.2">
      <c r="A1034" t="s">
        <v>645</v>
      </c>
      <c r="B1034" t="s">
        <v>230</v>
      </c>
      <c r="C1034" s="37">
        <v>0</v>
      </c>
      <c r="D1034" s="37">
        <v>39483.129999999997</v>
      </c>
      <c r="E1034" s="40"/>
      <c r="F1034" s="56" t="str">
        <f t="shared" si="64"/>
        <v>2023–24 PITC</v>
      </c>
      <c r="G1034" s="56" t="str">
        <f t="array" ref="G1034">A1034&amp;" "&amp;SUM(IF(A1034=FinyearIm,IF(C1034&lt;=QldIm,1,0),0))</f>
        <v>2023–24 223</v>
      </c>
      <c r="H1034" s="56" t="str">
        <f t="array" ref="H1034">A1034&amp;" "&amp;SUM(IF(A1034=FinyearIm,IF(D1034&lt;=AustraliaIm,1,0),0))</f>
        <v>2023–24 202</v>
      </c>
      <c r="I1034" s="56" t="str">
        <f t="shared" si="65"/>
        <v>PITC</v>
      </c>
      <c r="J1034" s="57">
        <f t="shared" si="66"/>
        <v>0</v>
      </c>
      <c r="K1034" s="57">
        <f t="shared" si="67"/>
        <v>3.9483129999999998E-2</v>
      </c>
    </row>
    <row r="1035" spans="1:11" x14ac:dyDescent="0.2">
      <c r="A1035" t="s">
        <v>645</v>
      </c>
      <c r="B1035" t="s">
        <v>231</v>
      </c>
      <c r="C1035" s="37">
        <v>358126</v>
      </c>
      <c r="D1035" s="37">
        <v>1729211.79</v>
      </c>
      <c r="E1035" s="40"/>
      <c r="F1035" s="56" t="str">
        <f t="shared" si="64"/>
        <v>2023–24 PLYN</v>
      </c>
      <c r="G1035" s="56" t="str">
        <f t="array" ref="G1035">A1035&amp;" "&amp;SUM(IF(A1035=FinyearIm,IF(C1035&lt;=QldIm,1,0),0))</f>
        <v>2023–24 116</v>
      </c>
      <c r="H1035" s="56" t="str">
        <f t="array" ref="H1035">A1035&amp;" "&amp;SUM(IF(A1035=FinyearIm,IF(D1035&lt;=AustraliaIm,1,0),0))</f>
        <v>2023–24 142</v>
      </c>
      <c r="I1035" s="56" t="str">
        <f t="shared" si="65"/>
        <v>PLYN</v>
      </c>
      <c r="J1035" s="57">
        <f t="shared" si="66"/>
        <v>0.358126</v>
      </c>
      <c r="K1035" s="57">
        <f t="shared" si="67"/>
        <v>1.7292117900000001</v>
      </c>
    </row>
    <row r="1036" spans="1:11" x14ac:dyDescent="0.2">
      <c r="A1036" t="s">
        <v>645</v>
      </c>
      <c r="B1036" t="s">
        <v>232</v>
      </c>
      <c r="C1036" s="37">
        <v>3229238589.1399999</v>
      </c>
      <c r="D1036" s="37">
        <v>3462398775.5999999</v>
      </c>
      <c r="E1036" s="40"/>
      <c r="F1036" s="56" t="str">
        <f t="shared" si="64"/>
        <v>2023–24 PNG</v>
      </c>
      <c r="G1036" s="56" t="str">
        <f t="array" ref="G1036">A1036&amp;" "&amp;SUM(IF(A1036=FinyearIm,IF(C1036&lt;=QldIm,1,0),0))</f>
        <v>2023–24 7</v>
      </c>
      <c r="H1036" s="56" t="str">
        <f t="array" ref="H1036">A1036&amp;" "&amp;SUM(IF(A1036=FinyearIm,IF(D1036&lt;=AustraliaIm,1,0),0))</f>
        <v>2023–24 21</v>
      </c>
      <c r="I1036" s="56" t="str">
        <f t="shared" si="65"/>
        <v>PNG</v>
      </c>
      <c r="J1036" s="57">
        <f t="shared" si="66"/>
        <v>3229.2385891399999</v>
      </c>
      <c r="K1036" s="57">
        <f t="shared" si="67"/>
        <v>3462.3987755999997</v>
      </c>
    </row>
    <row r="1037" spans="1:11" x14ac:dyDescent="0.2">
      <c r="A1037" t="s">
        <v>645</v>
      </c>
      <c r="B1037" t="s">
        <v>233</v>
      </c>
      <c r="C1037" s="37">
        <v>254875.06</v>
      </c>
      <c r="D1037" s="37">
        <v>10251394.07</v>
      </c>
      <c r="E1037" s="40"/>
      <c r="F1037" s="56" t="str">
        <f t="shared" si="64"/>
        <v>2023–24 PNMA</v>
      </c>
      <c r="G1037" s="56" t="str">
        <f t="array" ref="G1037">A1037&amp;" "&amp;SUM(IF(A1037=FinyearIm,IF(C1037&lt;=QldIm,1,0),0))</f>
        <v>2023–24 120</v>
      </c>
      <c r="H1037" s="56" t="str">
        <f t="array" ref="H1037">A1037&amp;" "&amp;SUM(IF(A1037=FinyearIm,IF(D1037&lt;=AustraliaIm,1,0),0))</f>
        <v>2023–24 114</v>
      </c>
      <c r="I1037" s="56" t="str">
        <f t="shared" si="65"/>
        <v>PNMA</v>
      </c>
      <c r="J1037" s="57">
        <f t="shared" si="66"/>
        <v>0.25487505999999999</v>
      </c>
      <c r="K1037" s="57">
        <f t="shared" si="67"/>
        <v>10.25139407</v>
      </c>
    </row>
    <row r="1038" spans="1:11" x14ac:dyDescent="0.2">
      <c r="A1038" t="s">
        <v>645</v>
      </c>
      <c r="B1038" t="s">
        <v>234</v>
      </c>
      <c r="C1038" s="37">
        <v>247861456.03000101</v>
      </c>
      <c r="D1038" s="37">
        <v>1877416435.1800001</v>
      </c>
      <c r="E1038" s="40"/>
      <c r="F1038" s="56" t="str">
        <f t="shared" si="64"/>
        <v>2023–24 POLA</v>
      </c>
      <c r="G1038" s="56" t="str">
        <f t="array" ref="G1038">A1038&amp;" "&amp;SUM(IF(A1038=FinyearIm,IF(C1038&lt;=QldIm,1,0),0))</f>
        <v>2023–24 27</v>
      </c>
      <c r="H1038" s="56" t="str">
        <f t="array" ref="H1038">A1038&amp;" "&amp;SUM(IF(A1038=FinyearIm,IF(D1038&lt;=AustraliaIm,1,0),0))</f>
        <v>2023–24 31</v>
      </c>
      <c r="I1038" s="56" t="str">
        <f t="shared" si="65"/>
        <v>POLA</v>
      </c>
      <c r="J1038" s="57">
        <f t="shared" si="66"/>
        <v>247.86145603000102</v>
      </c>
      <c r="K1038" s="57">
        <f t="shared" si="67"/>
        <v>1877.41643518</v>
      </c>
    </row>
    <row r="1039" spans="1:11" x14ac:dyDescent="0.2">
      <c r="A1039" t="s">
        <v>645</v>
      </c>
      <c r="B1039" t="s">
        <v>235</v>
      </c>
      <c r="C1039" s="37">
        <v>72159918.060000107</v>
      </c>
      <c r="D1039" s="37">
        <v>568012750.38</v>
      </c>
      <c r="E1039" s="40"/>
      <c r="F1039" s="56" t="str">
        <f t="shared" si="64"/>
        <v>2023–24 PORT</v>
      </c>
      <c r="G1039" s="56" t="str">
        <f t="array" ref="G1039">A1039&amp;" "&amp;SUM(IF(A1039=FinyearIm,IF(C1039&lt;=QldIm,1,0),0))</f>
        <v>2023–24 51</v>
      </c>
      <c r="H1039" s="56" t="str">
        <f t="array" ref="H1039">A1039&amp;" "&amp;SUM(IF(A1039=FinyearIm,IF(D1039&lt;=AustraliaIm,1,0),0))</f>
        <v>2023–24 49</v>
      </c>
      <c r="I1039" s="56" t="str">
        <f t="shared" si="65"/>
        <v>PORT</v>
      </c>
      <c r="J1039" s="57">
        <f t="shared" si="66"/>
        <v>72.159918060000109</v>
      </c>
      <c r="K1039" s="57">
        <f t="shared" si="67"/>
        <v>568.01275037999994</v>
      </c>
    </row>
    <row r="1040" spans="1:11" x14ac:dyDescent="0.2">
      <c r="A1040" t="s">
        <v>645</v>
      </c>
      <c r="B1040" t="s">
        <v>236</v>
      </c>
      <c r="C1040" s="37">
        <v>1992475.89</v>
      </c>
      <c r="D1040" s="37">
        <v>8038147.9800000004</v>
      </c>
      <c r="E1040" s="40"/>
      <c r="F1040" s="56" t="str">
        <f t="shared" si="64"/>
        <v>2023–24 PRGY</v>
      </c>
      <c r="G1040" s="56" t="str">
        <f t="array" ref="G1040">A1040&amp;" "&amp;SUM(IF(A1040=FinyearIm,IF(C1040&lt;=QldIm,1,0),0))</f>
        <v>2023–24 90</v>
      </c>
      <c r="H1040" s="56" t="str">
        <f t="array" ref="H1040">A1040&amp;" "&amp;SUM(IF(A1040=FinyearIm,IF(D1040&lt;=AustraliaIm,1,0),0))</f>
        <v>2023–24 118</v>
      </c>
      <c r="I1040" s="56" t="str">
        <f t="shared" si="65"/>
        <v>PRGY</v>
      </c>
      <c r="J1040" s="57">
        <f t="shared" si="66"/>
        <v>1.9924758899999999</v>
      </c>
      <c r="K1040" s="57">
        <f t="shared" si="67"/>
        <v>8.0381479799999997</v>
      </c>
    </row>
    <row r="1041" spans="1:11" x14ac:dyDescent="0.2">
      <c r="A1041" t="s">
        <v>645</v>
      </c>
      <c r="B1041" t="s">
        <v>237</v>
      </c>
      <c r="C1041" s="37">
        <v>1621647.6</v>
      </c>
      <c r="D1041" s="37">
        <v>26620995.329999998</v>
      </c>
      <c r="E1041" s="40"/>
      <c r="F1041" s="56" t="str">
        <f t="shared" si="64"/>
        <v>2023–24 PSIA</v>
      </c>
      <c r="G1041" s="56" t="str">
        <f t="array" ref="G1041">A1041&amp;" "&amp;SUM(IF(A1041=FinyearIm,IF(C1041&lt;=QldIm,1,0),0))</f>
        <v>2023–24 94</v>
      </c>
      <c r="H1041" s="56" t="str">
        <f t="array" ref="H1041">A1041&amp;" "&amp;SUM(IF(A1041=FinyearIm,IF(D1041&lt;=AustraliaIm,1,0),0))</f>
        <v>2023–24 98</v>
      </c>
      <c r="I1041" s="56" t="str">
        <f t="shared" si="65"/>
        <v>PSIA</v>
      </c>
      <c r="J1041" s="57">
        <f t="shared" si="66"/>
        <v>1.6216476000000002</v>
      </c>
      <c r="K1041" s="57">
        <f t="shared" si="67"/>
        <v>26.62099533</v>
      </c>
    </row>
    <row r="1042" spans="1:11" x14ac:dyDescent="0.2">
      <c r="A1042" t="s">
        <v>645</v>
      </c>
      <c r="B1042" t="s">
        <v>238</v>
      </c>
      <c r="C1042" s="37">
        <v>107397924.34</v>
      </c>
      <c r="D1042" s="37">
        <v>463166772.16000003</v>
      </c>
      <c r="E1042" s="40"/>
      <c r="F1042" s="56" t="str">
        <f t="shared" si="64"/>
        <v>2023–24 QATA</v>
      </c>
      <c r="G1042" s="56" t="str">
        <f t="array" ref="G1042">A1042&amp;" "&amp;SUM(IF(A1042=FinyearIm,IF(C1042&lt;=QldIm,1,0),0))</f>
        <v>2023–24 45</v>
      </c>
      <c r="H1042" s="56" t="str">
        <f t="array" ref="H1042">A1042&amp;" "&amp;SUM(IF(A1042=FinyearIm,IF(D1042&lt;=AustraliaIm,1,0),0))</f>
        <v>2023–24 51</v>
      </c>
      <c r="I1042" s="56" t="str">
        <f t="shared" si="65"/>
        <v>QATA</v>
      </c>
      <c r="J1042" s="57">
        <f t="shared" si="66"/>
        <v>107.39792434</v>
      </c>
      <c r="K1042" s="57">
        <f t="shared" si="67"/>
        <v>463.16677216000005</v>
      </c>
    </row>
    <row r="1043" spans="1:11" x14ac:dyDescent="0.2">
      <c r="A1043" t="s">
        <v>645</v>
      </c>
      <c r="B1043" t="s">
        <v>239</v>
      </c>
      <c r="C1043" s="37">
        <v>1987.64</v>
      </c>
      <c r="D1043" s="37">
        <v>96872.68</v>
      </c>
      <c r="E1043" s="40"/>
      <c r="F1043" s="56" t="str">
        <f t="shared" si="64"/>
        <v>2023–24 REUN</v>
      </c>
      <c r="G1043" s="56" t="str">
        <f t="array" ref="G1043">A1043&amp;" "&amp;SUM(IF(A1043=FinyearIm,IF(C1043&lt;=QldIm,1,0),0))</f>
        <v>2023–24 176</v>
      </c>
      <c r="H1043" s="56" t="str">
        <f t="array" ref="H1043">A1043&amp;" "&amp;SUM(IF(A1043=FinyearIm,IF(D1043&lt;=AustraliaIm,1,0),0))</f>
        <v>2023–24 192</v>
      </c>
      <c r="I1043" s="56" t="str">
        <f t="shared" si="65"/>
        <v>REUN</v>
      </c>
      <c r="J1043" s="57">
        <f t="shared" si="66"/>
        <v>1.9876400000000002E-3</v>
      </c>
      <c r="K1043" s="57">
        <f t="shared" si="67"/>
        <v>9.6872679999999989E-2</v>
      </c>
    </row>
    <row r="1044" spans="1:11" x14ac:dyDescent="0.2">
      <c r="A1044" t="s">
        <v>645</v>
      </c>
      <c r="B1044" t="s">
        <v>240</v>
      </c>
      <c r="C1044" s="37">
        <v>2905005.45</v>
      </c>
      <c r="D1044" s="37">
        <v>230607598.61000001</v>
      </c>
      <c r="E1044" s="40"/>
      <c r="F1044" s="56" t="str">
        <f t="shared" si="64"/>
        <v>2023–24 RICO</v>
      </c>
      <c r="G1044" s="56" t="str">
        <f t="array" ref="G1044">A1044&amp;" "&amp;SUM(IF(A1044=FinyearIm,IF(C1044&lt;=QldIm,1,0),0))</f>
        <v>2023–24 85</v>
      </c>
      <c r="H1044" s="56" t="str">
        <f t="array" ref="H1044">A1044&amp;" "&amp;SUM(IF(A1044=FinyearIm,IF(D1044&lt;=AustraliaIm,1,0),0))</f>
        <v>2023–24 61</v>
      </c>
      <c r="I1044" s="56" t="str">
        <f t="shared" si="65"/>
        <v>RICO</v>
      </c>
      <c r="J1044" s="57">
        <f t="shared" si="66"/>
        <v>2.90500545</v>
      </c>
      <c r="K1044" s="57">
        <f t="shared" si="67"/>
        <v>230.60759861000003</v>
      </c>
    </row>
    <row r="1045" spans="1:11" x14ac:dyDescent="0.2">
      <c r="A1045" t="s">
        <v>645</v>
      </c>
      <c r="B1045" t="s">
        <v>241</v>
      </c>
      <c r="C1045" s="37">
        <v>7808806902.6300201</v>
      </c>
      <c r="D1045" s="37">
        <v>27133017199.099998</v>
      </c>
      <c r="E1045" s="40"/>
      <c r="F1045" s="56" t="str">
        <f t="shared" si="64"/>
        <v>2023–24 RKOR</v>
      </c>
      <c r="G1045" s="56" t="str">
        <f t="array" ref="G1045">A1045&amp;" "&amp;SUM(IF(A1045=FinyearIm,IF(C1045&lt;=QldIm,1,0),0))</f>
        <v>2023–24 3</v>
      </c>
      <c r="H1045" s="56" t="str">
        <f t="array" ref="H1045">A1045&amp;" "&amp;SUM(IF(A1045=FinyearIm,IF(D1045&lt;=AustraliaIm,1,0),0))</f>
        <v>2023–24 3</v>
      </c>
      <c r="I1045" s="56" t="str">
        <f t="shared" si="65"/>
        <v>RKOR</v>
      </c>
      <c r="J1045" s="57">
        <f t="shared" si="66"/>
        <v>7808.80690263002</v>
      </c>
      <c r="K1045" s="57">
        <f t="shared" si="67"/>
        <v>27133.017199099999</v>
      </c>
    </row>
    <row r="1046" spans="1:11" x14ac:dyDescent="0.2">
      <c r="A1046" t="s">
        <v>645</v>
      </c>
      <c r="B1046" t="s">
        <v>242</v>
      </c>
      <c r="C1046" s="37">
        <v>30009753.289999999</v>
      </c>
      <c r="D1046" s="37">
        <v>334252049.56999999</v>
      </c>
      <c r="E1046" s="40"/>
      <c r="F1046" s="56" t="str">
        <f t="shared" si="64"/>
        <v>2023–24 ROUM</v>
      </c>
      <c r="G1046" s="56" t="str">
        <f t="array" ref="G1046">A1046&amp;" "&amp;SUM(IF(A1046=FinyearIm,IF(C1046&lt;=QldIm,1,0),0))</f>
        <v>2023–24 62</v>
      </c>
      <c r="H1046" s="56" t="str">
        <f t="array" ref="H1046">A1046&amp;" "&amp;SUM(IF(A1046=FinyearIm,IF(D1046&lt;=AustraliaIm,1,0),0))</f>
        <v>2023–24 58</v>
      </c>
      <c r="I1046" s="56" t="str">
        <f t="shared" si="65"/>
        <v>ROUM</v>
      </c>
      <c r="J1046" s="57">
        <f t="shared" si="66"/>
        <v>30.009753289999999</v>
      </c>
      <c r="K1046" s="57">
        <f t="shared" si="67"/>
        <v>334.25204957</v>
      </c>
    </row>
    <row r="1047" spans="1:11" x14ac:dyDescent="0.2">
      <c r="A1047" t="s">
        <v>645</v>
      </c>
      <c r="B1047" t="s">
        <v>243</v>
      </c>
      <c r="C1047" s="37">
        <v>462071.79</v>
      </c>
      <c r="D1047" s="37">
        <v>3792366.21</v>
      </c>
      <c r="E1047" s="40"/>
      <c r="F1047" s="56" t="str">
        <f t="shared" si="64"/>
        <v>2023–24 RUSS</v>
      </c>
      <c r="G1047" s="56" t="str">
        <f t="array" ref="G1047">A1047&amp;" "&amp;SUM(IF(A1047=FinyearIm,IF(C1047&lt;=QldIm,1,0),0))</f>
        <v>2023–24 112</v>
      </c>
      <c r="H1047" s="56" t="str">
        <f t="array" ref="H1047">A1047&amp;" "&amp;SUM(IF(A1047=FinyearIm,IF(D1047&lt;=AustraliaIm,1,0),0))</f>
        <v>2023–24 125</v>
      </c>
      <c r="I1047" s="56" t="str">
        <f t="shared" si="65"/>
        <v>RUSS</v>
      </c>
      <c r="J1047" s="57">
        <f t="shared" si="66"/>
        <v>0.46207178999999998</v>
      </c>
      <c r="K1047" s="57">
        <f t="shared" si="67"/>
        <v>3.79236621</v>
      </c>
    </row>
    <row r="1048" spans="1:11" x14ac:dyDescent="0.2">
      <c r="A1048" t="s">
        <v>645</v>
      </c>
      <c r="B1048" t="s">
        <v>305</v>
      </c>
      <c r="C1048" s="37">
        <v>225283.27</v>
      </c>
      <c r="D1048" s="37">
        <v>2358201.89</v>
      </c>
      <c r="E1048" s="40"/>
      <c r="F1048" s="56" t="str">
        <f t="shared" si="64"/>
        <v>2023–24 RWAN</v>
      </c>
      <c r="G1048" s="56" t="str">
        <f t="array" ref="G1048">A1048&amp;" "&amp;SUM(IF(A1048=FinyearIm,IF(C1048&lt;=QldIm,1,0),0))</f>
        <v>2023–24 124</v>
      </c>
      <c r="H1048" s="56" t="str">
        <f t="array" ref="H1048">A1048&amp;" "&amp;SUM(IF(A1048=FinyearIm,IF(D1048&lt;=AustraliaIm,1,0),0))</f>
        <v>2023–24 131</v>
      </c>
      <c r="I1048" s="56" t="str">
        <f t="shared" si="65"/>
        <v>RWAN</v>
      </c>
      <c r="J1048" s="57">
        <f t="shared" si="66"/>
        <v>0.22528326999999998</v>
      </c>
      <c r="K1048" s="57">
        <f t="shared" si="67"/>
        <v>2.3582018900000001</v>
      </c>
    </row>
    <row r="1049" spans="1:11" x14ac:dyDescent="0.2">
      <c r="A1049" t="s">
        <v>645</v>
      </c>
      <c r="B1049" t="s">
        <v>244</v>
      </c>
      <c r="C1049" s="37">
        <v>373879842.70999902</v>
      </c>
      <c r="D1049" s="37">
        <v>2039887952.1800001</v>
      </c>
      <c r="E1049" s="40"/>
      <c r="F1049" s="56" t="str">
        <f t="shared" si="64"/>
        <v>2023–24 SAFR</v>
      </c>
      <c r="G1049" s="56" t="str">
        <f t="array" ref="G1049">A1049&amp;" "&amp;SUM(IF(A1049=FinyearIm,IF(C1049&lt;=QldIm,1,0),0))</f>
        <v>2023–24 25</v>
      </c>
      <c r="H1049" s="56" t="str">
        <f t="array" ref="H1049">A1049&amp;" "&amp;SUM(IF(A1049=FinyearIm,IF(D1049&lt;=AustraliaIm,1,0),0))</f>
        <v>2023–24 29</v>
      </c>
      <c r="I1049" s="56" t="str">
        <f t="shared" si="65"/>
        <v>SAFR</v>
      </c>
      <c r="J1049" s="57">
        <f t="shared" si="66"/>
        <v>373.87984270999902</v>
      </c>
      <c r="K1049" s="57">
        <f t="shared" si="67"/>
        <v>2039.88795218</v>
      </c>
    </row>
    <row r="1050" spans="1:11" x14ac:dyDescent="0.2">
      <c r="A1050" t="s">
        <v>645</v>
      </c>
      <c r="B1050" t="s">
        <v>245</v>
      </c>
      <c r="C1050" s="37">
        <v>1309054.3400000001</v>
      </c>
      <c r="D1050" s="37">
        <v>17471217.98</v>
      </c>
      <c r="E1050" s="40"/>
      <c r="F1050" s="56" t="str">
        <f t="shared" si="64"/>
        <v>2023–24 SALV</v>
      </c>
      <c r="G1050" s="56" t="str">
        <f t="array" ref="G1050">A1050&amp;" "&amp;SUM(IF(A1050=FinyearIm,IF(C1050&lt;=QldIm,1,0),0))</f>
        <v>2023–24 98</v>
      </c>
      <c r="H1050" s="56" t="str">
        <f t="array" ref="H1050">A1050&amp;" "&amp;SUM(IF(A1050=FinyearIm,IF(D1050&lt;=AustraliaIm,1,0),0))</f>
        <v>2023–24 106</v>
      </c>
      <c r="I1050" s="56" t="str">
        <f t="shared" si="65"/>
        <v>SALV</v>
      </c>
      <c r="J1050" s="57">
        <f t="shared" si="66"/>
        <v>1.3090543400000001</v>
      </c>
      <c r="K1050" s="57">
        <f t="shared" si="67"/>
        <v>17.471217979999999</v>
      </c>
    </row>
    <row r="1051" spans="1:11" x14ac:dyDescent="0.2">
      <c r="A1051" t="s">
        <v>645</v>
      </c>
      <c r="B1051" t="s">
        <v>246</v>
      </c>
      <c r="C1051" s="37">
        <v>76003.13</v>
      </c>
      <c r="D1051" s="37">
        <v>6784764.8200000003</v>
      </c>
      <c r="E1051" s="40"/>
      <c r="F1051" s="56" t="str">
        <f t="shared" si="64"/>
        <v>2023–24 SAMO</v>
      </c>
      <c r="G1051" s="56" t="str">
        <f t="array" ref="G1051">A1051&amp;" "&amp;SUM(IF(A1051=FinyearIm,IF(C1051&lt;=QldIm,1,0),0))</f>
        <v>2023–24 141</v>
      </c>
      <c r="H1051" s="56" t="str">
        <f t="array" ref="H1051">A1051&amp;" "&amp;SUM(IF(A1051=FinyearIm,IF(D1051&lt;=AustraliaIm,1,0),0))</f>
        <v>2023–24 121</v>
      </c>
      <c r="I1051" s="56" t="str">
        <f t="shared" si="65"/>
        <v>SAMO</v>
      </c>
      <c r="J1051" s="57">
        <f t="shared" si="66"/>
        <v>7.6003130000000002E-2</v>
      </c>
      <c r="K1051" s="57">
        <f t="shared" si="67"/>
        <v>6.7847648200000004</v>
      </c>
    </row>
    <row r="1052" spans="1:11" x14ac:dyDescent="0.2">
      <c r="A1052" t="s">
        <v>645</v>
      </c>
      <c r="B1052" t="s">
        <v>335</v>
      </c>
      <c r="C1052" s="37">
        <v>6084.89</v>
      </c>
      <c r="D1052" s="37">
        <v>23683.33</v>
      </c>
      <c r="E1052" s="40"/>
      <c r="F1052" s="56" t="str">
        <f t="shared" si="64"/>
        <v>2023–24 SAOT</v>
      </c>
      <c r="G1052" s="56" t="str">
        <f t="array" ref="G1052">A1052&amp;" "&amp;SUM(IF(A1052=FinyearIm,IF(C1052&lt;=QldIm,1,0),0))</f>
        <v>2023–24 169</v>
      </c>
      <c r="H1052" s="56" t="str">
        <f t="array" ref="H1052">A1052&amp;" "&amp;SUM(IF(A1052=FinyearIm,IF(D1052&lt;=AustraliaIm,1,0),0))</f>
        <v>2023–24 208</v>
      </c>
      <c r="I1052" s="56" t="str">
        <f t="shared" si="65"/>
        <v>SAOT</v>
      </c>
      <c r="J1052" s="57">
        <f t="shared" si="66"/>
        <v>6.0848899999999999E-3</v>
      </c>
      <c r="K1052" s="57">
        <f t="shared" si="67"/>
        <v>2.3683330000000002E-2</v>
      </c>
    </row>
    <row r="1053" spans="1:11" x14ac:dyDescent="0.2">
      <c r="A1053" t="s">
        <v>645</v>
      </c>
      <c r="B1053" t="s">
        <v>336</v>
      </c>
      <c r="C1053" s="37">
        <v>0</v>
      </c>
      <c r="D1053" s="37">
        <v>112005.45</v>
      </c>
      <c r="E1053" s="40"/>
      <c r="F1053" s="56" t="str">
        <f t="shared" si="64"/>
        <v>2023–24 SARA</v>
      </c>
      <c r="G1053" s="56" t="str">
        <f t="array" ref="G1053">A1053&amp;" "&amp;SUM(IF(A1053=FinyearIm,IF(C1053&lt;=QldIm,1,0),0))</f>
        <v>2023–24 223</v>
      </c>
      <c r="H1053" s="56" t="str">
        <f t="array" ref="H1053">A1053&amp;" "&amp;SUM(IF(A1053=FinyearIm,IF(D1053&lt;=AustraliaIm,1,0),0))</f>
        <v>2023–24 188</v>
      </c>
      <c r="I1053" s="56" t="str">
        <f t="shared" si="65"/>
        <v>SARA</v>
      </c>
      <c r="J1053" s="57">
        <f t="shared" si="66"/>
        <v>0</v>
      </c>
      <c r="K1053" s="57">
        <f t="shared" si="67"/>
        <v>0.11200544999999999</v>
      </c>
    </row>
    <row r="1054" spans="1:11" x14ac:dyDescent="0.2">
      <c r="A1054" t="s">
        <v>645</v>
      </c>
      <c r="B1054" t="s">
        <v>247</v>
      </c>
      <c r="C1054" s="37">
        <v>82258326.939999998</v>
      </c>
      <c r="D1054" s="37">
        <v>1022275802.55</v>
      </c>
      <c r="E1054" s="40"/>
      <c r="F1054" s="56" t="str">
        <f t="shared" si="64"/>
        <v>2023–24 SAUD</v>
      </c>
      <c r="G1054" s="56" t="str">
        <f t="array" ref="G1054">A1054&amp;" "&amp;SUM(IF(A1054=FinyearIm,IF(C1054&lt;=QldIm,1,0),0))</f>
        <v>2023–24 48</v>
      </c>
      <c r="H1054" s="56" t="str">
        <f t="array" ref="H1054">A1054&amp;" "&amp;SUM(IF(A1054=FinyearIm,IF(D1054&lt;=AustraliaIm,1,0),0))</f>
        <v>2023–24 38</v>
      </c>
      <c r="I1054" s="56" t="str">
        <f t="shared" si="65"/>
        <v>SAUD</v>
      </c>
      <c r="J1054" s="57">
        <f t="shared" si="66"/>
        <v>82.258326940000003</v>
      </c>
      <c r="K1054" s="57">
        <f t="shared" si="67"/>
        <v>1022.27580255</v>
      </c>
    </row>
    <row r="1055" spans="1:11" x14ac:dyDescent="0.2">
      <c r="A1055" t="s">
        <v>645</v>
      </c>
      <c r="B1055" t="s">
        <v>248</v>
      </c>
      <c r="C1055" s="37">
        <v>35455.629999999997</v>
      </c>
      <c r="D1055" s="37">
        <v>341908328.36000001</v>
      </c>
      <c r="E1055" s="40"/>
      <c r="F1055" s="56" t="str">
        <f t="shared" si="64"/>
        <v>2023–24 SENE</v>
      </c>
      <c r="G1055" s="56" t="str">
        <f t="array" ref="G1055">A1055&amp;" "&amp;SUM(IF(A1055=FinyearIm,IF(C1055&lt;=QldIm,1,0),0))</f>
        <v>2023–24 154</v>
      </c>
      <c r="H1055" s="56" t="str">
        <f t="array" ref="H1055">A1055&amp;" "&amp;SUM(IF(A1055=FinyearIm,IF(D1055&lt;=AustraliaIm,1,0),0))</f>
        <v>2023–24 56</v>
      </c>
      <c r="I1055" s="56" t="str">
        <f t="shared" si="65"/>
        <v>SENE</v>
      </c>
      <c r="J1055" s="57">
        <f t="shared" si="66"/>
        <v>3.5455629999999995E-2</v>
      </c>
      <c r="K1055" s="57">
        <f t="shared" si="67"/>
        <v>341.90832836000004</v>
      </c>
    </row>
    <row r="1056" spans="1:11" x14ac:dyDescent="0.2">
      <c r="A1056" t="s">
        <v>645</v>
      </c>
      <c r="B1056" t="s">
        <v>249</v>
      </c>
      <c r="C1056" s="37">
        <v>5611898.46</v>
      </c>
      <c r="D1056" s="37">
        <v>72691877.060000002</v>
      </c>
      <c r="E1056" s="40"/>
      <c r="F1056" s="56" t="str">
        <f t="shared" si="64"/>
        <v>2023–24 SERB</v>
      </c>
      <c r="G1056" s="56" t="str">
        <f t="array" ref="G1056">A1056&amp;" "&amp;SUM(IF(A1056=FinyearIm,IF(C1056&lt;=QldIm,1,0),0))</f>
        <v>2023–24 77</v>
      </c>
      <c r="H1056" s="56" t="str">
        <f t="array" ref="H1056">A1056&amp;" "&amp;SUM(IF(A1056=FinyearIm,IF(D1056&lt;=AustraliaIm,1,0),0))</f>
        <v>2023–24 85</v>
      </c>
      <c r="I1056" s="56" t="str">
        <f t="shared" si="65"/>
        <v>SERB</v>
      </c>
      <c r="J1056" s="57">
        <f t="shared" si="66"/>
        <v>5.6118984599999999</v>
      </c>
      <c r="K1056" s="57">
        <f t="shared" si="67"/>
        <v>72.691877059999996</v>
      </c>
    </row>
    <row r="1057" spans="1:11" x14ac:dyDescent="0.2">
      <c r="A1057" t="s">
        <v>645</v>
      </c>
      <c r="B1057" t="s">
        <v>250</v>
      </c>
      <c r="C1057" s="37">
        <v>1129.76</v>
      </c>
      <c r="D1057" s="37">
        <v>1963064.99</v>
      </c>
      <c r="E1057" s="40"/>
      <c r="F1057" s="56" t="str">
        <f t="shared" si="64"/>
        <v>2023–24 SEYC</v>
      </c>
      <c r="G1057" s="56" t="str">
        <f t="array" ref="G1057">A1057&amp;" "&amp;SUM(IF(A1057=FinyearIm,IF(C1057&lt;=QldIm,1,0),0))</f>
        <v>2023–24 183</v>
      </c>
      <c r="H1057" s="56" t="str">
        <f t="array" ref="H1057">A1057&amp;" "&amp;SUM(IF(A1057=FinyearIm,IF(D1057&lt;=AustraliaIm,1,0),0))</f>
        <v>2023–24 137</v>
      </c>
      <c r="I1057" s="56" t="str">
        <f t="shared" si="65"/>
        <v>SEYC</v>
      </c>
      <c r="J1057" s="57">
        <f t="shared" si="66"/>
        <v>1.1297600000000001E-3</v>
      </c>
      <c r="K1057" s="57">
        <f t="shared" si="67"/>
        <v>1.9630649899999999</v>
      </c>
    </row>
    <row r="1058" spans="1:11" x14ac:dyDescent="0.2">
      <c r="A1058" t="s">
        <v>645</v>
      </c>
      <c r="B1058" t="s">
        <v>252</v>
      </c>
      <c r="C1058" s="37">
        <v>1306094946.5799999</v>
      </c>
      <c r="D1058" s="37">
        <v>16252961740.51</v>
      </c>
      <c r="E1058" s="40"/>
      <c r="F1058" s="56" t="str">
        <f t="shared" si="64"/>
        <v>2023–24 SING</v>
      </c>
      <c r="G1058" s="56" t="str">
        <f t="array" ref="G1058">A1058&amp;" "&amp;SUM(IF(A1058=FinyearIm,IF(C1058&lt;=QldIm,1,0),0))</f>
        <v>2023–24 12</v>
      </c>
      <c r="H1058" s="56" t="str">
        <f t="array" ref="H1058">A1058&amp;" "&amp;SUM(IF(A1058=FinyearIm,IF(D1058&lt;=AustraliaIm,1,0),0))</f>
        <v>2023–24 8</v>
      </c>
      <c r="I1058" s="56" t="str">
        <f t="shared" si="65"/>
        <v>SING</v>
      </c>
      <c r="J1058" s="57">
        <f t="shared" si="66"/>
        <v>1306.0949465799999</v>
      </c>
      <c r="K1058" s="57">
        <f t="shared" si="67"/>
        <v>16252.96174051</v>
      </c>
    </row>
    <row r="1059" spans="1:11" x14ac:dyDescent="0.2">
      <c r="A1059" t="s">
        <v>645</v>
      </c>
      <c r="B1059" t="s">
        <v>253</v>
      </c>
      <c r="C1059" s="37">
        <v>410914.67</v>
      </c>
      <c r="D1059" s="37">
        <v>4194039.79</v>
      </c>
      <c r="E1059" s="40"/>
      <c r="F1059" s="56" t="str">
        <f t="shared" si="64"/>
        <v>2023–24 SLEO</v>
      </c>
      <c r="G1059" s="56" t="str">
        <f t="array" ref="G1059">A1059&amp;" "&amp;SUM(IF(A1059=FinyearIm,IF(C1059&lt;=QldIm,1,0),0))</f>
        <v>2023–24 115</v>
      </c>
      <c r="H1059" s="56" t="str">
        <f t="array" ref="H1059">A1059&amp;" "&amp;SUM(IF(A1059=FinyearIm,IF(D1059&lt;=AustraliaIm,1,0),0))</f>
        <v>2023–24 124</v>
      </c>
      <c r="I1059" s="56" t="str">
        <f t="shared" si="65"/>
        <v>SLEO</v>
      </c>
      <c r="J1059" s="57">
        <f t="shared" si="66"/>
        <v>0.41091466999999998</v>
      </c>
      <c r="K1059" s="57">
        <f t="shared" si="67"/>
        <v>4.1940397899999997</v>
      </c>
    </row>
    <row r="1060" spans="1:11" x14ac:dyDescent="0.2">
      <c r="A1060" t="s">
        <v>645</v>
      </c>
      <c r="B1060" t="s">
        <v>254</v>
      </c>
      <c r="C1060" s="37">
        <v>25400899.23</v>
      </c>
      <c r="D1060" s="37">
        <v>277991570.69999999</v>
      </c>
      <c r="E1060" s="40"/>
      <c r="F1060" s="56" t="str">
        <f t="shared" si="64"/>
        <v>2023–24 SLOV</v>
      </c>
      <c r="G1060" s="56" t="str">
        <f t="array" ref="G1060">A1060&amp;" "&amp;SUM(IF(A1060=FinyearIm,IF(C1060&lt;=QldIm,1,0),0))</f>
        <v>2023–24 63</v>
      </c>
      <c r="H1060" s="56" t="str">
        <f t="array" ref="H1060">A1060&amp;" "&amp;SUM(IF(A1060=FinyearIm,IF(D1060&lt;=AustraliaIm,1,0),0))</f>
        <v>2023–24 59</v>
      </c>
      <c r="I1060" s="56" t="str">
        <f t="shared" si="65"/>
        <v>SLOV</v>
      </c>
      <c r="J1060" s="57">
        <f t="shared" si="66"/>
        <v>25.40089923</v>
      </c>
      <c r="K1060" s="57">
        <f t="shared" si="67"/>
        <v>277.99157070000001</v>
      </c>
    </row>
    <row r="1061" spans="1:11" x14ac:dyDescent="0.2">
      <c r="A1061" t="s">
        <v>645</v>
      </c>
      <c r="B1061" t="s">
        <v>255</v>
      </c>
      <c r="C1061" s="37">
        <v>77062557.760000005</v>
      </c>
      <c r="D1061" s="37">
        <v>92585185.409999996</v>
      </c>
      <c r="E1061" s="40"/>
      <c r="F1061" s="56" t="str">
        <f t="shared" si="64"/>
        <v>2023–24 SOLO</v>
      </c>
      <c r="G1061" s="56" t="str">
        <f t="array" ref="G1061">A1061&amp;" "&amp;SUM(IF(A1061=FinyearIm,IF(C1061&lt;=QldIm,1,0),0))</f>
        <v>2023–24 50</v>
      </c>
      <c r="H1061" s="56" t="str">
        <f t="array" ref="H1061">A1061&amp;" "&amp;SUM(IF(A1061=FinyearIm,IF(D1061&lt;=AustraliaIm,1,0),0))</f>
        <v>2023–24 76</v>
      </c>
      <c r="I1061" s="56" t="str">
        <f t="shared" si="65"/>
        <v>SOLO</v>
      </c>
      <c r="J1061" s="57">
        <f t="shared" si="66"/>
        <v>77.062557760000004</v>
      </c>
      <c r="K1061" s="57">
        <f t="shared" si="67"/>
        <v>92.585185409999994</v>
      </c>
    </row>
    <row r="1062" spans="1:11" x14ac:dyDescent="0.2">
      <c r="A1062" t="s">
        <v>645</v>
      </c>
      <c r="B1062" t="s">
        <v>256</v>
      </c>
      <c r="C1062" s="37">
        <v>1836.65</v>
      </c>
      <c r="D1062">
        <v>65679.12</v>
      </c>
      <c r="E1062" s="40"/>
      <c r="F1062" s="56" t="str">
        <f t="shared" si="64"/>
        <v>2023–24 SOML</v>
      </c>
      <c r="G1062" s="56" t="str">
        <f t="array" ref="G1062">A1062&amp;" "&amp;SUM(IF(A1062=FinyearIm,IF(C1062&lt;=QldIm,1,0),0))</f>
        <v>2023–24 178</v>
      </c>
      <c r="H1062" s="56" t="str">
        <f t="array" ref="H1062">A1062&amp;" "&amp;SUM(IF(A1062=FinyearIm,IF(D1062&lt;=AustraliaIm,1,0),0))</f>
        <v>2023–24 200</v>
      </c>
      <c r="I1062" s="56" t="str">
        <f t="shared" si="65"/>
        <v>SOML</v>
      </c>
      <c r="J1062" s="57">
        <f t="shared" si="66"/>
        <v>1.83665E-3</v>
      </c>
      <c r="K1062" s="57">
        <f t="shared" si="67"/>
        <v>6.5679119999999994E-2</v>
      </c>
    </row>
    <row r="1063" spans="1:11" x14ac:dyDescent="0.2">
      <c r="A1063" t="s">
        <v>645</v>
      </c>
      <c r="B1063" t="s">
        <v>257</v>
      </c>
      <c r="C1063" s="37">
        <v>383795358.13999999</v>
      </c>
      <c r="D1063">
        <v>3287000242.1300101</v>
      </c>
      <c r="E1063" s="40"/>
      <c r="F1063" s="56" t="str">
        <f t="shared" si="64"/>
        <v>2023–24 SPAI</v>
      </c>
      <c r="G1063" s="56" t="str">
        <f t="array" ref="G1063">A1063&amp;" "&amp;SUM(IF(A1063=FinyearIm,IF(C1063&lt;=QldIm,1,0),0))</f>
        <v>2023–24 24</v>
      </c>
      <c r="H1063" s="56" t="str">
        <f t="array" ref="H1063">A1063&amp;" "&amp;SUM(IF(A1063=FinyearIm,IF(D1063&lt;=AustraliaIm,1,0),0))</f>
        <v>2023–24 23</v>
      </c>
      <c r="I1063" s="56" t="str">
        <f t="shared" si="65"/>
        <v>SPAI</v>
      </c>
      <c r="J1063" s="57">
        <f t="shared" si="66"/>
        <v>383.79535813999996</v>
      </c>
      <c r="K1063" s="57">
        <f t="shared" si="67"/>
        <v>3287.0002421300101</v>
      </c>
    </row>
    <row r="1064" spans="1:11" x14ac:dyDescent="0.2">
      <c r="A1064" t="s">
        <v>645</v>
      </c>
      <c r="B1064" t="s">
        <v>258</v>
      </c>
      <c r="C1064" s="37">
        <v>46962585.119999997</v>
      </c>
      <c r="D1064" s="37">
        <v>345561428.19000101</v>
      </c>
      <c r="E1064" s="40"/>
      <c r="F1064" s="56" t="str">
        <f t="shared" si="64"/>
        <v>2023–24 SRIL</v>
      </c>
      <c r="G1064" s="56" t="str">
        <f t="array" ref="G1064">A1064&amp;" "&amp;SUM(IF(A1064=FinyearIm,IF(C1064&lt;=QldIm,1,0),0))</f>
        <v>2023–24 57</v>
      </c>
      <c r="H1064" s="56" t="str">
        <f t="array" ref="H1064">A1064&amp;" "&amp;SUM(IF(A1064=FinyearIm,IF(D1064&lt;=AustraliaIm,1,0),0))</f>
        <v>2023–24 55</v>
      </c>
      <c r="I1064" s="56" t="str">
        <f t="shared" si="65"/>
        <v>SRIL</v>
      </c>
      <c r="J1064" s="57">
        <f t="shared" si="66"/>
        <v>46.96258512</v>
      </c>
      <c r="K1064" s="57">
        <f t="shared" si="67"/>
        <v>345.56142819000104</v>
      </c>
    </row>
    <row r="1065" spans="1:11" x14ac:dyDescent="0.2">
      <c r="A1065" t="s">
        <v>645</v>
      </c>
      <c r="B1065" t="s">
        <v>259</v>
      </c>
      <c r="C1065" s="37">
        <v>15703.56</v>
      </c>
      <c r="D1065" s="37">
        <v>1079886.4099999999</v>
      </c>
      <c r="E1065" s="40"/>
      <c r="F1065" s="56" t="str">
        <f t="shared" si="64"/>
        <v>2023–24 SRNM</v>
      </c>
      <c r="G1065" s="56" t="str">
        <f t="array" ref="G1065">A1065&amp;" "&amp;SUM(IF(A1065=FinyearIm,IF(C1065&lt;=QldIm,1,0),0))</f>
        <v>2023–24 162</v>
      </c>
      <c r="H1065" s="56" t="str">
        <f t="array" ref="H1065">A1065&amp;" "&amp;SUM(IF(A1065=FinyearIm,IF(D1065&lt;=AustraliaIm,1,0),0))</f>
        <v>2023–24 149</v>
      </c>
      <c r="I1065" s="56" t="str">
        <f t="shared" si="65"/>
        <v>SRNM</v>
      </c>
      <c r="J1065" s="57">
        <f t="shared" si="66"/>
        <v>1.5703559999999998E-2</v>
      </c>
      <c r="K1065" s="57">
        <f t="shared" si="67"/>
        <v>1.0798864099999999</v>
      </c>
    </row>
    <row r="1066" spans="1:11" x14ac:dyDescent="0.2">
      <c r="A1066" t="s">
        <v>645</v>
      </c>
      <c r="B1066" t="s">
        <v>306</v>
      </c>
      <c r="C1066" s="37">
        <v>27420.6</v>
      </c>
      <c r="D1066" s="37">
        <v>33878.769999999997</v>
      </c>
      <c r="E1066" s="56"/>
      <c r="F1066" s="56" t="str">
        <f t="shared" si="64"/>
        <v>2023–24 SSUD</v>
      </c>
      <c r="G1066" s="56" t="str">
        <f t="array" ref="G1066">A1066&amp;" "&amp;SUM(IF(A1066=FinyearIm,IF(C1066&lt;=QldIm,1,0),0))</f>
        <v>2023–24 155</v>
      </c>
      <c r="H1066" s="56" t="str">
        <f t="array" ref="H1066">A1066&amp;" "&amp;SUM(IF(A1066=FinyearIm,IF(D1066&lt;=AustraliaIm,1,0),0))</f>
        <v>2023–24 205</v>
      </c>
      <c r="I1066" s="56" t="str">
        <f t="shared" si="65"/>
        <v>SSUD</v>
      </c>
      <c r="J1066" s="57">
        <f t="shared" si="66"/>
        <v>2.74206E-2</v>
      </c>
      <c r="K1066" s="57">
        <f t="shared" si="67"/>
        <v>3.3878769999999996E-2</v>
      </c>
    </row>
    <row r="1067" spans="1:11" ht="12" customHeight="1" x14ac:dyDescent="0.2">
      <c r="A1067" t="s">
        <v>645</v>
      </c>
      <c r="B1067" t="s">
        <v>260</v>
      </c>
      <c r="C1067" s="37">
        <v>0</v>
      </c>
      <c r="D1067" s="37">
        <v>97959.48</v>
      </c>
      <c r="E1067" s="56"/>
      <c r="F1067" s="56" t="str">
        <f t="shared" si="64"/>
        <v>2023–24 STCN</v>
      </c>
      <c r="G1067" s="56" t="str">
        <f t="array" ref="G1067">A1067&amp;" "&amp;SUM(IF(A1067=FinyearIm,IF(C1067&lt;=QldIm,1,0),0))</f>
        <v>2023–24 223</v>
      </c>
      <c r="H1067" s="56" t="str">
        <f t="array" ref="H1067">A1067&amp;" "&amp;SUM(IF(A1067=FinyearIm,IF(D1067&lt;=AustraliaIm,1,0),0))</f>
        <v>2023–24 191</v>
      </c>
      <c r="I1067" s="56" t="str">
        <f t="shared" si="65"/>
        <v>STCN</v>
      </c>
      <c r="J1067" s="57">
        <f t="shared" si="66"/>
        <v>0</v>
      </c>
      <c r="K1067" s="57">
        <f t="shared" si="67"/>
        <v>9.7959480000000002E-2</v>
      </c>
    </row>
    <row r="1068" spans="1:11" ht="12" customHeight="1" x14ac:dyDescent="0.2">
      <c r="A1068" t="s">
        <v>645</v>
      </c>
      <c r="B1068" t="s">
        <v>261</v>
      </c>
      <c r="C1068" s="37">
        <v>0</v>
      </c>
      <c r="D1068" s="37">
        <v>578109.99</v>
      </c>
      <c r="E1068" s="56"/>
      <c r="F1068" s="56" t="str">
        <f t="shared" si="64"/>
        <v>2023–24 STHE</v>
      </c>
      <c r="G1068" s="56" t="str">
        <f t="array" ref="G1068">A1068&amp;" "&amp;SUM(IF(A1068=FinyearIm,IF(C1068&lt;=QldIm,1,0),0))</f>
        <v>2023–24 223</v>
      </c>
      <c r="H1068" s="56" t="str">
        <f t="array" ref="H1068">A1068&amp;" "&amp;SUM(IF(A1068=FinyearIm,IF(D1068&lt;=AustraliaIm,1,0),0))</f>
        <v>2023–24 158</v>
      </c>
      <c r="I1068" s="56" t="str">
        <f t="shared" si="65"/>
        <v>STHE</v>
      </c>
      <c r="J1068" s="57">
        <f t="shared" si="66"/>
        <v>0</v>
      </c>
      <c r="K1068" s="57">
        <f t="shared" si="67"/>
        <v>0.57810998999999996</v>
      </c>
    </row>
    <row r="1069" spans="1:11" ht="12" customHeight="1" x14ac:dyDescent="0.2">
      <c r="A1069" t="s">
        <v>645</v>
      </c>
      <c r="B1069" t="s">
        <v>262</v>
      </c>
      <c r="C1069" s="37">
        <v>49660.800000000003</v>
      </c>
      <c r="D1069" s="37">
        <v>127568.86</v>
      </c>
      <c r="E1069" s="56"/>
      <c r="F1069" s="56" t="str">
        <f t="shared" si="64"/>
        <v>2023–24 STLU</v>
      </c>
      <c r="G1069" s="56" t="str">
        <f t="array" ref="G1069">A1069&amp;" "&amp;SUM(IF(A1069=FinyearIm,IF(C1069&lt;=QldIm,1,0),0))</f>
        <v>2023–24 148</v>
      </c>
      <c r="H1069" s="56" t="str">
        <f t="array" ref="H1069">A1069&amp;" "&amp;SUM(IF(A1069=FinyearIm,IF(D1069&lt;=AustraliaIm,1,0),0))</f>
        <v>2023–24 183</v>
      </c>
      <c r="I1069" s="56" t="str">
        <f t="shared" si="65"/>
        <v>STLU</v>
      </c>
      <c r="J1069" s="57">
        <f t="shared" si="66"/>
        <v>4.9660800000000005E-2</v>
      </c>
      <c r="K1069" s="57">
        <f t="shared" si="67"/>
        <v>0.12756886000000001</v>
      </c>
    </row>
    <row r="1070" spans="1:11" ht="12" customHeight="1" x14ac:dyDescent="0.2">
      <c r="A1070" t="s">
        <v>645</v>
      </c>
      <c r="B1070" t="s">
        <v>317</v>
      </c>
      <c r="C1070" s="37">
        <v>0</v>
      </c>
      <c r="D1070" s="37">
        <v>29674.2</v>
      </c>
      <c r="E1070" s="56"/>
      <c r="F1070" s="56" t="str">
        <f t="shared" si="64"/>
        <v>2023–24 STVI</v>
      </c>
      <c r="G1070" s="56" t="str">
        <f t="array" ref="G1070">A1070&amp;" "&amp;SUM(IF(A1070=FinyearIm,IF(C1070&lt;=QldIm,1,0),0))</f>
        <v>2023–24 223</v>
      </c>
      <c r="H1070" s="56" t="str">
        <f t="array" ref="H1070">A1070&amp;" "&amp;SUM(IF(A1070=FinyearIm,IF(D1070&lt;=AustraliaIm,1,0),0))</f>
        <v>2023–24 206</v>
      </c>
      <c r="I1070" s="56" t="str">
        <f t="shared" si="65"/>
        <v>STVI</v>
      </c>
      <c r="J1070" s="57">
        <f t="shared" si="66"/>
        <v>0</v>
      </c>
      <c r="K1070" s="57">
        <f t="shared" si="67"/>
        <v>2.9674200000000001E-2</v>
      </c>
    </row>
    <row r="1071" spans="1:11" ht="12" customHeight="1" x14ac:dyDescent="0.2">
      <c r="A1071" t="s">
        <v>645</v>
      </c>
      <c r="B1071" t="s">
        <v>264</v>
      </c>
      <c r="C1071" s="37">
        <v>123579278.41</v>
      </c>
      <c r="D1071" s="37">
        <v>656442527.95000005</v>
      </c>
      <c r="E1071" s="56"/>
      <c r="F1071" s="56" t="str">
        <f t="shared" si="64"/>
        <v>2023–24 SVAK</v>
      </c>
      <c r="G1071" s="56" t="str">
        <f t="array" ref="G1071">A1071&amp;" "&amp;SUM(IF(A1071=FinyearIm,IF(C1071&lt;=QldIm,1,0),0))</f>
        <v>2023–24 42</v>
      </c>
      <c r="H1071" s="56" t="str">
        <f t="array" ref="H1071">A1071&amp;" "&amp;SUM(IF(A1071=FinyearIm,IF(D1071&lt;=AustraliaIm,1,0),0))</f>
        <v>2023–24 46</v>
      </c>
      <c r="I1071" s="56" t="str">
        <f t="shared" si="65"/>
        <v>SVAK</v>
      </c>
      <c r="J1071" s="57">
        <f t="shared" si="66"/>
        <v>123.57927841</v>
      </c>
      <c r="K1071" s="57">
        <f t="shared" si="67"/>
        <v>656.44252795</v>
      </c>
    </row>
    <row r="1072" spans="1:11" ht="12" customHeight="1" x14ac:dyDescent="0.2">
      <c r="A1072" t="s">
        <v>645</v>
      </c>
      <c r="B1072" t="s">
        <v>265</v>
      </c>
      <c r="C1072" s="37">
        <v>974330615.450001</v>
      </c>
      <c r="D1072" s="37">
        <v>2912794926.5800099</v>
      </c>
      <c r="E1072" s="56"/>
      <c r="F1072" s="56" t="str">
        <f t="shared" si="64"/>
        <v>2023–24 SWED</v>
      </c>
      <c r="G1072" s="56" t="str">
        <f t="array" ref="G1072">A1072&amp;" "&amp;SUM(IF(A1072=FinyearIm,IF(C1072&lt;=QldIm,1,0),0))</f>
        <v>2023–24 16</v>
      </c>
      <c r="H1072" s="56" t="str">
        <f t="array" ref="H1072">A1072&amp;" "&amp;SUM(IF(A1072=FinyearIm,IF(D1072&lt;=AustraliaIm,1,0),0))</f>
        <v>2023–24 25</v>
      </c>
      <c r="I1072" s="56" t="str">
        <f t="shared" si="65"/>
        <v>SWED</v>
      </c>
      <c r="J1072" s="57">
        <f t="shared" si="66"/>
        <v>974.33061545000101</v>
      </c>
      <c r="K1072" s="57">
        <f t="shared" si="67"/>
        <v>2912.7949265800098</v>
      </c>
    </row>
    <row r="1073" spans="1:11" ht="12" customHeight="1" x14ac:dyDescent="0.2">
      <c r="A1073" t="s">
        <v>645</v>
      </c>
      <c r="B1073" t="s">
        <v>266</v>
      </c>
      <c r="C1073" s="37">
        <v>240501787.44</v>
      </c>
      <c r="D1073" s="37">
        <v>4127697240.1300001</v>
      </c>
      <c r="E1073" s="56"/>
      <c r="F1073" s="56" t="str">
        <f t="shared" si="64"/>
        <v>2023–24 SWIT</v>
      </c>
      <c r="G1073" s="56" t="str">
        <f t="array" ref="G1073">A1073&amp;" "&amp;SUM(IF(A1073=FinyearIm,IF(C1073&lt;=QldIm,1,0),0))</f>
        <v>2023–24 28</v>
      </c>
      <c r="H1073" s="56" t="str">
        <f t="array" ref="H1073">A1073&amp;" "&amp;SUM(IF(A1073=FinyearIm,IF(D1073&lt;=AustraliaIm,1,0),0))</f>
        <v>2023–24 18</v>
      </c>
      <c r="I1073" s="56" t="str">
        <f t="shared" si="65"/>
        <v>SWIT</v>
      </c>
      <c r="J1073" s="57">
        <f t="shared" si="66"/>
        <v>240.50178743999999</v>
      </c>
      <c r="K1073" s="57">
        <f t="shared" si="67"/>
        <v>4127.69724013</v>
      </c>
    </row>
    <row r="1074" spans="1:11" ht="12" customHeight="1" x14ac:dyDescent="0.2">
      <c r="A1074" t="s">
        <v>645</v>
      </c>
      <c r="B1074" t="s">
        <v>267</v>
      </c>
      <c r="C1074" s="37">
        <v>23585.56</v>
      </c>
      <c r="D1074" s="37">
        <v>300533.39</v>
      </c>
      <c r="E1074" s="56"/>
      <c r="F1074" s="56" t="str">
        <f t="shared" si="64"/>
        <v>2023–24 SWZI</v>
      </c>
      <c r="G1074" s="56" t="str">
        <f t="array" ref="G1074">A1074&amp;" "&amp;SUM(IF(A1074=FinyearIm,IF(C1074&lt;=QldIm,1,0),0))</f>
        <v>2023–24 157</v>
      </c>
      <c r="H1074" s="56" t="str">
        <f t="array" ref="H1074">A1074&amp;" "&amp;SUM(IF(A1074=FinyearIm,IF(D1074&lt;=AustraliaIm,1,0),0))</f>
        <v>2023–24 168</v>
      </c>
      <c r="I1074" s="56" t="str">
        <f t="shared" si="65"/>
        <v>SWZI</v>
      </c>
      <c r="J1074" s="57">
        <f t="shared" si="66"/>
        <v>2.3585560000000002E-2</v>
      </c>
      <c r="K1074" s="57">
        <f t="shared" si="67"/>
        <v>0.30053339000000001</v>
      </c>
    </row>
    <row r="1075" spans="1:11" ht="12" customHeight="1" x14ac:dyDescent="0.2">
      <c r="A1075" t="s">
        <v>645</v>
      </c>
      <c r="B1075" t="s">
        <v>268</v>
      </c>
      <c r="C1075" s="37">
        <v>1970.11</v>
      </c>
      <c r="D1075" s="37">
        <v>1740087.9</v>
      </c>
      <c r="E1075" s="56"/>
      <c r="F1075" s="56" t="str">
        <f t="shared" si="64"/>
        <v>2023–24 SYRI</v>
      </c>
      <c r="G1075" s="56" t="str">
        <f t="array" ref="G1075">A1075&amp;" "&amp;SUM(IF(A1075=FinyearIm,IF(C1075&lt;=QldIm,1,0),0))</f>
        <v>2023–24 177</v>
      </c>
      <c r="H1075" s="56" t="str">
        <f t="array" ref="H1075">A1075&amp;" "&amp;SUM(IF(A1075=FinyearIm,IF(D1075&lt;=AustraliaIm,1,0),0))</f>
        <v>2023–24 140</v>
      </c>
      <c r="I1075" s="56" t="str">
        <f t="shared" si="65"/>
        <v>SYRI</v>
      </c>
      <c r="J1075" s="57">
        <f t="shared" si="66"/>
        <v>1.9701099999999997E-3</v>
      </c>
      <c r="K1075" s="57">
        <f t="shared" si="67"/>
        <v>1.7400878999999998</v>
      </c>
    </row>
    <row r="1076" spans="1:11" ht="12" customHeight="1" x14ac:dyDescent="0.2">
      <c r="A1076" t="s">
        <v>645</v>
      </c>
      <c r="B1076" t="s">
        <v>269</v>
      </c>
      <c r="C1076" s="37">
        <v>1355386861.8699999</v>
      </c>
      <c r="D1076" s="37">
        <v>9717354145.7600193</v>
      </c>
      <c r="E1076" s="56"/>
      <c r="F1076" s="56" t="str">
        <f t="shared" si="64"/>
        <v>2023–24 TAIW</v>
      </c>
      <c r="G1076" s="56" t="str">
        <f t="array" ref="G1076">A1076&amp;" "&amp;SUM(IF(A1076=FinyearIm,IF(C1076&lt;=QldIm,1,0),0))</f>
        <v>2023–24 11</v>
      </c>
      <c r="H1076" s="56" t="str">
        <f t="array" ref="H1076">A1076&amp;" "&amp;SUM(IF(A1076=FinyearIm,IF(D1076&lt;=AustraliaIm,1,0),0))</f>
        <v>2023–24 11</v>
      </c>
      <c r="I1076" s="56" t="str">
        <f t="shared" si="65"/>
        <v>TAIW</v>
      </c>
      <c r="J1076" s="57">
        <f t="shared" si="66"/>
        <v>1355.3868618699998</v>
      </c>
      <c r="K1076" s="57">
        <f t="shared" si="67"/>
        <v>9717.3541457600186</v>
      </c>
    </row>
    <row r="1077" spans="1:11" ht="12" customHeight="1" x14ac:dyDescent="0.2">
      <c r="A1077" t="s">
        <v>645</v>
      </c>
      <c r="B1077" t="s">
        <v>307</v>
      </c>
      <c r="C1077" s="37">
        <v>0</v>
      </c>
      <c r="D1077" s="37">
        <v>3602.48</v>
      </c>
      <c r="E1077" s="56"/>
      <c r="F1077" s="56" t="str">
        <f t="shared" si="64"/>
        <v>2023–24 TAJI</v>
      </c>
      <c r="G1077" s="56" t="str">
        <f t="array" ref="G1077">A1077&amp;" "&amp;SUM(IF(A1077=FinyearIm,IF(C1077&lt;=QldIm,1,0),0))</f>
        <v>2023–24 223</v>
      </c>
      <c r="H1077" s="56" t="str">
        <f t="array" ref="H1077">A1077&amp;" "&amp;SUM(IF(A1077=FinyearIm,IF(D1077&lt;=AustraliaIm,1,0),0))</f>
        <v>2023–24 220</v>
      </c>
      <c r="I1077" s="56" t="str">
        <f t="shared" si="65"/>
        <v>TAJI</v>
      </c>
      <c r="J1077" s="57">
        <f t="shared" si="66"/>
        <v>0</v>
      </c>
      <c r="K1077" s="57">
        <f t="shared" si="67"/>
        <v>3.6024799999999999E-3</v>
      </c>
    </row>
    <row r="1078" spans="1:11" ht="12" customHeight="1" x14ac:dyDescent="0.2">
      <c r="A1078" t="s">
        <v>645</v>
      </c>
      <c r="B1078" t="s">
        <v>270</v>
      </c>
      <c r="C1078" s="37">
        <v>422003.02</v>
      </c>
      <c r="D1078" s="37">
        <v>10054219.390000001</v>
      </c>
      <c r="E1078" s="56"/>
      <c r="F1078" s="56" t="str">
        <f t="shared" si="64"/>
        <v>2023–24 TANZ</v>
      </c>
      <c r="G1078" s="56" t="str">
        <f t="array" ref="G1078">A1078&amp;" "&amp;SUM(IF(A1078=FinyearIm,IF(C1078&lt;=QldIm,1,0),0))</f>
        <v>2023–24 113</v>
      </c>
      <c r="H1078" s="56" t="str">
        <f t="array" ref="H1078">A1078&amp;" "&amp;SUM(IF(A1078=FinyearIm,IF(D1078&lt;=AustraliaIm,1,0),0))</f>
        <v>2023–24 115</v>
      </c>
      <c r="I1078" s="56" t="str">
        <f t="shared" si="65"/>
        <v>TANZ</v>
      </c>
      <c r="J1078" s="57">
        <f t="shared" si="66"/>
        <v>0.42200302000000001</v>
      </c>
      <c r="K1078" s="57">
        <f t="shared" si="67"/>
        <v>10.05421939</v>
      </c>
    </row>
    <row r="1079" spans="1:11" ht="12" customHeight="1" x14ac:dyDescent="0.2">
      <c r="A1079" t="s">
        <v>645</v>
      </c>
      <c r="B1079" t="s">
        <v>271</v>
      </c>
      <c r="C1079" s="37">
        <v>4515186585.8000097</v>
      </c>
      <c r="D1079" s="37">
        <v>20961084176.980099</v>
      </c>
      <c r="E1079" s="56"/>
      <c r="F1079" s="56" t="str">
        <f t="shared" si="64"/>
        <v>2023–24 THAI</v>
      </c>
      <c r="G1079" s="56" t="str">
        <f t="array" ref="G1079">A1079&amp;" "&amp;SUM(IF(A1079=FinyearIm,IF(C1079&lt;=QldIm,1,0),0))</f>
        <v>2023–24 5</v>
      </c>
      <c r="H1079" s="56" t="str">
        <f t="array" ref="H1079">A1079&amp;" "&amp;SUM(IF(A1079=FinyearIm,IF(D1079&lt;=AustraliaIm,1,0),0))</f>
        <v>2023–24 5</v>
      </c>
      <c r="I1079" s="56" t="str">
        <f t="shared" si="65"/>
        <v>THAI</v>
      </c>
      <c r="J1079" s="57">
        <f t="shared" si="66"/>
        <v>4515.1865858000101</v>
      </c>
      <c r="K1079" s="57">
        <f t="shared" si="67"/>
        <v>20961.084176980097</v>
      </c>
    </row>
    <row r="1080" spans="1:11" ht="12" customHeight="1" x14ac:dyDescent="0.2">
      <c r="A1080" t="s">
        <v>645</v>
      </c>
      <c r="B1080" t="s">
        <v>272</v>
      </c>
      <c r="C1080" s="37">
        <v>610307.39</v>
      </c>
      <c r="D1080" s="37">
        <v>3002832.3</v>
      </c>
      <c r="E1080" s="56"/>
      <c r="F1080" s="56" t="str">
        <f t="shared" si="64"/>
        <v>2023–24 TNGA</v>
      </c>
      <c r="G1080" s="56" t="str">
        <f t="array" ref="G1080">A1080&amp;" "&amp;SUM(IF(A1080=FinyearIm,IF(C1080&lt;=QldIm,1,0),0))</f>
        <v>2023–24 111</v>
      </c>
      <c r="H1080" s="56" t="str">
        <f t="array" ref="H1080">A1080&amp;" "&amp;SUM(IF(A1080=FinyearIm,IF(D1080&lt;=AustraliaIm,1,0),0))</f>
        <v>2023–24 129</v>
      </c>
      <c r="I1080" s="56" t="str">
        <f t="shared" si="65"/>
        <v>TNGA</v>
      </c>
      <c r="J1080" s="57">
        <f t="shared" si="66"/>
        <v>0.61030739000000001</v>
      </c>
      <c r="K1080" s="57">
        <f t="shared" si="67"/>
        <v>3.0028322999999997</v>
      </c>
    </row>
    <row r="1081" spans="1:11" ht="12" customHeight="1" x14ac:dyDescent="0.2">
      <c r="A1081" t="s">
        <v>645</v>
      </c>
      <c r="B1081" t="s">
        <v>273</v>
      </c>
      <c r="C1081" s="37">
        <v>3829.47</v>
      </c>
      <c r="D1081" s="37">
        <v>32991754.210000001</v>
      </c>
      <c r="E1081" s="56"/>
      <c r="F1081" s="56" t="str">
        <f t="shared" si="64"/>
        <v>2023–24 TOGO</v>
      </c>
      <c r="G1081" s="56" t="str">
        <f t="array" ref="G1081">A1081&amp;" "&amp;SUM(IF(A1081=FinyearIm,IF(C1081&lt;=QldIm,1,0),0))</f>
        <v>2023–24 172</v>
      </c>
      <c r="H1081" s="56" t="str">
        <f t="array" ref="H1081">A1081&amp;" "&amp;SUM(IF(A1081=FinyearIm,IF(D1081&lt;=AustraliaIm,1,0),0))</f>
        <v>2023–24 94</v>
      </c>
      <c r="I1081" s="56" t="str">
        <f t="shared" si="65"/>
        <v>TOGO</v>
      </c>
      <c r="J1081" s="57">
        <f t="shared" si="66"/>
        <v>3.8294699999999997E-3</v>
      </c>
      <c r="K1081" s="57">
        <f t="shared" si="67"/>
        <v>32.991754210000003</v>
      </c>
    </row>
    <row r="1082" spans="1:11" ht="12" customHeight="1" x14ac:dyDescent="0.2">
      <c r="A1082" t="s">
        <v>645</v>
      </c>
      <c r="B1082" t="s">
        <v>308</v>
      </c>
      <c r="C1082" s="37">
        <v>81110.39</v>
      </c>
      <c r="D1082">
        <v>129195.99</v>
      </c>
      <c r="E1082" s="56"/>
      <c r="F1082" s="56" t="str">
        <f t="shared" si="64"/>
        <v>2023–24 TRCA</v>
      </c>
      <c r="G1082" s="56" t="str">
        <f t="array" ref="G1082">A1082&amp;" "&amp;SUM(IF(A1082=FinyearIm,IF(C1082&lt;=QldIm,1,0),0))</f>
        <v>2023–24 140</v>
      </c>
      <c r="H1082" s="56" t="str">
        <f t="array" ref="H1082">A1082&amp;" "&amp;SUM(IF(A1082=FinyearIm,IF(D1082&lt;=AustraliaIm,1,0),0))</f>
        <v>2023–24 182</v>
      </c>
      <c r="I1082" s="56" t="str">
        <f t="shared" si="65"/>
        <v>TRCA</v>
      </c>
      <c r="J1082" s="57">
        <f t="shared" si="66"/>
        <v>8.1110390000000004E-2</v>
      </c>
      <c r="K1082" s="57">
        <f t="shared" si="67"/>
        <v>0.12919599000000001</v>
      </c>
    </row>
    <row r="1083" spans="1:11" ht="12" customHeight="1" x14ac:dyDescent="0.2">
      <c r="A1083" t="s">
        <v>645</v>
      </c>
      <c r="B1083" t="s">
        <v>274</v>
      </c>
      <c r="C1083" s="37">
        <v>1265041.98</v>
      </c>
      <c r="D1083" s="37">
        <v>8953175</v>
      </c>
      <c r="E1083" s="56"/>
      <c r="F1083" s="56" t="str">
        <f t="shared" si="64"/>
        <v>2023–24 TRIN</v>
      </c>
      <c r="G1083" s="56" t="str">
        <f t="array" ref="G1083">A1083&amp;" "&amp;SUM(IF(A1083=FinyearIm,IF(C1083&lt;=QldIm,1,0),0))</f>
        <v>2023–24 100</v>
      </c>
      <c r="H1083" s="56" t="str">
        <f t="array" ref="H1083">A1083&amp;" "&amp;SUM(IF(A1083=FinyearIm,IF(D1083&lt;=AustraliaIm,1,0),0))</f>
        <v>2023–24 116</v>
      </c>
      <c r="I1083" s="56" t="str">
        <f t="shared" si="65"/>
        <v>TRIN</v>
      </c>
      <c r="J1083" s="57">
        <f t="shared" si="66"/>
        <v>1.2650419799999999</v>
      </c>
      <c r="K1083" s="57">
        <f t="shared" si="67"/>
        <v>8.9531749999999999</v>
      </c>
    </row>
    <row r="1084" spans="1:11" ht="12" customHeight="1" x14ac:dyDescent="0.2">
      <c r="A1084" t="s">
        <v>645</v>
      </c>
      <c r="B1084" t="s">
        <v>275</v>
      </c>
      <c r="C1084" s="37">
        <v>4841854.6399999997</v>
      </c>
      <c r="D1084" s="37">
        <v>84270165.040000007</v>
      </c>
      <c r="E1084" s="56"/>
      <c r="F1084" s="56" t="str">
        <f t="shared" si="64"/>
        <v>2023–24 TUNI</v>
      </c>
      <c r="G1084" s="56" t="str">
        <f t="array" ref="G1084">A1084&amp;" "&amp;SUM(IF(A1084=FinyearIm,IF(C1084&lt;=QldIm,1,0),0))</f>
        <v>2023–24 79</v>
      </c>
      <c r="H1084" s="56" t="str">
        <f t="array" ref="H1084">A1084&amp;" "&amp;SUM(IF(A1084=FinyearIm,IF(D1084&lt;=AustraliaIm,1,0),0))</f>
        <v>2023–24 79</v>
      </c>
      <c r="I1084" s="56" t="str">
        <f t="shared" si="65"/>
        <v>TUNI</v>
      </c>
      <c r="J1084" s="57">
        <f t="shared" si="66"/>
        <v>4.8418546399999993</v>
      </c>
      <c r="K1084" s="57">
        <f t="shared" si="67"/>
        <v>84.270165040000009</v>
      </c>
    </row>
    <row r="1085" spans="1:11" ht="12" customHeight="1" x14ac:dyDescent="0.2">
      <c r="A1085" t="s">
        <v>645</v>
      </c>
      <c r="B1085" t="s">
        <v>276</v>
      </c>
      <c r="C1085" s="37">
        <v>217226412.46000001</v>
      </c>
      <c r="D1085" s="37">
        <v>1693056281.55</v>
      </c>
      <c r="E1085" s="56"/>
      <c r="F1085" s="56" t="str">
        <f t="shared" si="64"/>
        <v>2023–24 TURK</v>
      </c>
      <c r="G1085" s="56" t="str">
        <f t="array" ref="G1085">A1085&amp;" "&amp;SUM(IF(A1085=FinyearIm,IF(C1085&lt;=QldIm,1,0),0))</f>
        <v>2023–24 31</v>
      </c>
      <c r="H1085" s="56" t="str">
        <f t="array" ref="H1085">A1085&amp;" "&amp;SUM(IF(A1085=FinyearIm,IF(D1085&lt;=AustraliaIm,1,0),0))</f>
        <v>2023–24 33</v>
      </c>
      <c r="I1085" s="56" t="str">
        <f t="shared" si="65"/>
        <v>TURK</v>
      </c>
      <c r="J1085" s="57">
        <f t="shared" si="66"/>
        <v>217.22641246000001</v>
      </c>
      <c r="K1085" s="57">
        <f t="shared" si="67"/>
        <v>1693.05628155</v>
      </c>
    </row>
    <row r="1086" spans="1:11" ht="12" customHeight="1" x14ac:dyDescent="0.2">
      <c r="A1086" t="s">
        <v>645</v>
      </c>
      <c r="B1086" t="s">
        <v>277</v>
      </c>
      <c r="C1086" s="37">
        <v>0</v>
      </c>
      <c r="D1086" s="37">
        <v>115728.69</v>
      </c>
      <c r="E1086" s="56"/>
      <c r="F1086" s="56" t="str">
        <f t="shared" si="64"/>
        <v>2023–24 TURS</v>
      </c>
      <c r="G1086" s="56" t="str">
        <f t="array" ref="G1086">A1086&amp;" "&amp;SUM(IF(A1086=FinyearIm,IF(C1086&lt;=QldIm,1,0),0))</f>
        <v>2023–24 223</v>
      </c>
      <c r="H1086" s="56" t="str">
        <f t="array" ref="H1086">A1086&amp;" "&amp;SUM(IF(A1086=FinyearIm,IF(D1086&lt;=AustraliaIm,1,0),0))</f>
        <v>2023–24 187</v>
      </c>
      <c r="I1086" s="56" t="str">
        <f t="shared" si="65"/>
        <v>TURS</v>
      </c>
      <c r="J1086" s="57">
        <f t="shared" si="66"/>
        <v>0</v>
      </c>
      <c r="K1086" s="57">
        <f t="shared" si="67"/>
        <v>0.11572869000000001</v>
      </c>
    </row>
    <row r="1087" spans="1:11" ht="12" customHeight="1" x14ac:dyDescent="0.2">
      <c r="A1087" t="s">
        <v>645</v>
      </c>
      <c r="B1087" t="s">
        <v>279</v>
      </c>
      <c r="C1087" s="37">
        <v>223853956.91999999</v>
      </c>
      <c r="D1087" s="37">
        <v>1933445410.2</v>
      </c>
      <c r="E1087" s="56"/>
      <c r="F1087" s="56" t="str">
        <f t="shared" si="64"/>
        <v>2023–24 UAEM</v>
      </c>
      <c r="G1087" s="56" t="str">
        <f t="array" ref="G1087">A1087&amp;" "&amp;SUM(IF(A1087=FinyearIm,IF(C1087&lt;=QldIm,1,0),0))</f>
        <v>2023–24 30</v>
      </c>
      <c r="H1087" s="56" t="str">
        <f t="array" ref="H1087">A1087&amp;" "&amp;SUM(IF(A1087=FinyearIm,IF(D1087&lt;=AustraliaIm,1,0),0))</f>
        <v>2023–24 30</v>
      </c>
      <c r="I1087" s="56" t="str">
        <f t="shared" si="65"/>
        <v>UAEM</v>
      </c>
      <c r="J1087" s="57">
        <f t="shared" si="66"/>
        <v>223.85395691999997</v>
      </c>
      <c r="K1087" s="57">
        <f t="shared" si="67"/>
        <v>1933.4454102</v>
      </c>
    </row>
    <row r="1088" spans="1:11" ht="12" customHeight="1" x14ac:dyDescent="0.2">
      <c r="A1088" t="s">
        <v>645</v>
      </c>
      <c r="B1088" t="s">
        <v>280</v>
      </c>
      <c r="C1088" s="37">
        <v>1781646.15</v>
      </c>
      <c r="D1088" s="37">
        <v>7644976.71</v>
      </c>
      <c r="E1088" s="56"/>
      <c r="F1088" s="56" t="str">
        <f t="shared" si="64"/>
        <v>2023–24 UGAN</v>
      </c>
      <c r="G1088" s="56" t="str">
        <f t="array" ref="G1088">A1088&amp;" "&amp;SUM(IF(A1088=FinyearIm,IF(C1088&lt;=QldIm,1,0),0))</f>
        <v>2023–24 92</v>
      </c>
      <c r="H1088" s="56" t="str">
        <f t="array" ref="H1088">A1088&amp;" "&amp;SUM(IF(A1088=FinyearIm,IF(D1088&lt;=AustraliaIm,1,0),0))</f>
        <v>2023–24 119</v>
      </c>
      <c r="I1088" s="56" t="str">
        <f t="shared" si="65"/>
        <v>UGAN</v>
      </c>
      <c r="J1088" s="57">
        <f t="shared" si="66"/>
        <v>1.7816461499999998</v>
      </c>
      <c r="K1088" s="57">
        <f t="shared" si="67"/>
        <v>7.6449767099999999</v>
      </c>
    </row>
    <row r="1089" spans="1:17" ht="12" customHeight="1" x14ac:dyDescent="0.2">
      <c r="A1089" t="s">
        <v>645</v>
      </c>
      <c r="B1089" t="s">
        <v>281</v>
      </c>
      <c r="C1089" s="37">
        <v>1085980950.21</v>
      </c>
      <c r="D1089" s="37">
        <v>8211263018.75</v>
      </c>
      <c r="E1089" s="43"/>
      <c r="F1089" s="56" t="str">
        <f t="shared" si="64"/>
        <v>2023–24 UK</v>
      </c>
      <c r="G1089" s="56" t="str">
        <f t="array" ref="G1089">A1089&amp;" "&amp;SUM(IF(A1089=FinyearIm,IF(C1089&lt;=QldIm,1,0),0))</f>
        <v>2023–24 13</v>
      </c>
      <c r="H1089" s="56" t="str">
        <f t="array" ref="H1089">A1089&amp;" "&amp;SUM(IF(A1089=FinyearIm,IF(D1089&lt;=AustraliaIm,1,0),0))</f>
        <v>2023–24 13</v>
      </c>
      <c r="I1089" s="56" t="str">
        <f t="shared" si="65"/>
        <v>UK</v>
      </c>
      <c r="J1089" s="57">
        <f t="shared" si="66"/>
        <v>1085.9809502099999</v>
      </c>
      <c r="K1089" s="57">
        <f t="shared" si="67"/>
        <v>8211.2630187499999</v>
      </c>
      <c r="L1089" s="40"/>
      <c r="M1089" s="40"/>
      <c r="N1089" s="40"/>
      <c r="O1089" s="40"/>
      <c r="P1089" s="40"/>
      <c r="Q1089" s="40"/>
    </row>
    <row r="1090" spans="1:17" ht="12" customHeight="1" x14ac:dyDescent="0.2">
      <c r="A1090" t="s">
        <v>645</v>
      </c>
      <c r="B1090" t="s">
        <v>282</v>
      </c>
      <c r="C1090" s="37">
        <v>6265089.3200000003</v>
      </c>
      <c r="D1090" s="37">
        <v>54525791.710000001</v>
      </c>
      <c r="E1090" s="56"/>
      <c r="F1090" s="56" t="str">
        <f t="shared" ref="F1090:F1104" si="68">A1090&amp;" "&amp;B1090</f>
        <v>2023–24 UKRA</v>
      </c>
      <c r="G1090" s="56" t="str">
        <f t="array" ref="G1090">A1090&amp;" "&amp;SUM(IF(A1090=FinyearIm,IF(C1090&lt;=QldIm,1,0),0))</f>
        <v>2023–24 74</v>
      </c>
      <c r="H1090" s="56" t="str">
        <f t="array" ref="H1090">A1090&amp;" "&amp;SUM(IF(A1090=FinyearIm,IF(D1090&lt;=AustraliaIm,1,0),0))</f>
        <v>2023–24 88</v>
      </c>
      <c r="I1090" s="56" t="str">
        <f t="shared" ref="I1090:I1104" si="69">B1090</f>
        <v>UKRA</v>
      </c>
      <c r="J1090" s="57">
        <f t="shared" ref="J1090:J1104" si="70">C1090/1000000</f>
        <v>6.2650893200000004</v>
      </c>
      <c r="K1090" s="57">
        <f t="shared" ref="K1090:K1104" si="71">D1090/1000000</f>
        <v>54.52579171</v>
      </c>
      <c r="L1090" s="40"/>
      <c r="M1090" s="40"/>
      <c r="N1090" s="40"/>
      <c r="O1090" s="40"/>
      <c r="P1090" s="40"/>
      <c r="Q1090" s="40"/>
    </row>
    <row r="1091" spans="1:17" ht="12" customHeight="1" x14ac:dyDescent="0.2">
      <c r="A1091" t="s">
        <v>645</v>
      </c>
      <c r="B1091" t="s">
        <v>283</v>
      </c>
      <c r="C1091" s="37">
        <v>356472.21</v>
      </c>
      <c r="D1091" s="37">
        <v>26479603.350000001</v>
      </c>
      <c r="E1091" s="56"/>
      <c r="F1091" s="56" t="str">
        <f t="shared" si="68"/>
        <v>2023–24 URUG</v>
      </c>
      <c r="G1091" s="56" t="str">
        <f t="array" ref="G1091">A1091&amp;" "&amp;SUM(IF(A1091=FinyearIm,IF(C1091&lt;=QldIm,1,0),0))</f>
        <v>2023–24 117</v>
      </c>
      <c r="H1091" s="56" t="str">
        <f t="array" ref="H1091">A1091&amp;" "&amp;SUM(IF(A1091=FinyearIm,IF(D1091&lt;=AustraliaIm,1,0),0))</f>
        <v>2023–24 99</v>
      </c>
      <c r="I1091" s="56" t="str">
        <f t="shared" si="69"/>
        <v>URUG</v>
      </c>
      <c r="J1091" s="57">
        <f t="shared" si="70"/>
        <v>0.35647221000000001</v>
      </c>
      <c r="K1091" s="57">
        <f t="shared" si="71"/>
        <v>26.479603350000001</v>
      </c>
      <c r="L1091" s="40"/>
      <c r="M1091" s="40"/>
      <c r="N1091" s="40"/>
      <c r="O1091" s="40"/>
      <c r="P1091" s="40"/>
      <c r="Q1091" s="40"/>
    </row>
    <row r="1092" spans="1:17" ht="12" customHeight="1" x14ac:dyDescent="0.2">
      <c r="A1092" t="s">
        <v>645</v>
      </c>
      <c r="B1092" t="s">
        <v>284</v>
      </c>
      <c r="C1092" s="37">
        <v>8389944033.7899904</v>
      </c>
      <c r="D1092" s="37">
        <v>47954874856.089897</v>
      </c>
      <c r="E1092" s="56"/>
      <c r="F1092" s="56" t="str">
        <f t="shared" si="68"/>
        <v>2023–24 USA</v>
      </c>
      <c r="G1092" s="56" t="str">
        <f t="array" ref="G1092">A1092&amp;" "&amp;SUM(IF(A1092=FinyearIm,IF(C1092&lt;=QldIm,1,0),0))</f>
        <v>2023–24 2</v>
      </c>
      <c r="H1092" s="56" t="str">
        <f t="array" ref="H1092">A1092&amp;" "&amp;SUM(IF(A1092=FinyearIm,IF(D1092&lt;=AustraliaIm,1,0),0))</f>
        <v>2023–24 2</v>
      </c>
      <c r="I1092" s="56" t="str">
        <f t="shared" si="69"/>
        <v>USA</v>
      </c>
      <c r="J1092" s="57">
        <f t="shared" si="70"/>
        <v>8389.9440337899905</v>
      </c>
      <c r="K1092" s="57">
        <f t="shared" si="71"/>
        <v>47954.874856089897</v>
      </c>
      <c r="L1092" s="40"/>
      <c r="M1092" s="40"/>
      <c r="N1092" s="40"/>
      <c r="O1092" s="40"/>
      <c r="P1092" s="40"/>
      <c r="Q1092" s="40"/>
    </row>
    <row r="1093" spans="1:17" ht="12" customHeight="1" x14ac:dyDescent="0.2">
      <c r="A1093" t="s">
        <v>645</v>
      </c>
      <c r="B1093" t="s">
        <v>300</v>
      </c>
      <c r="C1093" s="37">
        <v>68661.22</v>
      </c>
      <c r="D1093" s="37">
        <v>635798.35</v>
      </c>
      <c r="E1093" s="56"/>
      <c r="F1093" s="56" t="str">
        <f t="shared" si="68"/>
        <v>2023–24 USOI</v>
      </c>
      <c r="G1093" s="56" t="str">
        <f t="array" ref="G1093">A1093&amp;" "&amp;SUM(IF(A1093=FinyearIm,IF(C1093&lt;=QldIm,1,0),0))</f>
        <v>2023–24 143</v>
      </c>
      <c r="H1093" s="56" t="str">
        <f t="array" ref="H1093">A1093&amp;" "&amp;SUM(IF(A1093=FinyearIm,IF(D1093&lt;=AustraliaIm,1,0),0))</f>
        <v>2023–24 156</v>
      </c>
      <c r="I1093" s="56" t="str">
        <f t="shared" si="69"/>
        <v>USOI</v>
      </c>
      <c r="J1093" s="57">
        <f t="shared" si="70"/>
        <v>6.8661219999999995E-2</v>
      </c>
      <c r="K1093" s="57">
        <f t="shared" si="71"/>
        <v>0.63579834999999996</v>
      </c>
      <c r="L1093" s="40"/>
      <c r="M1093" s="40"/>
      <c r="N1093" s="40"/>
      <c r="O1093" s="40"/>
      <c r="P1093" s="40"/>
      <c r="Q1093" s="40"/>
    </row>
    <row r="1094" spans="1:17" x14ac:dyDescent="0.2">
      <c r="A1094" t="s">
        <v>645</v>
      </c>
      <c r="B1094" t="s">
        <v>310</v>
      </c>
      <c r="C1094" s="37">
        <v>7682.79</v>
      </c>
      <c r="D1094" s="37">
        <v>108691.62</v>
      </c>
      <c r="E1094" s="40"/>
      <c r="F1094" s="56" t="str">
        <f t="shared" si="68"/>
        <v>2023–24 UZBK</v>
      </c>
      <c r="G1094" s="56" t="str">
        <f t="array" ref="G1094">A1094&amp;" "&amp;SUM(IF(A1094=FinyearIm,IF(C1094&lt;=QldIm,1,0),0))</f>
        <v>2023–24 168</v>
      </c>
      <c r="H1094" s="56" t="str">
        <f t="array" ref="H1094">A1094&amp;" "&amp;SUM(IF(A1094=FinyearIm,IF(D1094&lt;=AustraliaIm,1,0),0))</f>
        <v>2023–24 189</v>
      </c>
      <c r="I1094" s="56" t="str">
        <f t="shared" si="69"/>
        <v>UZBK</v>
      </c>
      <c r="J1094" s="57">
        <f t="shared" si="70"/>
        <v>7.6827900000000001E-3</v>
      </c>
      <c r="K1094" s="57">
        <f t="shared" si="71"/>
        <v>0.10869161999999999</v>
      </c>
      <c r="L1094" s="40"/>
      <c r="M1094" s="40"/>
      <c r="N1094" s="40"/>
      <c r="O1094" s="40"/>
      <c r="P1094" s="40"/>
      <c r="Q1094" s="40"/>
    </row>
    <row r="1095" spans="1:17" x14ac:dyDescent="0.2">
      <c r="A1095" t="s">
        <v>645</v>
      </c>
      <c r="B1095" t="s">
        <v>285</v>
      </c>
      <c r="C1095" s="37">
        <v>2390166.0499999998</v>
      </c>
      <c r="D1095" s="37">
        <v>3686823.59</v>
      </c>
      <c r="E1095" s="40"/>
      <c r="F1095" s="56" t="str">
        <f t="shared" si="68"/>
        <v>2023–24 VANU</v>
      </c>
      <c r="G1095" s="56" t="str">
        <f t="array" ref="G1095">A1095&amp;" "&amp;SUM(IF(A1095=FinyearIm,IF(C1095&lt;=QldIm,1,0),0))</f>
        <v>2023–24 88</v>
      </c>
      <c r="H1095" s="56" t="str">
        <f t="array" ref="H1095">A1095&amp;" "&amp;SUM(IF(A1095=FinyearIm,IF(D1095&lt;=AustraliaIm,1,0),0))</f>
        <v>2023–24 126</v>
      </c>
      <c r="I1095" s="56" t="str">
        <f t="shared" si="69"/>
        <v>VANU</v>
      </c>
      <c r="J1095" s="57">
        <f t="shared" si="70"/>
        <v>2.3901660499999999</v>
      </c>
      <c r="K1095" s="57">
        <f t="shared" si="71"/>
        <v>3.6868235899999999</v>
      </c>
      <c r="L1095" s="40"/>
      <c r="M1095" s="40"/>
      <c r="N1095" s="40"/>
      <c r="O1095" s="40"/>
      <c r="P1095" s="56"/>
      <c r="Q1095" s="40"/>
    </row>
    <row r="1096" spans="1:17" x14ac:dyDescent="0.2">
      <c r="A1096" t="s">
        <v>645</v>
      </c>
      <c r="B1096" t="s">
        <v>286</v>
      </c>
      <c r="C1096" s="37">
        <v>112288.47</v>
      </c>
      <c r="D1096" s="37">
        <v>1777219.55</v>
      </c>
      <c r="E1096" s="40"/>
      <c r="F1096" s="56" t="str">
        <f t="shared" si="68"/>
        <v>2023–24 VENZ</v>
      </c>
      <c r="G1096" s="56" t="str">
        <f t="array" ref="G1096">A1096&amp;" "&amp;SUM(IF(A1096=FinyearIm,IF(C1096&lt;=QldIm,1,0),0))</f>
        <v>2023–24 132</v>
      </c>
      <c r="H1096" s="56" t="str">
        <f t="array" ref="H1096">A1096&amp;" "&amp;SUM(IF(A1096=FinyearIm,IF(D1096&lt;=AustraliaIm,1,0),0))</f>
        <v>2023–24 139</v>
      </c>
      <c r="I1096" s="56" t="str">
        <f t="shared" si="69"/>
        <v>VENZ</v>
      </c>
      <c r="J1096" s="57">
        <f t="shared" si="70"/>
        <v>0.11228847</v>
      </c>
      <c r="K1096" s="57">
        <f t="shared" si="71"/>
        <v>1.7772195500000001</v>
      </c>
      <c r="L1096" s="40"/>
      <c r="M1096" s="40"/>
      <c r="N1096" s="40"/>
      <c r="O1096" s="56"/>
      <c r="P1096" s="56"/>
      <c r="Q1096" s="40"/>
    </row>
    <row r="1097" spans="1:17" x14ac:dyDescent="0.2">
      <c r="A1097" t="s">
        <v>645</v>
      </c>
      <c r="B1097" t="s">
        <v>287</v>
      </c>
      <c r="C1097" s="37">
        <v>1551024474.6500101</v>
      </c>
      <c r="D1097" s="37">
        <v>10860497203.450001</v>
      </c>
      <c r="E1097" s="40"/>
      <c r="F1097" s="56" t="str">
        <f t="shared" si="68"/>
        <v>2023–24 VIET</v>
      </c>
      <c r="G1097" s="56" t="str">
        <f t="array" ref="G1097">A1097&amp;" "&amp;SUM(IF(A1097=FinyearIm,IF(C1097&lt;=QldIm,1,0),0))</f>
        <v>2023–24 9</v>
      </c>
      <c r="H1097" s="56" t="str">
        <f t="array" ref="H1097">A1097&amp;" "&amp;SUM(IF(A1097=FinyearIm,IF(D1097&lt;=AustraliaIm,1,0),0))</f>
        <v>2023–24 9</v>
      </c>
      <c r="I1097" s="56" t="str">
        <f t="shared" si="69"/>
        <v>VIET</v>
      </c>
      <c r="J1097" s="57">
        <f t="shared" si="70"/>
        <v>1551.02447465001</v>
      </c>
      <c r="K1097" s="57">
        <f t="shared" si="71"/>
        <v>10860.497203450001</v>
      </c>
      <c r="L1097" s="40"/>
      <c r="M1097" s="40"/>
      <c r="N1097" s="40"/>
      <c r="O1097" s="40"/>
      <c r="P1097" s="56"/>
      <c r="Q1097" s="40"/>
    </row>
    <row r="1098" spans="1:17" x14ac:dyDescent="0.2">
      <c r="A1098" t="s">
        <v>645</v>
      </c>
      <c r="B1098" t="s">
        <v>311</v>
      </c>
      <c r="C1098" s="37">
        <v>37584.050000000003</v>
      </c>
      <c r="D1098" s="37">
        <v>925685.62</v>
      </c>
      <c r="E1098" s="40"/>
      <c r="F1098" s="56" t="str">
        <f t="shared" si="68"/>
        <v>2023–24 VIRG</v>
      </c>
      <c r="G1098" s="56" t="str">
        <f t="array" ref="G1098">A1098&amp;" "&amp;SUM(IF(A1098=FinyearIm,IF(C1098&lt;=QldIm,1,0),0))</f>
        <v>2023–24 153</v>
      </c>
      <c r="H1098" s="56" t="str">
        <f t="array" ref="H1098">A1098&amp;" "&amp;SUM(IF(A1098=FinyearIm,IF(D1098&lt;=AustraliaIm,1,0),0))</f>
        <v>2023–24 153</v>
      </c>
      <c r="I1098" s="56" t="str">
        <f t="shared" si="69"/>
        <v>VIRG</v>
      </c>
      <c r="J1098" s="57">
        <f t="shared" si="70"/>
        <v>3.7584050000000001E-2</v>
      </c>
      <c r="K1098" s="57">
        <f t="shared" si="71"/>
        <v>0.92568561999999999</v>
      </c>
      <c r="L1098" s="40"/>
      <c r="M1098" s="40"/>
      <c r="N1098" s="40"/>
      <c r="O1098" s="56"/>
      <c r="P1098" s="56"/>
      <c r="Q1098" s="40"/>
    </row>
    <row r="1099" spans="1:17" x14ac:dyDescent="0.2">
      <c r="A1099" t="s">
        <v>645</v>
      </c>
      <c r="B1099" t="s">
        <v>288</v>
      </c>
      <c r="C1099" s="37">
        <v>0</v>
      </c>
      <c r="D1099" s="37">
        <v>5447.79</v>
      </c>
      <c r="E1099" s="40"/>
      <c r="F1099" s="56" t="str">
        <f t="shared" si="68"/>
        <v>2023–24 WALL</v>
      </c>
      <c r="G1099" s="56" t="str">
        <f t="array" ref="G1099">A1099&amp;" "&amp;SUM(IF(A1099=FinyearIm,IF(C1099&lt;=QldIm,1,0),0))</f>
        <v>2023–24 223</v>
      </c>
      <c r="H1099" s="56" t="str">
        <f t="array" ref="H1099">A1099&amp;" "&amp;SUM(IF(A1099=FinyearIm,IF(D1099&lt;=AustraliaIm,1,0),0))</f>
        <v>2023–24 217</v>
      </c>
      <c r="I1099" s="56" t="str">
        <f t="shared" si="69"/>
        <v>WALL</v>
      </c>
      <c r="J1099" s="57">
        <f t="shared" si="70"/>
        <v>0</v>
      </c>
      <c r="K1099" s="57">
        <f t="shared" si="71"/>
        <v>5.4477900000000001E-3</v>
      </c>
      <c r="L1099" s="40"/>
      <c r="M1099" s="40"/>
      <c r="N1099" s="40"/>
      <c r="O1099" s="40"/>
      <c r="P1099" s="40"/>
      <c r="Q1099" s="40"/>
    </row>
    <row r="1100" spans="1:17" x14ac:dyDescent="0.2">
      <c r="A1100" t="s">
        <v>645</v>
      </c>
      <c r="B1100" t="s">
        <v>289</v>
      </c>
      <c r="C1100" s="37">
        <v>1526546.13</v>
      </c>
      <c r="D1100" s="37">
        <v>4463050.1100000003</v>
      </c>
      <c r="E1100" s="40"/>
      <c r="F1100" s="56" t="str">
        <f t="shared" si="68"/>
        <v>2023–24 WSAM</v>
      </c>
      <c r="G1100" s="56" t="str">
        <f t="array" ref="G1100">A1100&amp;" "&amp;SUM(IF(A1100=FinyearIm,IF(C1100&lt;=QldIm,1,0),0))</f>
        <v>2023–24 95</v>
      </c>
      <c r="H1100" s="56" t="str">
        <f t="array" ref="H1100">A1100&amp;" "&amp;SUM(IF(A1100=FinyearIm,IF(D1100&lt;=AustraliaIm,1,0),0))</f>
        <v>2023–24 123</v>
      </c>
      <c r="I1100" s="56" t="str">
        <f t="shared" si="69"/>
        <v>WSAM</v>
      </c>
      <c r="J1100" s="57">
        <f t="shared" si="70"/>
        <v>1.5265461299999998</v>
      </c>
      <c r="K1100" s="57">
        <f t="shared" si="71"/>
        <v>4.4630501100000002</v>
      </c>
      <c r="L1100" s="40"/>
      <c r="M1100" s="40"/>
      <c r="N1100" s="40"/>
      <c r="O1100" s="56"/>
      <c r="P1100" s="40"/>
      <c r="Q1100" s="40"/>
    </row>
    <row r="1101" spans="1:17" x14ac:dyDescent="0.2">
      <c r="A1101" t="s">
        <v>645</v>
      </c>
      <c r="B1101" t="s">
        <v>290</v>
      </c>
      <c r="C1101" s="37">
        <v>0</v>
      </c>
      <c r="D1101" s="37">
        <v>181026.27</v>
      </c>
      <c r="E1101" s="40"/>
      <c r="F1101" s="56" t="str">
        <f t="shared" si="68"/>
        <v>2023–24 YEMN</v>
      </c>
      <c r="G1101" s="56" t="str">
        <f t="array" ref="G1101">A1101&amp;" "&amp;SUM(IF(A1101=FinyearIm,IF(C1101&lt;=QldIm,1,0),0))</f>
        <v>2023–24 223</v>
      </c>
      <c r="H1101" s="56" t="str">
        <f t="array" ref="H1101">A1101&amp;" "&amp;SUM(IF(A1101=FinyearIm,IF(D1101&lt;=AustraliaIm,1,0),0))</f>
        <v>2023–24 175</v>
      </c>
      <c r="I1101" s="56" t="str">
        <f t="shared" si="69"/>
        <v>YEMN</v>
      </c>
      <c r="J1101" s="57">
        <f t="shared" si="70"/>
        <v>0</v>
      </c>
      <c r="K1101" s="57">
        <f t="shared" si="71"/>
        <v>0.18102626999999999</v>
      </c>
      <c r="L1101" s="40"/>
      <c r="M1101" s="40"/>
      <c r="N1101" s="40"/>
      <c r="O1101" s="40"/>
      <c r="P1101" s="40"/>
      <c r="Q1101" s="40"/>
    </row>
    <row r="1102" spans="1:17" x14ac:dyDescent="0.2">
      <c r="A1102" t="s">
        <v>645</v>
      </c>
      <c r="B1102" t="s">
        <v>291</v>
      </c>
      <c r="C1102" s="37">
        <v>0</v>
      </c>
      <c r="D1102" s="37">
        <v>155687.29</v>
      </c>
      <c r="E1102" s="40"/>
      <c r="F1102" s="56" t="str">
        <f t="shared" si="68"/>
        <v>2023–24 ZAIR</v>
      </c>
      <c r="G1102" s="56" t="str">
        <f t="array" ref="G1102">A1102&amp;" "&amp;SUM(IF(A1102=FinyearIm,IF(C1102&lt;=QldIm,1,0),0))</f>
        <v>2023–24 223</v>
      </c>
      <c r="H1102" s="56" t="str">
        <f t="array" ref="H1102">A1102&amp;" "&amp;SUM(IF(A1102=FinyearIm,IF(D1102&lt;=AustraliaIm,1,0),0))</f>
        <v>2023–24 178</v>
      </c>
      <c r="I1102" s="56" t="str">
        <f t="shared" si="69"/>
        <v>ZAIR</v>
      </c>
      <c r="J1102" s="57">
        <f t="shared" si="70"/>
        <v>0</v>
      </c>
      <c r="K1102" s="57">
        <f t="shared" si="71"/>
        <v>0.15568729000000001</v>
      </c>
      <c r="L1102" s="40"/>
      <c r="M1102" s="40"/>
      <c r="N1102" s="40"/>
      <c r="O1102" s="40"/>
      <c r="P1102" s="40"/>
      <c r="Q1102" s="40"/>
    </row>
    <row r="1103" spans="1:17" x14ac:dyDescent="0.2">
      <c r="A1103" t="s">
        <v>645</v>
      </c>
      <c r="B1103" t="s">
        <v>292</v>
      </c>
      <c r="C1103" s="37">
        <v>49083.16</v>
      </c>
      <c r="D1103" s="37">
        <v>409370.33</v>
      </c>
      <c r="E1103" s="40"/>
      <c r="F1103" s="56" t="str">
        <f t="shared" si="68"/>
        <v>2023–24 ZIMB</v>
      </c>
      <c r="G1103" s="56" t="str">
        <f t="array" ref="G1103">A1103&amp;" "&amp;SUM(IF(A1103=FinyearIm,IF(C1103&lt;=QldIm,1,0),0))</f>
        <v>2023–24 149</v>
      </c>
      <c r="H1103" s="56" t="str">
        <f t="array" ref="H1103">A1103&amp;" "&amp;SUM(IF(A1103=FinyearIm,IF(D1103&lt;=AustraliaIm,1,0),0))</f>
        <v>2023–24 162</v>
      </c>
      <c r="I1103" s="56" t="str">
        <f t="shared" si="69"/>
        <v>ZIMB</v>
      </c>
      <c r="J1103" s="57">
        <f t="shared" si="70"/>
        <v>4.9083160000000001E-2</v>
      </c>
      <c r="K1103" s="57">
        <f t="shared" si="71"/>
        <v>0.40937033</v>
      </c>
      <c r="L1103" s="40"/>
      <c r="M1103" s="40"/>
      <c r="N1103" s="40"/>
      <c r="O1103" s="56"/>
      <c r="P1103" s="40"/>
      <c r="Q1103" s="40"/>
    </row>
    <row r="1104" spans="1:17" x14ac:dyDescent="0.2">
      <c r="A1104" t="s">
        <v>645</v>
      </c>
      <c r="B1104" t="s">
        <v>293</v>
      </c>
      <c r="C1104" s="37">
        <v>18239.310000000001</v>
      </c>
      <c r="D1104" s="37">
        <v>1973480.04</v>
      </c>
      <c r="E1104" s="40"/>
      <c r="F1104" s="56" t="str">
        <f t="shared" si="68"/>
        <v>2023–24 ZMBA</v>
      </c>
      <c r="G1104" s="56" t="str">
        <f t="array" ref="G1104">A1104&amp;" "&amp;SUM(IF(A1104=FinyearIm,IF(C1104&lt;=QldIm,1,0),0))</f>
        <v>2023–24 159</v>
      </c>
      <c r="H1104" s="56" t="str">
        <f t="array" ref="H1104">A1104&amp;" "&amp;SUM(IF(A1104=FinyearIm,IF(D1104&lt;=AustraliaIm,1,0),0))</f>
        <v>2023–24 135</v>
      </c>
      <c r="I1104" s="56" t="str">
        <f t="shared" si="69"/>
        <v>ZMBA</v>
      </c>
      <c r="J1104" s="57">
        <f t="shared" si="70"/>
        <v>1.8239310000000002E-2</v>
      </c>
      <c r="K1104" s="57">
        <f t="shared" si="71"/>
        <v>1.9734800400000001</v>
      </c>
      <c r="L1104" s="40"/>
      <c r="M1104" s="40"/>
      <c r="N1104" s="40"/>
      <c r="O1104" s="56"/>
      <c r="P1104" s="40"/>
      <c r="Q1104" s="40"/>
    </row>
    <row r="1105" spans="1:17" x14ac:dyDescent="0.2">
      <c r="A1105" t="s">
        <v>645</v>
      </c>
      <c r="B1105" t="s">
        <v>105</v>
      </c>
      <c r="C1105" s="37">
        <v>56937.79</v>
      </c>
      <c r="D1105" s="37">
        <v>145727.84</v>
      </c>
      <c r="E1105" s="40"/>
      <c r="F1105" s="56" t="str">
        <f t="shared" ref="F1105:F1131" si="72">A1105&amp;" "&amp;B1105</f>
        <v>2023–24 ANTC</v>
      </c>
      <c r="G1105" s="56" t="str">
        <f t="array" ref="G1105">A1105&amp;" "&amp;SUM(IF(A1105=FinyearIm,IF(C1105&lt;=QldIm,1,0),0))</f>
        <v>2023–24 147</v>
      </c>
      <c r="H1105" s="56" t="str">
        <f t="array" ref="H1105">A1105&amp;" "&amp;SUM(IF(A1105=FinyearIm,IF(D1105&lt;=AustraliaIm,1,0),0))</f>
        <v>2023–24 179</v>
      </c>
      <c r="I1105" s="56" t="str">
        <f t="shared" ref="I1105:I1115" si="73">B1105</f>
        <v>ANTC</v>
      </c>
      <c r="J1105" s="57">
        <f t="shared" ref="J1105:J1115" si="74">C1105/1000000</f>
        <v>5.6937790000000002E-2</v>
      </c>
      <c r="K1105" s="57">
        <f t="shared" ref="K1105:K1115" si="75">D1105/1000000</f>
        <v>0.14572784</v>
      </c>
      <c r="L1105" s="40"/>
      <c r="M1105" s="40"/>
      <c r="N1105" s="40"/>
      <c r="O1105" s="56"/>
      <c r="P1105" s="56"/>
      <c r="Q1105" s="40"/>
    </row>
    <row r="1106" spans="1:17" x14ac:dyDescent="0.2">
      <c r="A1106" t="s">
        <v>645</v>
      </c>
      <c r="B1106" t="s">
        <v>133</v>
      </c>
      <c r="C1106" s="37">
        <v>1424.24</v>
      </c>
      <c r="D1106" s="37">
        <v>169701.64</v>
      </c>
      <c r="E1106" s="40"/>
      <c r="F1106" s="56" t="str">
        <f t="shared" si="72"/>
        <v>2023–24 CHRI</v>
      </c>
      <c r="G1106" s="56" t="str">
        <f t="array" ref="G1106">A1106&amp;" "&amp;SUM(IF(A1106=FinyearIm,IF(C1106&lt;=QldIm,1,0),0))</f>
        <v>2023–24 179</v>
      </c>
      <c r="H1106" s="56" t="str">
        <f t="array" ref="H1106">A1106&amp;" "&amp;SUM(IF(A1106=FinyearIm,IF(D1106&lt;=AustraliaIm,1,0),0))</f>
        <v>2023–24 177</v>
      </c>
      <c r="I1106" s="56" t="str">
        <f t="shared" si="73"/>
        <v>CHRI</v>
      </c>
      <c r="J1106" s="57">
        <f t="shared" si="74"/>
        <v>1.42424E-3</v>
      </c>
      <c r="K1106" s="57">
        <f t="shared" si="75"/>
        <v>0.16970164000000001</v>
      </c>
      <c r="L1106" s="40"/>
      <c r="M1106" s="40"/>
      <c r="N1106" s="40"/>
      <c r="O1106" s="56"/>
      <c r="P1106" s="40"/>
      <c r="Q1106" s="40"/>
    </row>
    <row r="1107" spans="1:17" x14ac:dyDescent="0.2">
      <c r="A1107" t="s">
        <v>645</v>
      </c>
      <c r="B1107" t="s">
        <v>330</v>
      </c>
      <c r="C1107" s="37">
        <v>0</v>
      </c>
      <c r="D1107" s="37">
        <v>9508.73</v>
      </c>
      <c r="E1107" s="40"/>
      <c r="F1107" s="56" t="str">
        <f t="shared" si="72"/>
        <v>2023–24 FSTE</v>
      </c>
      <c r="G1107" s="56" t="str">
        <f t="array" ref="G1107">A1107&amp;" "&amp;SUM(IF(A1107=FinyearIm,IF(C1107&lt;=QldIm,1,0),0))</f>
        <v>2023–24 223</v>
      </c>
      <c r="H1107" s="56" t="str">
        <f t="array" ref="H1107">A1107&amp;" "&amp;SUM(IF(A1107=FinyearIm,IF(D1107&lt;=AustraliaIm,1,0),0))</f>
        <v>2023–24 215</v>
      </c>
      <c r="I1107" s="56" t="str">
        <f t="shared" si="73"/>
        <v>FSTE</v>
      </c>
      <c r="J1107" s="57">
        <f t="shared" si="74"/>
        <v>0</v>
      </c>
      <c r="K1107" s="57">
        <f t="shared" si="75"/>
        <v>9.50873E-3</v>
      </c>
      <c r="L1107" s="40"/>
      <c r="M1107" s="40"/>
      <c r="N1107" s="40"/>
      <c r="O1107" s="56"/>
      <c r="P1107" s="40"/>
      <c r="Q1107" s="40"/>
    </row>
    <row r="1108" spans="1:17" x14ac:dyDescent="0.2">
      <c r="A1108" t="s">
        <v>645</v>
      </c>
      <c r="B1108" t="s">
        <v>331</v>
      </c>
      <c r="C1108" s="37">
        <v>0</v>
      </c>
      <c r="D1108" s="37">
        <v>61228.75</v>
      </c>
      <c r="E1108" s="40"/>
      <c r="F1108" s="56" t="str">
        <f t="shared" si="72"/>
        <v>2023–24 GNDA</v>
      </c>
      <c r="G1108" s="56" t="str">
        <f t="array" ref="G1108">A1108&amp;" "&amp;SUM(IF(A1108=FinyearIm,IF(C1108&lt;=QldIm,1,0),0))</f>
        <v>2023–24 223</v>
      </c>
      <c r="H1108" s="56" t="str">
        <f t="array" ref="H1108">A1108&amp;" "&amp;SUM(IF(A1108=FinyearIm,IF(D1108&lt;=AustraliaIm,1,0),0))</f>
        <v>2023–24 201</v>
      </c>
      <c r="I1108" s="56" t="str">
        <f t="shared" si="73"/>
        <v>GNDA</v>
      </c>
      <c r="J1108" s="57">
        <f t="shared" si="74"/>
        <v>0</v>
      </c>
      <c r="K1108" s="57">
        <f t="shared" si="75"/>
        <v>6.1228749999999998E-2</v>
      </c>
      <c r="L1108" s="40"/>
      <c r="M1108" s="40"/>
      <c r="N1108" s="40"/>
      <c r="O1108" s="56"/>
      <c r="P1108" s="40"/>
      <c r="Q1108" s="40"/>
    </row>
    <row r="1109" spans="1:17" x14ac:dyDescent="0.2">
      <c r="A1109" t="s">
        <v>645</v>
      </c>
      <c r="B1109" t="s">
        <v>190</v>
      </c>
      <c r="C1109" s="37">
        <v>84876740.620000005</v>
      </c>
      <c r="D1109" s="37">
        <v>167800971.81999999</v>
      </c>
      <c r="E1109" s="40"/>
      <c r="F1109" s="56" t="str">
        <f t="shared" si="72"/>
        <v>2023–24 LBYA</v>
      </c>
      <c r="G1109" s="56" t="str">
        <f t="array" ref="G1109">A1109&amp;" "&amp;SUM(IF(A1109=FinyearIm,IF(C1109&lt;=QldIm,1,0),0))</f>
        <v>2023–24 47</v>
      </c>
      <c r="H1109" s="56" t="str">
        <f t="array" ref="H1109">A1109&amp;" "&amp;SUM(IF(A1109=FinyearIm,IF(D1109&lt;=AustraliaIm,1,0),0))</f>
        <v>2023–24 67</v>
      </c>
      <c r="I1109" s="56" t="str">
        <f t="shared" si="73"/>
        <v>LBYA</v>
      </c>
      <c r="J1109" s="57">
        <f t="shared" si="74"/>
        <v>84.876740620000007</v>
      </c>
      <c r="K1109" s="57">
        <f t="shared" si="75"/>
        <v>167.80097182</v>
      </c>
      <c r="L1109" s="40"/>
      <c r="M1109" s="40"/>
      <c r="N1109" s="40"/>
      <c r="O1109" s="40"/>
      <c r="P1109" s="56"/>
      <c r="Q1109" s="40"/>
    </row>
    <row r="1110" spans="1:17" x14ac:dyDescent="0.2">
      <c r="A1110" t="s">
        <v>645</v>
      </c>
      <c r="B1110" t="s">
        <v>263</v>
      </c>
      <c r="C1110" s="37">
        <v>0</v>
      </c>
      <c r="D1110" s="37">
        <v>24299.48</v>
      </c>
      <c r="E1110" s="40"/>
      <c r="F1110" s="56" t="str">
        <f t="shared" si="72"/>
        <v>2023–24 SUDN</v>
      </c>
      <c r="G1110" s="56" t="str">
        <f t="array" ref="G1110">A1110&amp;" "&amp;SUM(IF(A1110=FinyearIm,IF(C1110&lt;=QldIm,1,0),0))</f>
        <v>2023–24 223</v>
      </c>
      <c r="H1110" s="56" t="str">
        <f t="array" ref="H1110">A1110&amp;" "&amp;SUM(IF(A1110=FinyearIm,IF(D1110&lt;=AustraliaIm,1,0),0))</f>
        <v>2023–24 207</v>
      </c>
      <c r="I1110" s="56" t="str">
        <f t="shared" si="73"/>
        <v>SUDN</v>
      </c>
      <c r="J1110" s="57">
        <f t="shared" si="74"/>
        <v>0</v>
      </c>
      <c r="K1110" s="57">
        <f t="shared" si="75"/>
        <v>2.4299479999999998E-2</v>
      </c>
      <c r="L1110" s="40"/>
      <c r="M1110" s="40"/>
      <c r="N1110" s="40"/>
      <c r="O1110" s="40"/>
      <c r="P1110" s="56"/>
      <c r="Q1110" s="40"/>
    </row>
    <row r="1111" spans="1:17" x14ac:dyDescent="0.2">
      <c r="A1111" t="s">
        <v>645</v>
      </c>
      <c r="B1111" t="s">
        <v>278</v>
      </c>
      <c r="C1111" s="37">
        <v>82251.61</v>
      </c>
      <c r="D1111" s="37">
        <v>173477.62</v>
      </c>
      <c r="E1111" s="40"/>
      <c r="F1111" s="56" t="str">
        <f t="shared" si="72"/>
        <v>2023–24 TUVA</v>
      </c>
      <c r="G1111" s="56" t="str">
        <f t="array" ref="G1111">A1111&amp;" "&amp;SUM(IF(A1111=FinyearIm,IF(C1111&lt;=QldIm,1,0),0))</f>
        <v>2023–24 139</v>
      </c>
      <c r="H1111" s="56" t="str">
        <f t="array" ref="H1111">A1111&amp;" "&amp;SUM(IF(A1111=FinyearIm,IF(D1111&lt;=AustraliaIm,1,0),0))</f>
        <v>2023–24 176</v>
      </c>
      <c r="I1111" s="56" t="str">
        <f t="shared" si="73"/>
        <v>TUVA</v>
      </c>
      <c r="J1111" s="57">
        <f t="shared" si="74"/>
        <v>8.2251610000000003E-2</v>
      </c>
      <c r="K1111" s="57">
        <f t="shared" si="75"/>
        <v>0.17347762</v>
      </c>
      <c r="L1111" s="40"/>
      <c r="M1111" s="40"/>
      <c r="N1111" s="40"/>
      <c r="O1111" s="56"/>
      <c r="P1111" s="40"/>
      <c r="Q1111" s="40"/>
    </row>
    <row r="1112" spans="1:17" x14ac:dyDescent="0.2">
      <c r="A1112" t="s">
        <v>645</v>
      </c>
      <c r="B1112" t="s">
        <v>222</v>
      </c>
      <c r="C1112" s="37">
        <v>90526.07</v>
      </c>
      <c r="D1112" s="37">
        <v>90526.07</v>
      </c>
      <c r="E1112" s="40"/>
      <c r="F1112" s="56" t="str">
        <f t="shared" si="72"/>
        <v>2023–24 NORF</v>
      </c>
      <c r="G1112" s="56" t="str">
        <f t="array" ref="G1112">A1112&amp;" "&amp;SUM(IF(A1112=FinyearIm,IF(C1112&lt;=QldIm,1,0),0))</f>
        <v>2023–24 136</v>
      </c>
      <c r="H1112" s="56" t="str">
        <f t="array" ref="H1112">A1112&amp;" "&amp;SUM(IF(A1112=FinyearIm,IF(D1112&lt;=AustraliaIm,1,0),0))</f>
        <v>2023–24 194</v>
      </c>
      <c r="I1112" s="56" t="str">
        <f t="shared" si="73"/>
        <v>NORF</v>
      </c>
      <c r="J1112" s="57">
        <f t="shared" si="74"/>
        <v>9.052607E-2</v>
      </c>
      <c r="K1112" s="57">
        <f t="shared" si="75"/>
        <v>9.052607E-2</v>
      </c>
      <c r="L1112" s="40"/>
      <c r="M1112" s="40"/>
      <c r="N1112" s="40"/>
      <c r="O1112" s="40"/>
      <c r="P1112" s="40"/>
      <c r="Q1112" s="40"/>
    </row>
    <row r="1113" spans="1:17" x14ac:dyDescent="0.2">
      <c r="A1113" t="s">
        <v>645</v>
      </c>
      <c r="B1113" t="s">
        <v>332</v>
      </c>
      <c r="C1113" s="37">
        <v>0</v>
      </c>
      <c r="D1113" s="37">
        <v>2053.08</v>
      </c>
      <c r="E1113" s="40"/>
      <c r="F1113" s="56" t="str">
        <f t="shared" si="72"/>
        <v>2023–24 IWAS</v>
      </c>
      <c r="G1113" s="56" t="str">
        <f t="array" ref="G1113">A1113&amp;" "&amp;SUM(IF(A1113=FinyearIm,IF(C1113&lt;=QldIm,1,0),0))</f>
        <v>2023–24 223</v>
      </c>
      <c r="H1113" s="56" t="str">
        <f t="array" ref="H1113">A1113&amp;" "&amp;SUM(IF(A1113=FinyearIm,IF(D1113&lt;=AustraliaIm,1,0),0))</f>
        <v>2023–24 221</v>
      </c>
      <c r="I1113" s="56" t="str">
        <f t="shared" si="73"/>
        <v>IWAS</v>
      </c>
      <c r="J1113" s="57">
        <f t="shared" si="74"/>
        <v>0</v>
      </c>
      <c r="K1113" s="57">
        <f t="shared" si="75"/>
        <v>2.0530800000000001E-3</v>
      </c>
      <c r="L1113" s="40"/>
      <c r="M1113" s="40"/>
      <c r="N1113" s="40"/>
      <c r="O1113" s="56"/>
      <c r="P1113" s="40"/>
      <c r="Q1113" s="40"/>
    </row>
    <row r="1114" spans="1:17" x14ac:dyDescent="0.2">
      <c r="A1114" t="s">
        <v>645</v>
      </c>
      <c r="B1114" t="s">
        <v>303</v>
      </c>
      <c r="C1114" s="37">
        <v>0</v>
      </c>
      <c r="D1114" s="37">
        <v>1560.93</v>
      </c>
      <c r="E1114" s="40"/>
      <c r="F1114" s="56" t="str">
        <f t="shared" si="72"/>
        <v>2023–24 GIBR</v>
      </c>
      <c r="G1114" s="56" t="str">
        <f t="array" ref="G1114">A1114&amp;" "&amp;SUM(IF(A1114=FinyearIm,IF(C1114&lt;=QldIm,1,0),0))</f>
        <v>2023–24 223</v>
      </c>
      <c r="H1114" s="56" t="str">
        <f t="array" ref="H1114">A1114&amp;" "&amp;SUM(IF(A1114=FinyearIm,IF(D1114&lt;=AustraliaIm,1,0),0))</f>
        <v>2023–24 223</v>
      </c>
      <c r="I1114" s="56" t="str">
        <f t="shared" si="73"/>
        <v>GIBR</v>
      </c>
      <c r="J1114" s="57">
        <f t="shared" si="74"/>
        <v>0</v>
      </c>
      <c r="K1114" s="57">
        <f t="shared" si="75"/>
        <v>1.5609300000000001E-3</v>
      </c>
      <c r="L1114" s="40"/>
      <c r="M1114" s="40"/>
      <c r="N1114" s="40"/>
      <c r="O1114" s="56"/>
      <c r="P1114" s="56"/>
      <c r="Q1114" s="40"/>
    </row>
    <row r="1115" spans="1:17" x14ac:dyDescent="0.2">
      <c r="A1115" t="s">
        <v>645</v>
      </c>
      <c r="B1115" t="s">
        <v>304</v>
      </c>
      <c r="C1115" s="37">
        <v>0</v>
      </c>
      <c r="D1115" s="37">
        <v>3173022781.4299998</v>
      </c>
      <c r="E1115" s="40"/>
      <c r="F1115" s="56" t="str">
        <f t="shared" si="72"/>
        <v>2023–24 NCD</v>
      </c>
      <c r="G1115" s="56" t="str">
        <f t="array" ref="G1115">A1115&amp;" "&amp;SUM(IF(A1115=FinyearIm,IF(C1115&lt;=QldIm,1,0),0))</f>
        <v>2023–24 223</v>
      </c>
      <c r="H1115" s="56" t="str">
        <f t="array" ref="H1115">A1115&amp;" "&amp;SUM(IF(A1115=FinyearIm,IF(D1115&lt;=AustraliaIm,1,0),0))</f>
        <v>2023–24 24</v>
      </c>
      <c r="I1115" s="56" t="str">
        <f t="shared" si="73"/>
        <v>NCD</v>
      </c>
      <c r="J1115" s="57">
        <f t="shared" si="74"/>
        <v>0</v>
      </c>
      <c r="K1115" s="57">
        <f t="shared" si="75"/>
        <v>3173.0227814299997</v>
      </c>
      <c r="L1115" s="40"/>
      <c r="M1115" s="40"/>
      <c r="N1115" s="40"/>
      <c r="O1115" s="40"/>
      <c r="P1115" s="40"/>
      <c r="Q1115" s="40"/>
    </row>
    <row r="1116" spans="1:17" x14ac:dyDescent="0.2">
      <c r="A1116"/>
      <c r="B1116"/>
      <c r="C1116" s="37"/>
      <c r="D1116" s="37"/>
      <c r="E1116" s="40"/>
      <c r="F1116" s="56"/>
      <c r="G1116" s="56"/>
      <c r="H1116" s="56"/>
      <c r="I1116" s="56"/>
      <c r="J1116" s="57"/>
      <c r="K1116" s="57"/>
      <c r="L1116" s="40"/>
      <c r="M1116" s="40"/>
      <c r="N1116" s="40"/>
      <c r="O1116" s="40"/>
      <c r="P1116" s="40"/>
      <c r="Q1116" s="40"/>
    </row>
    <row r="1117" spans="1:17" x14ac:dyDescent="0.2">
      <c r="A1117"/>
      <c r="B1117"/>
      <c r="C1117" s="37"/>
      <c r="D1117" s="37"/>
      <c r="E1117" s="40"/>
      <c r="F1117" s="56"/>
      <c r="G1117" s="56"/>
      <c r="H1117" s="56"/>
      <c r="I1117" s="56"/>
      <c r="J1117" s="57"/>
      <c r="K1117" s="57"/>
      <c r="L1117" s="40"/>
      <c r="M1117" s="40"/>
      <c r="N1117" s="40"/>
      <c r="O1117" s="56"/>
      <c r="P1117" s="40"/>
      <c r="Q1117" s="40"/>
    </row>
    <row r="1118" spans="1:17" x14ac:dyDescent="0.2">
      <c r="A1118"/>
      <c r="B1118"/>
      <c r="C1118" s="37"/>
      <c r="D1118" s="37"/>
      <c r="E1118" s="40"/>
      <c r="F1118" s="56"/>
      <c r="G1118" s="56"/>
      <c r="H1118" s="56"/>
      <c r="I1118" s="56"/>
      <c r="J1118" s="57"/>
      <c r="K1118" s="57"/>
      <c r="L1118" s="40"/>
      <c r="M1118" s="40"/>
      <c r="N1118" s="40"/>
      <c r="O1118" s="40"/>
      <c r="P1118" s="40"/>
      <c r="Q1118" s="40"/>
    </row>
    <row r="1119" spans="1:17" x14ac:dyDescent="0.2">
      <c r="A1119"/>
      <c r="B1119"/>
      <c r="C1119" s="37"/>
      <c r="D1119" s="37"/>
      <c r="E1119" s="40"/>
      <c r="F1119" s="56"/>
      <c r="G1119" s="56"/>
      <c r="H1119" s="56"/>
      <c r="I1119" s="56"/>
      <c r="J1119" s="57"/>
      <c r="K1119" s="57"/>
      <c r="L1119" s="40"/>
      <c r="M1119" s="40"/>
      <c r="N1119" s="40"/>
      <c r="O1119" s="40"/>
      <c r="P1119" s="40"/>
      <c r="Q1119" s="40"/>
    </row>
    <row r="1120" spans="1:17" x14ac:dyDescent="0.2">
      <c r="A1120"/>
      <c r="B1120"/>
      <c r="C1120" s="37"/>
      <c r="D1120" s="37"/>
      <c r="E1120" s="40"/>
      <c r="F1120" s="56"/>
      <c r="G1120" s="56"/>
      <c r="H1120" s="56"/>
      <c r="I1120" s="56"/>
      <c r="J1120" s="57"/>
      <c r="K1120" s="57"/>
      <c r="L1120" s="40"/>
      <c r="M1120" s="40"/>
      <c r="N1120" s="40"/>
      <c r="O1120" s="56"/>
      <c r="P1120" s="40"/>
      <c r="Q1120" s="40"/>
    </row>
    <row r="1121" spans="1:17" x14ac:dyDescent="0.2">
      <c r="A1121"/>
      <c r="B1121"/>
      <c r="C1121" s="37"/>
      <c r="D1121" s="37"/>
      <c r="E1121" s="40"/>
      <c r="F1121" s="56"/>
      <c r="G1121" s="56"/>
      <c r="H1121" s="56"/>
      <c r="I1121" s="56"/>
      <c r="J1121" s="57"/>
      <c r="K1121" s="57"/>
      <c r="L1121" s="40"/>
      <c r="M1121" s="40"/>
      <c r="N1121" s="40"/>
      <c r="O1121" s="56"/>
      <c r="P1121" s="40"/>
      <c r="Q1121" s="40"/>
    </row>
    <row r="1122" spans="1:17" x14ac:dyDescent="0.2">
      <c r="A1122"/>
      <c r="B1122"/>
      <c r="C1122" s="37"/>
      <c r="D1122" s="37"/>
      <c r="E1122" s="40"/>
      <c r="F1122" s="56" t="str">
        <f t="shared" si="72"/>
        <v xml:space="preserve"> </v>
      </c>
      <c r="G1122" s="56"/>
      <c r="H1122" s="56"/>
      <c r="I1122" s="56"/>
      <c r="J1122" s="57"/>
      <c r="K1122" s="57"/>
      <c r="L1122" s="40"/>
      <c r="M1122" s="40"/>
      <c r="N1122" s="40"/>
      <c r="O1122" s="40"/>
      <c r="P1122" s="40"/>
      <c r="Q1122" s="40"/>
    </row>
    <row r="1123" spans="1:17" x14ac:dyDescent="0.2">
      <c r="A1123"/>
      <c r="B1123"/>
      <c r="C1123" s="37"/>
      <c r="D1123" s="37"/>
      <c r="E1123" s="40"/>
      <c r="F1123" s="56" t="str">
        <f t="shared" si="72"/>
        <v xml:space="preserve"> </v>
      </c>
      <c r="G1123" s="56"/>
      <c r="H1123" s="56"/>
      <c r="I1123" s="56"/>
      <c r="J1123" s="57"/>
      <c r="K1123" s="57"/>
      <c r="L1123" s="40"/>
      <c r="M1123" s="40"/>
      <c r="N1123" s="40"/>
      <c r="O1123" s="56"/>
      <c r="P1123" s="40"/>
      <c r="Q1123" s="40"/>
    </row>
    <row r="1124" spans="1:17" x14ac:dyDescent="0.2">
      <c r="A1124"/>
      <c r="B1124"/>
      <c r="C1124" s="37"/>
      <c r="D1124" s="37"/>
      <c r="E1124" s="40"/>
      <c r="F1124" s="56" t="str">
        <f t="shared" si="72"/>
        <v xml:space="preserve"> </v>
      </c>
      <c r="G1124" s="56"/>
      <c r="H1124" s="56"/>
      <c r="I1124" s="56"/>
      <c r="J1124" s="57"/>
      <c r="K1124" s="57"/>
      <c r="L1124" s="40"/>
      <c r="M1124" s="40"/>
      <c r="N1124" s="40"/>
      <c r="O1124" s="56"/>
      <c r="P1124" s="40"/>
      <c r="Q1124" s="40"/>
    </row>
    <row r="1125" spans="1:17" x14ac:dyDescent="0.2">
      <c r="A1125"/>
      <c r="B1125"/>
      <c r="C1125" s="37"/>
      <c r="D1125" s="37"/>
      <c r="E1125" s="40"/>
      <c r="F1125" s="56" t="str">
        <f t="shared" si="72"/>
        <v xml:space="preserve"> </v>
      </c>
      <c r="G1125" s="56"/>
      <c r="H1125" s="56"/>
      <c r="I1125" s="56"/>
      <c r="J1125" s="57"/>
      <c r="K1125" s="57"/>
      <c r="L1125" s="40"/>
      <c r="M1125" s="40"/>
      <c r="N1125" s="40"/>
      <c r="O1125" s="56"/>
      <c r="P1125" s="40"/>
      <c r="Q1125" s="40"/>
    </row>
    <row r="1126" spans="1:17" x14ac:dyDescent="0.2">
      <c r="A1126"/>
      <c r="B1126"/>
      <c r="C1126" s="37"/>
      <c r="D1126" s="37"/>
      <c r="E1126" s="40"/>
      <c r="F1126" s="56" t="str">
        <f t="shared" si="72"/>
        <v xml:space="preserve"> </v>
      </c>
      <c r="G1126" s="56"/>
      <c r="H1126" s="56"/>
      <c r="I1126" s="56"/>
      <c r="J1126" s="57"/>
      <c r="K1126" s="57"/>
      <c r="L1126" s="40"/>
      <c r="M1126" s="40"/>
      <c r="N1126" s="40"/>
      <c r="O1126" s="56"/>
      <c r="P1126" s="40"/>
      <c r="Q1126" s="40"/>
    </row>
    <row r="1127" spans="1:17" x14ac:dyDescent="0.2">
      <c r="A1127"/>
      <c r="B1127"/>
      <c r="C1127" s="37"/>
      <c r="D1127" s="37"/>
      <c r="E1127" s="40"/>
      <c r="F1127" s="56" t="str">
        <f t="shared" si="72"/>
        <v xml:space="preserve"> </v>
      </c>
      <c r="G1127" s="56"/>
      <c r="H1127" s="56"/>
      <c r="I1127" s="56"/>
      <c r="J1127" s="57"/>
      <c r="K1127" s="57"/>
      <c r="L1127" s="40"/>
      <c r="M1127" s="40"/>
      <c r="N1127" s="40"/>
      <c r="O1127" s="56"/>
      <c r="P1127" s="56"/>
      <c r="Q1127" s="40"/>
    </row>
    <row r="1128" spans="1:17" x14ac:dyDescent="0.2">
      <c r="A1128"/>
      <c r="B1128"/>
      <c r="C1128" s="37"/>
      <c r="D1128" s="37"/>
      <c r="E1128" s="40"/>
      <c r="F1128" s="56" t="str">
        <f t="shared" si="72"/>
        <v xml:space="preserve"> </v>
      </c>
      <c r="G1128" s="56"/>
      <c r="H1128" s="56"/>
      <c r="I1128" s="56"/>
      <c r="J1128" s="57"/>
      <c r="K1128" s="57"/>
      <c r="L1128" s="40"/>
      <c r="M1128" s="40"/>
      <c r="N1128" s="40"/>
      <c r="O1128" s="56"/>
      <c r="P1128" s="40"/>
      <c r="Q1128" s="40"/>
    </row>
    <row r="1129" spans="1:17" x14ac:dyDescent="0.2">
      <c r="A1129"/>
      <c r="B1129"/>
      <c r="C1129" s="37"/>
      <c r="D1129" s="37"/>
      <c r="E1129" s="40"/>
      <c r="F1129" s="56" t="str">
        <f t="shared" si="72"/>
        <v xml:space="preserve"> </v>
      </c>
      <c r="G1129" s="56"/>
      <c r="H1129" s="56"/>
      <c r="I1129" s="56"/>
      <c r="J1129" s="57"/>
      <c r="K1129" s="57"/>
      <c r="L1129" s="40"/>
      <c r="M1129" s="40"/>
      <c r="N1129" s="40"/>
      <c r="O1129" s="56"/>
      <c r="P1129" s="40"/>
      <c r="Q1129" s="40"/>
    </row>
    <row r="1130" spans="1:17" x14ac:dyDescent="0.2">
      <c r="A1130"/>
      <c r="B1130"/>
      <c r="C1130" s="37"/>
      <c r="D1130" s="37"/>
      <c r="E1130" s="40"/>
      <c r="F1130" s="56" t="str">
        <f t="shared" si="72"/>
        <v xml:space="preserve"> </v>
      </c>
      <c r="G1130" s="56"/>
      <c r="H1130" s="56"/>
      <c r="I1130" s="56"/>
      <c r="J1130" s="57"/>
      <c r="K1130" s="57"/>
      <c r="L1130" s="40"/>
      <c r="M1130" s="40"/>
      <c r="N1130" s="40"/>
      <c r="O1130" s="56"/>
      <c r="P1130" s="40"/>
      <c r="Q1130" s="40"/>
    </row>
    <row r="1131" spans="1:17" x14ac:dyDescent="0.2">
      <c r="A1131"/>
      <c r="B1131"/>
      <c r="C1131" s="37"/>
      <c r="D1131" s="37"/>
      <c r="E1131" s="40"/>
      <c r="F1131" s="56" t="str">
        <f t="shared" si="72"/>
        <v xml:space="preserve"> </v>
      </c>
      <c r="G1131" s="56"/>
      <c r="H1131" s="56"/>
      <c r="I1131" s="56"/>
      <c r="J1131" s="57"/>
      <c r="K1131" s="57"/>
      <c r="L1131" s="40"/>
      <c r="M1131" s="40"/>
      <c r="N1131" s="40"/>
      <c r="O1131" s="56"/>
      <c r="P1131" s="40"/>
      <c r="Q1131" s="40"/>
    </row>
    <row r="1132" spans="1:17" x14ac:dyDescent="0.2">
      <c r="A1132"/>
      <c r="B1132"/>
      <c r="C1132" s="37"/>
      <c r="D1132" s="37"/>
      <c r="E1132" s="40"/>
      <c r="F1132" s="56" t="str">
        <f>A1132&amp;" "&amp;B1132</f>
        <v xml:space="preserve"> </v>
      </c>
      <c r="G1132" s="56"/>
      <c r="H1132" s="56"/>
      <c r="I1132" s="56"/>
      <c r="J1132" s="57"/>
      <c r="K1132" s="57"/>
      <c r="L1132" s="40"/>
      <c r="M1132" s="40"/>
      <c r="N1132" s="40"/>
      <c r="O1132" s="56"/>
      <c r="P1132" s="40"/>
      <c r="Q1132" s="40"/>
    </row>
    <row r="1133" spans="1:17" x14ac:dyDescent="0.2">
      <c r="A1133"/>
      <c r="B1133"/>
      <c r="C1133"/>
      <c r="D1133"/>
      <c r="E1133" s="40"/>
      <c r="F1133" s="56" t="str">
        <f>A1133&amp;" "&amp;B1133</f>
        <v xml:space="preserve"> </v>
      </c>
      <c r="G1133" s="56"/>
      <c r="H1133" s="56"/>
      <c r="I1133" s="56"/>
      <c r="J1133" s="57"/>
      <c r="K1133" s="57"/>
      <c r="L1133" s="40"/>
      <c r="M1133" s="40"/>
      <c r="N1133" s="40"/>
      <c r="O1133" s="56"/>
      <c r="P1133" s="40"/>
      <c r="Q1133" s="40"/>
    </row>
    <row r="1134" spans="1:17" x14ac:dyDescent="0.2">
      <c r="A1134"/>
      <c r="B1134"/>
      <c r="C1134"/>
      <c r="D1134"/>
      <c r="E1134" s="40"/>
      <c r="F1134" s="56" t="str">
        <f>A1134&amp;" "&amp;B1134</f>
        <v xml:space="preserve"> </v>
      </c>
      <c r="G1134" s="56"/>
      <c r="H1134" s="56"/>
      <c r="I1134" s="56"/>
      <c r="J1134" s="57"/>
      <c r="K1134" s="57"/>
      <c r="L1134" s="40"/>
      <c r="M1134" s="40"/>
      <c r="N1134" s="40"/>
      <c r="O1134" s="56"/>
      <c r="P1134" s="56"/>
      <c r="Q1134" s="40"/>
    </row>
    <row r="1135" spans="1:17" x14ac:dyDescent="0.2">
      <c r="A1135"/>
      <c r="B1135"/>
      <c r="C1135"/>
      <c r="D1135"/>
      <c r="E1135" s="40"/>
      <c r="F1135" s="56" t="str">
        <f>A1135&amp;" "&amp;B1135</f>
        <v xml:space="preserve"> </v>
      </c>
      <c r="G1135" s="56"/>
      <c r="H1135" s="56"/>
      <c r="I1135" s="56"/>
      <c r="J1135" s="57"/>
      <c r="K1135" s="57"/>
      <c r="L1135" s="40"/>
      <c r="M1135" s="40"/>
      <c r="N1135" s="40"/>
      <c r="O1135" s="56"/>
      <c r="P1135" s="56"/>
      <c r="Q1135" s="40"/>
    </row>
    <row r="1136" spans="1:17" x14ac:dyDescent="0.2">
      <c r="A1136"/>
      <c r="B1136"/>
      <c r="C1136"/>
      <c r="D1136"/>
      <c r="E1136" s="40"/>
      <c r="F1136" s="56" t="str">
        <f>A1136&amp;" "&amp;B1136</f>
        <v xml:space="preserve"> </v>
      </c>
      <c r="G1136" s="56"/>
      <c r="H1136" s="56"/>
      <c r="I1136" s="56"/>
      <c r="J1136" s="57"/>
      <c r="K1136" s="57"/>
      <c r="L1136" s="40"/>
      <c r="M1136" s="40"/>
      <c r="N1136" s="56"/>
      <c r="O1136" s="56"/>
      <c r="P1136" s="56"/>
      <c r="Q1136" s="40"/>
    </row>
    <row r="1137" spans="1:17" x14ac:dyDescent="0.2">
      <c r="A1137"/>
      <c r="B1137"/>
      <c r="C1137"/>
      <c r="D1137"/>
      <c r="E1137" s="40"/>
      <c r="F1137" s="56" t="str">
        <f t="shared" ref="F1137:F1200" si="76">A1137&amp;" "&amp;B1137</f>
        <v xml:space="preserve"> </v>
      </c>
      <c r="G1137" s="56"/>
      <c r="H1137" s="56"/>
      <c r="I1137" s="56"/>
      <c r="J1137" s="57"/>
      <c r="K1137" s="57"/>
      <c r="L1137" s="40"/>
      <c r="M1137" s="40"/>
      <c r="N1137" s="40"/>
      <c r="O1137" s="56"/>
      <c r="P1137" s="56"/>
      <c r="Q1137" s="40"/>
    </row>
    <row r="1138" spans="1:17" x14ac:dyDescent="0.2">
      <c r="A1138"/>
      <c r="B1138"/>
      <c r="C1138"/>
      <c r="D1138"/>
      <c r="E1138" s="40"/>
      <c r="F1138" s="56" t="str">
        <f t="shared" si="76"/>
        <v xml:space="preserve"> </v>
      </c>
      <c r="G1138" s="56"/>
      <c r="H1138" s="56"/>
      <c r="I1138" s="56"/>
      <c r="J1138" s="57"/>
      <c r="K1138" s="57"/>
      <c r="L1138" s="40"/>
      <c r="M1138" s="40"/>
      <c r="N1138" s="40"/>
      <c r="O1138" s="56"/>
      <c r="P1138" s="56"/>
      <c r="Q1138" s="40"/>
    </row>
    <row r="1139" spans="1:17" x14ac:dyDescent="0.2">
      <c r="A1139"/>
      <c r="B1139"/>
      <c r="C1139"/>
      <c r="D1139"/>
      <c r="E1139" s="40"/>
      <c r="F1139" s="56" t="str">
        <f t="shared" si="76"/>
        <v xml:space="preserve"> </v>
      </c>
      <c r="G1139" s="56"/>
      <c r="H1139" s="56"/>
      <c r="I1139" s="56"/>
      <c r="J1139" s="57"/>
      <c r="K1139" s="57"/>
      <c r="L1139" s="40"/>
      <c r="M1139" s="40"/>
      <c r="N1139" s="40"/>
      <c r="O1139" s="56"/>
      <c r="P1139" s="56"/>
      <c r="Q1139" s="40"/>
    </row>
    <row r="1140" spans="1:17" x14ac:dyDescent="0.2">
      <c r="A1140"/>
      <c r="B1140"/>
      <c r="C1140"/>
      <c r="D1140"/>
      <c r="E1140" s="40"/>
      <c r="F1140" s="56" t="str">
        <f t="shared" si="76"/>
        <v xml:space="preserve"> </v>
      </c>
      <c r="G1140" s="56"/>
      <c r="H1140" s="56"/>
      <c r="I1140" s="56"/>
      <c r="J1140" s="57"/>
      <c r="K1140" s="57"/>
      <c r="L1140" s="40"/>
      <c r="M1140" s="40"/>
      <c r="N1140" s="56"/>
      <c r="O1140" s="56"/>
      <c r="P1140" s="56"/>
      <c r="Q1140" s="40"/>
    </row>
    <row r="1141" spans="1:17" x14ac:dyDescent="0.2">
      <c r="A1141"/>
      <c r="B1141"/>
      <c r="C1141"/>
      <c r="D1141"/>
      <c r="E1141" s="40"/>
      <c r="F1141" s="56" t="str">
        <f t="shared" si="76"/>
        <v xml:space="preserve"> </v>
      </c>
      <c r="G1141" s="56"/>
      <c r="H1141" s="56"/>
      <c r="I1141" s="56"/>
      <c r="J1141" s="57"/>
      <c r="K1141" s="57"/>
      <c r="L1141" s="40"/>
      <c r="M1141" s="40"/>
      <c r="N1141" s="40"/>
      <c r="O1141" s="56"/>
      <c r="P1141" s="56"/>
      <c r="Q1141" s="40"/>
    </row>
    <row r="1142" spans="1:17" x14ac:dyDescent="0.2">
      <c r="A1142"/>
      <c r="B1142"/>
      <c r="C1142"/>
      <c r="D1142"/>
      <c r="E1142" s="40"/>
      <c r="F1142" s="56" t="str">
        <f t="shared" si="76"/>
        <v xml:space="preserve"> </v>
      </c>
      <c r="G1142" s="56"/>
      <c r="H1142" s="56"/>
      <c r="I1142" s="56"/>
      <c r="J1142" s="57"/>
      <c r="K1142" s="57"/>
      <c r="L1142" s="40"/>
      <c r="M1142" s="40"/>
      <c r="N1142" s="40"/>
      <c r="O1142" s="56"/>
      <c r="P1142" s="56"/>
      <c r="Q1142" s="40"/>
    </row>
    <row r="1143" spans="1:17" x14ac:dyDescent="0.2">
      <c r="A1143"/>
      <c r="B1143"/>
      <c r="C1143"/>
      <c r="D1143"/>
      <c r="E1143" s="40"/>
      <c r="F1143" s="56" t="str">
        <f t="shared" si="76"/>
        <v xml:space="preserve"> </v>
      </c>
      <c r="G1143" s="56"/>
      <c r="H1143" s="56"/>
      <c r="I1143" s="56"/>
      <c r="J1143" s="57"/>
      <c r="K1143" s="57"/>
      <c r="L1143" s="40"/>
      <c r="M1143" s="40"/>
      <c r="N1143" s="40"/>
      <c r="O1143" s="56"/>
      <c r="P1143" s="56"/>
      <c r="Q1143" s="40"/>
    </row>
    <row r="1144" spans="1:17" x14ac:dyDescent="0.2">
      <c r="A1144"/>
      <c r="B1144"/>
      <c r="C1144"/>
      <c r="D1144"/>
      <c r="E1144" s="40"/>
      <c r="F1144" s="56" t="str">
        <f t="shared" si="76"/>
        <v xml:space="preserve"> </v>
      </c>
      <c r="G1144" s="56"/>
      <c r="H1144" s="56"/>
      <c r="I1144" s="56"/>
      <c r="J1144" s="57"/>
      <c r="K1144" s="57"/>
      <c r="L1144" s="40"/>
      <c r="M1144" s="40"/>
      <c r="N1144" s="40"/>
      <c r="O1144" s="40"/>
      <c r="P1144" s="40"/>
      <c r="Q1144" s="40"/>
    </row>
    <row r="1145" spans="1:17" x14ac:dyDescent="0.2">
      <c r="A1145"/>
      <c r="B1145"/>
      <c r="C1145"/>
      <c r="D1145"/>
      <c r="E1145" s="40"/>
      <c r="F1145" s="56" t="str">
        <f t="shared" si="76"/>
        <v xml:space="preserve"> </v>
      </c>
      <c r="G1145" s="56"/>
      <c r="H1145" s="56"/>
      <c r="I1145" s="56"/>
      <c r="J1145" s="57"/>
      <c r="K1145" s="57"/>
      <c r="L1145" s="40"/>
      <c r="M1145" s="40"/>
      <c r="N1145" s="40"/>
      <c r="O1145" s="40"/>
      <c r="P1145" s="40"/>
      <c r="Q1145" s="40"/>
    </row>
    <row r="1146" spans="1:17" x14ac:dyDescent="0.2">
      <c r="A1146"/>
      <c r="B1146"/>
      <c r="C1146"/>
      <c r="D1146"/>
      <c r="E1146" s="40"/>
      <c r="F1146" s="56" t="str">
        <f t="shared" si="76"/>
        <v xml:space="preserve"> </v>
      </c>
      <c r="G1146" s="56"/>
      <c r="H1146" s="56"/>
      <c r="I1146" s="56"/>
      <c r="J1146" s="57"/>
      <c r="K1146" s="57"/>
      <c r="L1146" s="40"/>
      <c r="M1146" s="40"/>
      <c r="N1146" s="40"/>
      <c r="O1146" s="40"/>
      <c r="P1146" s="40"/>
      <c r="Q1146" s="40"/>
    </row>
    <row r="1147" spans="1:17" x14ac:dyDescent="0.2">
      <c r="A1147"/>
      <c r="B1147"/>
      <c r="C1147"/>
      <c r="D1147"/>
      <c r="E1147" s="40"/>
      <c r="F1147" s="56" t="str">
        <f t="shared" si="76"/>
        <v xml:space="preserve"> </v>
      </c>
      <c r="G1147" s="56"/>
      <c r="H1147" s="56"/>
      <c r="I1147" s="56"/>
      <c r="J1147" s="57"/>
      <c r="K1147" s="57"/>
      <c r="L1147" s="40"/>
      <c r="M1147" s="40"/>
      <c r="N1147" s="40"/>
      <c r="O1147" s="40"/>
      <c r="P1147" s="40"/>
      <c r="Q1147" s="40"/>
    </row>
    <row r="1148" spans="1:17" x14ac:dyDescent="0.2">
      <c r="A1148"/>
      <c r="B1148"/>
      <c r="C1148"/>
      <c r="D1148"/>
      <c r="E1148" s="40"/>
      <c r="F1148" s="56" t="str">
        <f t="shared" si="76"/>
        <v xml:space="preserve"> </v>
      </c>
      <c r="G1148" s="56"/>
      <c r="H1148" s="56"/>
      <c r="I1148" s="56"/>
      <c r="J1148" s="57"/>
      <c r="K1148" s="57"/>
      <c r="L1148" s="40"/>
      <c r="M1148" s="40"/>
      <c r="N1148" s="40"/>
      <c r="O1148" s="40"/>
      <c r="P1148" s="40"/>
      <c r="Q1148" s="40"/>
    </row>
    <row r="1149" spans="1:17" x14ac:dyDescent="0.2">
      <c r="A1149"/>
      <c r="B1149"/>
      <c r="C1149"/>
      <c r="D1149"/>
      <c r="E1149" s="40"/>
      <c r="F1149" s="56" t="str">
        <f t="shared" si="76"/>
        <v xml:space="preserve"> </v>
      </c>
      <c r="G1149" s="56"/>
      <c r="H1149" s="56"/>
      <c r="I1149" s="56"/>
      <c r="J1149" s="57"/>
      <c r="K1149" s="57"/>
      <c r="L1149" s="40"/>
      <c r="M1149" s="40"/>
      <c r="N1149" s="40"/>
      <c r="O1149" s="40"/>
      <c r="P1149" s="40"/>
      <c r="Q1149" s="40"/>
    </row>
    <row r="1150" spans="1:17" x14ac:dyDescent="0.2">
      <c r="A1150"/>
      <c r="B1150"/>
      <c r="C1150"/>
      <c r="D1150"/>
      <c r="E1150" s="40"/>
      <c r="F1150" s="56" t="str">
        <f t="shared" si="76"/>
        <v xml:space="preserve"> </v>
      </c>
      <c r="G1150" s="56"/>
      <c r="H1150" s="56"/>
      <c r="I1150" s="56"/>
      <c r="J1150" s="57"/>
      <c r="K1150" s="57"/>
      <c r="L1150" s="40"/>
      <c r="M1150" s="40"/>
      <c r="N1150" s="40"/>
      <c r="O1150" s="40"/>
      <c r="P1150" s="40"/>
      <c r="Q1150" s="40"/>
    </row>
    <row r="1151" spans="1:17" x14ac:dyDescent="0.2">
      <c r="A1151"/>
      <c r="B1151"/>
      <c r="C1151"/>
      <c r="D1151"/>
      <c r="E1151" s="40"/>
      <c r="F1151" s="56" t="str">
        <f t="shared" si="76"/>
        <v xml:space="preserve"> </v>
      </c>
      <c r="G1151" s="56"/>
      <c r="H1151" s="56"/>
      <c r="I1151" s="56"/>
      <c r="J1151" s="57"/>
      <c r="K1151" s="57"/>
      <c r="L1151" s="40"/>
      <c r="M1151" s="40"/>
      <c r="N1151" s="40"/>
      <c r="O1151" s="40"/>
      <c r="P1151" s="40"/>
      <c r="Q1151" s="40"/>
    </row>
    <row r="1152" spans="1:17" x14ac:dyDescent="0.2">
      <c r="A1152"/>
      <c r="B1152"/>
      <c r="C1152"/>
      <c r="D1152"/>
      <c r="E1152" s="40"/>
      <c r="F1152" s="56" t="str">
        <f t="shared" si="76"/>
        <v xml:space="preserve"> </v>
      </c>
      <c r="G1152" s="56"/>
      <c r="H1152" s="56"/>
      <c r="I1152" s="56"/>
      <c r="J1152" s="57"/>
      <c r="K1152" s="57"/>
      <c r="L1152" s="40"/>
      <c r="M1152" s="40"/>
      <c r="N1152" s="40"/>
      <c r="O1152" s="40"/>
      <c r="P1152" s="40"/>
      <c r="Q1152" s="40"/>
    </row>
    <row r="1153" spans="1:11" x14ac:dyDescent="0.2">
      <c r="A1153"/>
      <c r="B1153"/>
      <c r="C1153"/>
      <c r="D1153"/>
      <c r="E1153" s="40"/>
      <c r="F1153" s="56" t="str">
        <f t="shared" si="76"/>
        <v xml:space="preserve"> </v>
      </c>
      <c r="G1153" s="56"/>
      <c r="H1153" s="56"/>
      <c r="I1153" s="56"/>
      <c r="J1153" s="57"/>
      <c r="K1153" s="57"/>
    </row>
    <row r="1154" spans="1:11" x14ac:dyDescent="0.2">
      <c r="A1154"/>
      <c r="B1154"/>
      <c r="C1154"/>
      <c r="D1154"/>
      <c r="E1154" s="40"/>
      <c r="F1154" s="56" t="str">
        <f t="shared" si="76"/>
        <v xml:space="preserve"> </v>
      </c>
      <c r="G1154" s="56"/>
      <c r="H1154" s="56"/>
      <c r="I1154" s="56"/>
      <c r="J1154" s="57"/>
      <c r="K1154" s="57"/>
    </row>
    <row r="1155" spans="1:11" x14ac:dyDescent="0.2">
      <c r="A1155"/>
      <c r="B1155"/>
      <c r="C1155"/>
      <c r="D1155"/>
      <c r="E1155" s="40"/>
      <c r="F1155" s="56" t="str">
        <f t="shared" si="76"/>
        <v xml:space="preserve"> </v>
      </c>
      <c r="G1155" s="56"/>
      <c r="H1155" s="56"/>
      <c r="I1155" s="56"/>
      <c r="J1155" s="57"/>
      <c r="K1155" s="57"/>
    </row>
    <row r="1156" spans="1:11" x14ac:dyDescent="0.2">
      <c r="A1156"/>
      <c r="B1156"/>
      <c r="C1156"/>
      <c r="D1156"/>
      <c r="E1156" s="40"/>
      <c r="F1156" s="56" t="str">
        <f t="shared" si="76"/>
        <v xml:space="preserve"> </v>
      </c>
      <c r="G1156" s="56"/>
      <c r="H1156" s="56"/>
      <c r="I1156" s="56"/>
      <c r="J1156" s="57"/>
      <c r="K1156" s="57"/>
    </row>
    <row r="1157" spans="1:11" x14ac:dyDescent="0.2">
      <c r="A1157"/>
      <c r="B1157"/>
      <c r="C1157"/>
      <c r="D1157"/>
      <c r="E1157" s="40"/>
      <c r="F1157" s="56" t="str">
        <f t="shared" si="76"/>
        <v xml:space="preserve"> </v>
      </c>
      <c r="G1157" s="56"/>
      <c r="H1157" s="56"/>
      <c r="I1157" s="56"/>
      <c r="J1157" s="57"/>
      <c r="K1157" s="57"/>
    </row>
    <row r="1158" spans="1:11" x14ac:dyDescent="0.2">
      <c r="A1158"/>
      <c r="B1158"/>
      <c r="C1158"/>
      <c r="D1158"/>
      <c r="E1158" s="40"/>
      <c r="F1158" s="56" t="str">
        <f t="shared" si="76"/>
        <v xml:space="preserve"> </v>
      </c>
      <c r="G1158" s="56"/>
      <c r="H1158" s="56"/>
      <c r="I1158" s="56"/>
      <c r="J1158" s="57"/>
      <c r="K1158" s="57"/>
    </row>
    <row r="1159" spans="1:11" x14ac:dyDescent="0.2">
      <c r="A1159"/>
      <c r="B1159"/>
      <c r="C1159"/>
      <c r="D1159"/>
      <c r="E1159" s="40"/>
      <c r="F1159" s="56" t="str">
        <f t="shared" si="76"/>
        <v xml:space="preserve"> </v>
      </c>
      <c r="G1159" s="56"/>
      <c r="H1159" s="56"/>
      <c r="I1159" s="56"/>
      <c r="J1159" s="57"/>
      <c r="K1159" s="57"/>
    </row>
    <row r="1160" spans="1:11" x14ac:dyDescent="0.2">
      <c r="A1160"/>
      <c r="B1160"/>
      <c r="C1160"/>
      <c r="D1160"/>
      <c r="E1160" s="40"/>
      <c r="F1160" s="56" t="str">
        <f t="shared" si="76"/>
        <v xml:space="preserve"> </v>
      </c>
      <c r="G1160" s="56"/>
      <c r="H1160" s="56"/>
      <c r="I1160" s="56"/>
      <c r="J1160" s="57"/>
      <c r="K1160" s="57"/>
    </row>
    <row r="1161" spans="1:11" x14ac:dyDescent="0.2">
      <c r="A1161"/>
      <c r="B1161"/>
      <c r="C1161"/>
      <c r="D1161"/>
      <c r="E1161" s="40"/>
      <c r="F1161" s="56" t="str">
        <f t="shared" si="76"/>
        <v xml:space="preserve"> </v>
      </c>
      <c r="G1161" s="56"/>
      <c r="H1161" s="56"/>
      <c r="I1161" s="56"/>
      <c r="J1161" s="57"/>
      <c r="K1161" s="57"/>
    </row>
    <row r="1162" spans="1:11" x14ac:dyDescent="0.2">
      <c r="A1162"/>
      <c r="B1162"/>
      <c r="C1162"/>
      <c r="D1162"/>
      <c r="E1162" s="40"/>
      <c r="F1162" s="56" t="str">
        <f t="shared" si="76"/>
        <v xml:space="preserve"> </v>
      </c>
      <c r="G1162" s="56"/>
      <c r="H1162" s="56"/>
      <c r="I1162" s="56"/>
      <c r="J1162" s="57"/>
      <c r="K1162" s="57"/>
    </row>
    <row r="1163" spans="1:11" x14ac:dyDescent="0.2">
      <c r="A1163"/>
      <c r="B1163"/>
      <c r="C1163"/>
      <c r="D1163"/>
      <c r="E1163" s="40"/>
      <c r="F1163" s="56" t="str">
        <f t="shared" si="76"/>
        <v xml:space="preserve"> </v>
      </c>
      <c r="G1163" s="56"/>
      <c r="H1163" s="56"/>
      <c r="I1163" s="56"/>
      <c r="J1163" s="57"/>
      <c r="K1163" s="57"/>
    </row>
    <row r="1164" spans="1:11" x14ac:dyDescent="0.2">
      <c r="A1164"/>
      <c r="B1164"/>
      <c r="C1164"/>
      <c r="D1164"/>
      <c r="E1164" s="40"/>
      <c r="F1164" s="56" t="str">
        <f t="shared" si="76"/>
        <v xml:space="preserve"> </v>
      </c>
      <c r="G1164" s="56"/>
      <c r="H1164" s="56"/>
      <c r="I1164" s="56"/>
      <c r="J1164" s="57"/>
      <c r="K1164" s="57"/>
    </row>
    <row r="1165" spans="1:11" x14ac:dyDescent="0.2">
      <c r="A1165"/>
      <c r="B1165"/>
      <c r="C1165"/>
      <c r="D1165"/>
      <c r="E1165" s="40"/>
      <c r="F1165" s="56" t="str">
        <f t="shared" si="76"/>
        <v xml:space="preserve"> </v>
      </c>
      <c r="G1165" s="56"/>
      <c r="H1165" s="56"/>
      <c r="I1165" s="56"/>
      <c r="J1165" s="57"/>
      <c r="K1165" s="57"/>
    </row>
    <row r="1166" spans="1:11" x14ac:dyDescent="0.2">
      <c r="A1166"/>
      <c r="B1166"/>
      <c r="C1166"/>
      <c r="D1166"/>
      <c r="E1166" s="40"/>
      <c r="F1166" s="56" t="str">
        <f t="shared" si="76"/>
        <v xml:space="preserve"> </v>
      </c>
      <c r="G1166" s="56"/>
      <c r="H1166" s="56"/>
      <c r="I1166" s="56"/>
      <c r="J1166" s="57"/>
      <c r="K1166" s="57"/>
    </row>
    <row r="1167" spans="1:11" x14ac:dyDescent="0.2">
      <c r="A1167"/>
      <c r="B1167"/>
      <c r="C1167"/>
      <c r="D1167"/>
      <c r="E1167" s="40"/>
      <c r="F1167" s="56" t="str">
        <f t="shared" si="76"/>
        <v xml:space="preserve"> </v>
      </c>
      <c r="G1167" s="56"/>
      <c r="H1167" s="56"/>
      <c r="I1167" s="56"/>
      <c r="J1167" s="57"/>
      <c r="K1167" s="57"/>
    </row>
    <row r="1168" spans="1:11" x14ac:dyDescent="0.2">
      <c r="A1168"/>
      <c r="B1168"/>
      <c r="C1168"/>
      <c r="D1168"/>
      <c r="E1168" s="40"/>
      <c r="F1168" s="56" t="str">
        <f t="shared" si="76"/>
        <v xml:space="preserve"> </v>
      </c>
      <c r="G1168" s="56"/>
      <c r="H1168" s="56"/>
      <c r="I1168" s="56"/>
      <c r="J1168" s="57"/>
      <c r="K1168" s="57"/>
    </row>
    <row r="1169" spans="1:11" x14ac:dyDescent="0.2">
      <c r="A1169"/>
      <c r="B1169"/>
      <c r="C1169"/>
      <c r="D1169"/>
      <c r="E1169" s="40"/>
      <c r="F1169" s="56" t="str">
        <f t="shared" si="76"/>
        <v xml:space="preserve"> </v>
      </c>
      <c r="G1169" s="56"/>
      <c r="H1169" s="56"/>
      <c r="I1169" s="56"/>
      <c r="J1169" s="57"/>
      <c r="K1169" s="57"/>
    </row>
    <row r="1170" spans="1:11" x14ac:dyDescent="0.2">
      <c r="A1170"/>
      <c r="B1170"/>
      <c r="C1170"/>
      <c r="D1170"/>
      <c r="E1170" s="40"/>
      <c r="F1170" s="56" t="str">
        <f t="shared" si="76"/>
        <v xml:space="preserve"> </v>
      </c>
      <c r="G1170" s="56"/>
      <c r="H1170" s="56"/>
      <c r="I1170" s="56"/>
      <c r="J1170" s="57"/>
      <c r="K1170" s="57"/>
    </row>
    <row r="1171" spans="1:11" x14ac:dyDescent="0.2">
      <c r="A1171"/>
      <c r="B1171"/>
      <c r="C1171"/>
      <c r="D1171"/>
      <c r="E1171" s="40"/>
      <c r="F1171" s="56" t="str">
        <f t="shared" si="76"/>
        <v xml:space="preserve"> </v>
      </c>
      <c r="G1171" s="56"/>
      <c r="H1171" s="56"/>
      <c r="I1171" s="56"/>
      <c r="J1171" s="57"/>
      <c r="K1171" s="57"/>
    </row>
    <row r="1172" spans="1:11" x14ac:dyDescent="0.2">
      <c r="A1172"/>
      <c r="B1172"/>
      <c r="C1172"/>
      <c r="D1172"/>
      <c r="E1172" s="40"/>
      <c r="F1172" s="56" t="str">
        <f t="shared" si="76"/>
        <v xml:space="preserve"> </v>
      </c>
      <c r="G1172" s="56"/>
      <c r="H1172" s="56"/>
      <c r="I1172" s="56"/>
      <c r="J1172" s="57"/>
      <c r="K1172" s="57"/>
    </row>
    <row r="1173" spans="1:11" x14ac:dyDescent="0.2">
      <c r="A1173"/>
      <c r="B1173"/>
      <c r="C1173"/>
      <c r="D1173"/>
      <c r="E1173" s="40"/>
      <c r="F1173" s="56" t="str">
        <f t="shared" si="76"/>
        <v xml:space="preserve"> </v>
      </c>
      <c r="G1173" s="56"/>
      <c r="H1173" s="56"/>
      <c r="I1173" s="56"/>
      <c r="J1173" s="57"/>
      <c r="K1173" s="57"/>
    </row>
    <row r="1174" spans="1:11" x14ac:dyDescent="0.2">
      <c r="A1174"/>
      <c r="B1174"/>
      <c r="C1174"/>
      <c r="D1174"/>
      <c r="E1174" s="40"/>
      <c r="F1174" s="56" t="str">
        <f t="shared" si="76"/>
        <v xml:space="preserve"> </v>
      </c>
      <c r="G1174" s="56"/>
      <c r="H1174" s="56"/>
      <c r="I1174" s="56"/>
      <c r="J1174" s="57"/>
      <c r="K1174" s="57"/>
    </row>
    <row r="1175" spans="1:11" x14ac:dyDescent="0.2">
      <c r="A1175"/>
      <c r="B1175"/>
      <c r="C1175"/>
      <c r="D1175"/>
      <c r="E1175" s="40"/>
      <c r="F1175" s="56" t="str">
        <f t="shared" si="76"/>
        <v xml:space="preserve"> </v>
      </c>
      <c r="G1175" s="56"/>
      <c r="H1175" s="56"/>
      <c r="I1175" s="56"/>
      <c r="J1175" s="57"/>
      <c r="K1175" s="57"/>
    </row>
    <row r="1176" spans="1:11" x14ac:dyDescent="0.2">
      <c r="A1176"/>
      <c r="B1176"/>
      <c r="C1176"/>
      <c r="D1176"/>
      <c r="E1176" s="40"/>
      <c r="F1176" s="56" t="str">
        <f t="shared" si="76"/>
        <v xml:space="preserve"> </v>
      </c>
      <c r="G1176" s="56"/>
      <c r="H1176" s="56"/>
      <c r="I1176" s="56"/>
      <c r="J1176" s="57"/>
      <c r="K1176" s="57"/>
    </row>
    <row r="1177" spans="1:11" x14ac:dyDescent="0.2">
      <c r="A1177"/>
      <c r="B1177"/>
      <c r="C1177"/>
      <c r="D1177"/>
      <c r="E1177" s="40"/>
      <c r="F1177" s="56" t="str">
        <f t="shared" si="76"/>
        <v xml:space="preserve"> </v>
      </c>
      <c r="G1177" s="56"/>
      <c r="H1177" s="56"/>
      <c r="I1177" s="56"/>
      <c r="J1177" s="57"/>
      <c r="K1177" s="57"/>
    </row>
    <row r="1178" spans="1:11" x14ac:dyDescent="0.2">
      <c r="A1178"/>
      <c r="B1178"/>
      <c r="C1178"/>
      <c r="D1178"/>
      <c r="E1178" s="40"/>
      <c r="F1178" s="56" t="str">
        <f t="shared" si="76"/>
        <v xml:space="preserve"> </v>
      </c>
      <c r="G1178" s="56"/>
      <c r="H1178" s="56"/>
      <c r="I1178" s="56"/>
      <c r="J1178" s="57"/>
      <c r="K1178" s="57"/>
    </row>
    <row r="1179" spans="1:11" x14ac:dyDescent="0.2">
      <c r="A1179"/>
      <c r="B1179"/>
      <c r="C1179"/>
      <c r="D1179"/>
      <c r="E1179" s="40"/>
      <c r="F1179" s="56" t="str">
        <f t="shared" si="76"/>
        <v xml:space="preserve"> </v>
      </c>
      <c r="G1179" s="56"/>
      <c r="H1179" s="56"/>
      <c r="I1179" s="56"/>
      <c r="J1179" s="57"/>
      <c r="K1179" s="57"/>
    </row>
    <row r="1180" spans="1:11" x14ac:dyDescent="0.2">
      <c r="A1180"/>
      <c r="B1180"/>
      <c r="C1180"/>
      <c r="D1180"/>
      <c r="E1180" s="40"/>
      <c r="F1180" s="56" t="str">
        <f t="shared" si="76"/>
        <v xml:space="preserve"> </v>
      </c>
      <c r="G1180" s="56"/>
      <c r="H1180" s="56"/>
      <c r="I1180" s="56"/>
      <c r="J1180" s="57"/>
      <c r="K1180" s="57"/>
    </row>
    <row r="1181" spans="1:11" x14ac:dyDescent="0.2">
      <c r="A1181"/>
      <c r="B1181"/>
      <c r="C1181"/>
      <c r="D1181"/>
      <c r="E1181" s="40"/>
      <c r="F1181" s="56" t="str">
        <f t="shared" si="76"/>
        <v xml:space="preserve"> </v>
      </c>
      <c r="G1181" s="56"/>
      <c r="H1181" s="56"/>
      <c r="I1181" s="56"/>
      <c r="J1181" s="57"/>
      <c r="K1181" s="57"/>
    </row>
    <row r="1182" spans="1:11" x14ac:dyDescent="0.2">
      <c r="A1182"/>
      <c r="B1182"/>
      <c r="C1182"/>
      <c r="D1182"/>
      <c r="E1182" s="40"/>
      <c r="F1182" s="56" t="str">
        <f t="shared" si="76"/>
        <v xml:space="preserve"> </v>
      </c>
      <c r="G1182" s="56"/>
      <c r="H1182" s="56"/>
      <c r="I1182" s="56"/>
      <c r="J1182" s="57"/>
      <c r="K1182" s="57"/>
    </row>
    <row r="1183" spans="1:11" x14ac:dyDescent="0.2">
      <c r="A1183"/>
      <c r="B1183"/>
      <c r="C1183"/>
      <c r="D1183"/>
      <c r="E1183" s="40"/>
      <c r="F1183" s="56" t="str">
        <f t="shared" si="76"/>
        <v xml:space="preserve"> </v>
      </c>
      <c r="G1183" s="56"/>
      <c r="H1183" s="56"/>
      <c r="I1183" s="56"/>
      <c r="J1183" s="57"/>
      <c r="K1183" s="57"/>
    </row>
    <row r="1184" spans="1:11" x14ac:dyDescent="0.2">
      <c r="A1184"/>
      <c r="B1184"/>
      <c r="C1184"/>
      <c r="D1184"/>
      <c r="E1184" s="40"/>
      <c r="F1184" s="56" t="str">
        <f t="shared" si="76"/>
        <v xml:space="preserve"> </v>
      </c>
      <c r="G1184" s="56"/>
      <c r="H1184" s="56"/>
      <c r="I1184" s="56"/>
      <c r="J1184" s="57"/>
      <c r="K1184" s="57"/>
    </row>
    <row r="1185" spans="1:11" x14ac:dyDescent="0.2">
      <c r="A1185"/>
      <c r="B1185"/>
      <c r="C1185"/>
      <c r="D1185"/>
      <c r="E1185" s="40"/>
      <c r="F1185" s="56" t="str">
        <f t="shared" si="76"/>
        <v xml:space="preserve"> </v>
      </c>
      <c r="G1185" s="56"/>
      <c r="H1185" s="56"/>
      <c r="I1185" s="56"/>
      <c r="J1185" s="57"/>
      <c r="K1185" s="57"/>
    </row>
    <row r="1186" spans="1:11" x14ac:dyDescent="0.2">
      <c r="A1186"/>
      <c r="B1186"/>
      <c r="C1186"/>
      <c r="D1186"/>
      <c r="E1186" s="40"/>
      <c r="F1186" s="56" t="str">
        <f t="shared" si="76"/>
        <v xml:space="preserve"> </v>
      </c>
      <c r="G1186" s="56"/>
      <c r="H1186" s="56"/>
      <c r="I1186" s="56"/>
      <c r="J1186" s="57"/>
      <c r="K1186" s="57"/>
    </row>
    <row r="1187" spans="1:11" x14ac:dyDescent="0.2">
      <c r="A1187"/>
      <c r="B1187"/>
      <c r="C1187"/>
      <c r="D1187"/>
      <c r="E1187" s="40"/>
      <c r="F1187" s="56" t="str">
        <f t="shared" si="76"/>
        <v xml:space="preserve"> </v>
      </c>
      <c r="G1187" s="56"/>
      <c r="H1187" s="56"/>
      <c r="I1187" s="56"/>
      <c r="J1187" s="57"/>
      <c r="K1187" s="57"/>
    </row>
    <row r="1188" spans="1:11" x14ac:dyDescent="0.2">
      <c r="A1188"/>
      <c r="B1188"/>
      <c r="C1188"/>
      <c r="D1188"/>
      <c r="E1188" s="40"/>
      <c r="F1188" s="56" t="str">
        <f t="shared" si="76"/>
        <v xml:space="preserve"> </v>
      </c>
      <c r="G1188" s="56"/>
      <c r="H1188" s="56"/>
      <c r="I1188" s="56"/>
      <c r="J1188" s="57"/>
      <c r="K1188" s="57"/>
    </row>
    <row r="1189" spans="1:11" x14ac:dyDescent="0.2">
      <c r="A1189"/>
      <c r="B1189"/>
      <c r="C1189"/>
      <c r="D1189"/>
      <c r="E1189" s="40"/>
      <c r="F1189" s="56" t="str">
        <f t="shared" si="76"/>
        <v xml:space="preserve"> </v>
      </c>
      <c r="G1189" s="56"/>
      <c r="H1189" s="56"/>
      <c r="I1189" s="56"/>
      <c r="J1189" s="57"/>
      <c r="K1189" s="57"/>
    </row>
    <row r="1190" spans="1:11" x14ac:dyDescent="0.2">
      <c r="A1190"/>
      <c r="B1190"/>
      <c r="C1190"/>
      <c r="D1190"/>
      <c r="E1190" s="40"/>
      <c r="F1190" s="56" t="str">
        <f t="shared" si="76"/>
        <v xml:space="preserve"> </v>
      </c>
      <c r="G1190" s="56"/>
      <c r="H1190" s="56"/>
      <c r="I1190" s="56"/>
      <c r="J1190" s="57"/>
      <c r="K1190" s="57"/>
    </row>
    <row r="1191" spans="1:11" x14ac:dyDescent="0.2">
      <c r="A1191"/>
      <c r="B1191"/>
      <c r="C1191"/>
      <c r="D1191"/>
      <c r="E1191" s="40"/>
      <c r="F1191" s="56" t="str">
        <f t="shared" si="76"/>
        <v xml:space="preserve"> </v>
      </c>
      <c r="G1191" s="56"/>
      <c r="H1191" s="56"/>
      <c r="I1191" s="56"/>
      <c r="J1191" s="57"/>
      <c r="K1191" s="57"/>
    </row>
    <row r="1192" spans="1:11" x14ac:dyDescent="0.2">
      <c r="A1192"/>
      <c r="B1192"/>
      <c r="C1192"/>
      <c r="D1192"/>
      <c r="E1192" s="40"/>
      <c r="F1192" s="56" t="str">
        <f t="shared" si="76"/>
        <v xml:space="preserve"> </v>
      </c>
      <c r="G1192" s="56"/>
      <c r="H1192" s="56"/>
      <c r="I1192" s="56"/>
      <c r="J1192" s="57"/>
      <c r="K1192" s="57"/>
    </row>
    <row r="1193" spans="1:11" x14ac:dyDescent="0.2">
      <c r="A1193"/>
      <c r="B1193"/>
      <c r="C1193"/>
      <c r="D1193"/>
      <c r="E1193" s="40"/>
      <c r="F1193" s="56" t="str">
        <f t="shared" si="76"/>
        <v xml:space="preserve"> </v>
      </c>
      <c r="G1193" s="56"/>
      <c r="H1193" s="56"/>
      <c r="I1193" s="56"/>
      <c r="J1193" s="57"/>
      <c r="K1193" s="57"/>
    </row>
    <row r="1194" spans="1:11" x14ac:dyDescent="0.2">
      <c r="A1194"/>
      <c r="B1194"/>
      <c r="C1194"/>
      <c r="D1194"/>
      <c r="E1194" s="40"/>
      <c r="F1194" s="56" t="str">
        <f t="shared" si="76"/>
        <v xml:space="preserve"> </v>
      </c>
      <c r="G1194" s="56"/>
      <c r="H1194" s="56"/>
      <c r="I1194" s="56"/>
      <c r="J1194" s="57"/>
      <c r="K1194" s="57"/>
    </row>
    <row r="1195" spans="1:11" x14ac:dyDescent="0.2">
      <c r="A1195"/>
      <c r="B1195"/>
      <c r="C1195"/>
      <c r="D1195"/>
      <c r="E1195" s="40"/>
      <c r="F1195" s="56" t="str">
        <f t="shared" si="76"/>
        <v xml:space="preserve"> </v>
      </c>
      <c r="G1195" s="56"/>
      <c r="H1195" s="56"/>
      <c r="I1195" s="56"/>
      <c r="J1195" s="57"/>
      <c r="K1195" s="57"/>
    </row>
    <row r="1196" spans="1:11" x14ac:dyDescent="0.2">
      <c r="A1196"/>
      <c r="B1196"/>
      <c r="C1196"/>
      <c r="D1196"/>
      <c r="E1196" s="40"/>
      <c r="F1196" s="56" t="str">
        <f t="shared" si="76"/>
        <v xml:space="preserve"> </v>
      </c>
      <c r="G1196" s="56"/>
      <c r="H1196" s="56"/>
      <c r="I1196" s="56"/>
      <c r="J1196" s="57"/>
      <c r="K1196" s="57"/>
    </row>
    <row r="1197" spans="1:11" x14ac:dyDescent="0.2">
      <c r="A1197"/>
      <c r="B1197"/>
      <c r="C1197"/>
      <c r="D1197"/>
      <c r="E1197" s="40"/>
      <c r="F1197" s="56" t="str">
        <f t="shared" si="76"/>
        <v xml:space="preserve"> </v>
      </c>
      <c r="G1197" s="56"/>
      <c r="H1197" s="56"/>
      <c r="I1197" s="56"/>
      <c r="J1197" s="57"/>
      <c r="K1197" s="57"/>
    </row>
    <row r="1198" spans="1:11" x14ac:dyDescent="0.2">
      <c r="A1198"/>
      <c r="B1198"/>
      <c r="C1198"/>
      <c r="D1198"/>
      <c r="E1198" s="40"/>
      <c r="F1198" s="56" t="str">
        <f t="shared" si="76"/>
        <v xml:space="preserve"> </v>
      </c>
      <c r="G1198" s="56"/>
      <c r="H1198" s="56"/>
      <c r="I1198" s="56"/>
      <c r="J1198" s="57"/>
      <c r="K1198" s="57"/>
    </row>
    <row r="1199" spans="1:11" x14ac:dyDescent="0.2">
      <c r="A1199"/>
      <c r="B1199"/>
      <c r="C1199"/>
      <c r="D1199"/>
      <c r="E1199" s="40"/>
      <c r="F1199" s="56" t="str">
        <f t="shared" si="76"/>
        <v xml:space="preserve"> </v>
      </c>
      <c r="G1199" s="56"/>
      <c r="H1199" s="56"/>
      <c r="I1199" s="56"/>
      <c r="J1199" s="57"/>
      <c r="K1199" s="57"/>
    </row>
    <row r="1200" spans="1:11" x14ac:dyDescent="0.2">
      <c r="A1200"/>
      <c r="B1200"/>
      <c r="C1200"/>
      <c r="D1200"/>
      <c r="E1200" s="40"/>
      <c r="F1200" s="56" t="str">
        <f t="shared" si="76"/>
        <v xml:space="preserve"> </v>
      </c>
      <c r="G1200" s="56"/>
      <c r="H1200" s="56"/>
      <c r="I1200" s="56"/>
      <c r="J1200" s="57"/>
      <c r="K1200" s="57"/>
    </row>
    <row r="1201" spans="1:11" x14ac:dyDescent="0.2">
      <c r="A1201"/>
      <c r="B1201"/>
      <c r="C1201"/>
      <c r="D1201"/>
      <c r="E1201" s="40"/>
      <c r="F1201" s="56" t="str">
        <f t="shared" ref="F1201:F1264" si="77">A1201&amp;" "&amp;B1201</f>
        <v xml:space="preserve"> </v>
      </c>
      <c r="G1201" s="56"/>
      <c r="H1201" s="56"/>
      <c r="I1201" s="56"/>
      <c r="J1201" s="57"/>
      <c r="K1201" s="57"/>
    </row>
    <row r="1202" spans="1:11" x14ac:dyDescent="0.2">
      <c r="A1202"/>
      <c r="B1202"/>
      <c r="C1202"/>
      <c r="D1202"/>
      <c r="E1202" s="40"/>
      <c r="F1202" s="56" t="str">
        <f t="shared" si="77"/>
        <v xml:space="preserve"> </v>
      </c>
      <c r="G1202" s="56"/>
      <c r="H1202" s="56"/>
      <c r="I1202" s="56"/>
      <c r="J1202" s="57"/>
      <c r="K1202" s="57"/>
    </row>
    <row r="1203" spans="1:11" x14ac:dyDescent="0.2">
      <c r="A1203"/>
      <c r="B1203"/>
      <c r="C1203"/>
      <c r="D1203"/>
      <c r="E1203" s="40"/>
      <c r="F1203" s="56" t="str">
        <f t="shared" si="77"/>
        <v xml:space="preserve"> </v>
      </c>
      <c r="G1203" s="56"/>
      <c r="H1203" s="56"/>
      <c r="I1203" s="56"/>
      <c r="J1203" s="57"/>
      <c r="K1203" s="57"/>
    </row>
    <row r="1204" spans="1:11" x14ac:dyDescent="0.2">
      <c r="A1204"/>
      <c r="B1204"/>
      <c r="C1204"/>
      <c r="D1204"/>
      <c r="E1204" s="40"/>
      <c r="F1204" s="56" t="str">
        <f t="shared" si="77"/>
        <v xml:space="preserve"> </v>
      </c>
      <c r="G1204" s="56"/>
      <c r="H1204" s="56"/>
      <c r="I1204" s="56"/>
      <c r="J1204" s="57"/>
      <c r="K1204" s="57"/>
    </row>
    <row r="1205" spans="1:11" x14ac:dyDescent="0.2">
      <c r="A1205"/>
      <c r="B1205"/>
      <c r="C1205"/>
      <c r="D1205"/>
      <c r="E1205" s="40"/>
      <c r="F1205" s="56" t="str">
        <f t="shared" si="77"/>
        <v xml:space="preserve"> </v>
      </c>
      <c r="G1205" s="56"/>
      <c r="H1205" s="56"/>
      <c r="I1205" s="56"/>
      <c r="J1205" s="57"/>
      <c r="K1205" s="57"/>
    </row>
    <row r="1206" spans="1:11" x14ac:dyDescent="0.2">
      <c r="A1206"/>
      <c r="B1206"/>
      <c r="C1206"/>
      <c r="D1206"/>
      <c r="E1206" s="40"/>
      <c r="F1206" s="56" t="str">
        <f t="shared" si="77"/>
        <v xml:space="preserve"> </v>
      </c>
      <c r="G1206" s="56"/>
      <c r="H1206" s="56"/>
      <c r="I1206" s="56"/>
      <c r="J1206" s="57"/>
      <c r="K1206" s="57"/>
    </row>
    <row r="1207" spans="1:11" x14ac:dyDescent="0.2">
      <c r="A1207"/>
      <c r="B1207"/>
      <c r="C1207"/>
      <c r="D1207"/>
      <c r="E1207" s="40"/>
      <c r="F1207" s="56" t="str">
        <f t="shared" si="77"/>
        <v xml:space="preserve"> </v>
      </c>
      <c r="G1207" s="56"/>
      <c r="H1207" s="56"/>
      <c r="I1207" s="56"/>
      <c r="J1207" s="57"/>
      <c r="K1207" s="57"/>
    </row>
    <row r="1208" spans="1:11" x14ac:dyDescent="0.2">
      <c r="A1208"/>
      <c r="B1208"/>
      <c r="C1208"/>
      <c r="D1208"/>
      <c r="E1208" s="40"/>
      <c r="F1208" s="56" t="str">
        <f t="shared" si="77"/>
        <v xml:space="preserve"> </v>
      </c>
      <c r="G1208" s="56"/>
      <c r="H1208" s="56"/>
      <c r="I1208" s="56"/>
      <c r="J1208" s="57"/>
      <c r="K1208" s="57"/>
    </row>
    <row r="1209" spans="1:11" x14ac:dyDescent="0.2">
      <c r="A1209"/>
      <c r="B1209"/>
      <c r="C1209"/>
      <c r="D1209"/>
      <c r="E1209" s="40"/>
      <c r="F1209" s="56" t="str">
        <f t="shared" si="77"/>
        <v xml:space="preserve"> </v>
      </c>
      <c r="G1209" s="56"/>
      <c r="H1209" s="56"/>
      <c r="I1209" s="56"/>
      <c r="J1209" s="57"/>
      <c r="K1209" s="57"/>
    </row>
    <row r="1210" spans="1:11" x14ac:dyDescent="0.2">
      <c r="A1210"/>
      <c r="B1210"/>
      <c r="C1210"/>
      <c r="D1210"/>
      <c r="E1210" s="40"/>
      <c r="F1210" s="56" t="str">
        <f t="shared" si="77"/>
        <v xml:space="preserve"> </v>
      </c>
      <c r="G1210" s="56"/>
      <c r="H1210" s="56"/>
      <c r="I1210" s="56"/>
      <c r="J1210" s="57"/>
      <c r="K1210" s="57"/>
    </row>
    <row r="1211" spans="1:11" x14ac:dyDescent="0.2">
      <c r="A1211"/>
      <c r="B1211"/>
      <c r="C1211"/>
      <c r="D1211"/>
      <c r="E1211" s="40"/>
      <c r="F1211" s="56" t="str">
        <f t="shared" si="77"/>
        <v xml:space="preserve"> </v>
      </c>
      <c r="G1211" s="56"/>
      <c r="H1211" s="56"/>
      <c r="I1211" s="56"/>
      <c r="J1211" s="57"/>
      <c r="K1211" s="57"/>
    </row>
    <row r="1212" spans="1:11" x14ac:dyDescent="0.2">
      <c r="A1212"/>
      <c r="B1212"/>
      <c r="C1212"/>
      <c r="D1212"/>
      <c r="E1212" s="40"/>
      <c r="F1212" s="56" t="str">
        <f t="shared" si="77"/>
        <v xml:space="preserve"> </v>
      </c>
      <c r="G1212" s="56"/>
      <c r="H1212" s="56"/>
      <c r="I1212" s="56"/>
      <c r="J1212" s="57"/>
      <c r="K1212" s="57"/>
    </row>
    <row r="1213" spans="1:11" x14ac:dyDescent="0.2">
      <c r="A1213"/>
      <c r="B1213"/>
      <c r="C1213"/>
      <c r="D1213"/>
      <c r="E1213" s="40"/>
      <c r="F1213" s="56" t="str">
        <f t="shared" si="77"/>
        <v xml:space="preserve"> </v>
      </c>
      <c r="G1213" s="56"/>
      <c r="H1213" s="56"/>
      <c r="I1213" s="56"/>
      <c r="J1213" s="57"/>
      <c r="K1213" s="57"/>
    </row>
    <row r="1214" spans="1:11" x14ac:dyDescent="0.2">
      <c r="A1214"/>
      <c r="B1214"/>
      <c r="C1214"/>
      <c r="D1214"/>
      <c r="E1214" s="40"/>
      <c r="F1214" s="56" t="str">
        <f t="shared" si="77"/>
        <v xml:space="preserve"> </v>
      </c>
      <c r="G1214" s="56"/>
      <c r="H1214" s="56"/>
      <c r="I1214" s="56"/>
      <c r="J1214" s="57"/>
      <c r="K1214" s="57"/>
    </row>
    <row r="1215" spans="1:11" x14ac:dyDescent="0.2">
      <c r="A1215"/>
      <c r="B1215"/>
      <c r="C1215"/>
      <c r="D1215"/>
      <c r="E1215" s="40"/>
      <c r="F1215" s="56" t="str">
        <f t="shared" si="77"/>
        <v xml:space="preserve"> </v>
      </c>
      <c r="G1215" s="56"/>
      <c r="H1215" s="56"/>
      <c r="I1215" s="56"/>
      <c r="J1215" s="57"/>
      <c r="K1215" s="57"/>
    </row>
    <row r="1216" spans="1:11" x14ac:dyDescent="0.2">
      <c r="A1216"/>
      <c r="B1216"/>
      <c r="C1216"/>
      <c r="D1216"/>
      <c r="E1216" s="40"/>
      <c r="F1216" s="56" t="str">
        <f t="shared" si="77"/>
        <v xml:space="preserve"> </v>
      </c>
      <c r="G1216" s="56"/>
      <c r="H1216" s="56"/>
      <c r="I1216" s="56"/>
      <c r="J1216" s="57"/>
      <c r="K1216" s="57"/>
    </row>
    <row r="1217" spans="1:11" x14ac:dyDescent="0.2">
      <c r="A1217"/>
      <c r="B1217"/>
      <c r="C1217"/>
      <c r="D1217"/>
      <c r="E1217" s="40"/>
      <c r="F1217" s="56" t="str">
        <f t="shared" si="77"/>
        <v xml:space="preserve"> </v>
      </c>
      <c r="G1217" s="56"/>
      <c r="H1217" s="56"/>
      <c r="I1217" s="56"/>
      <c r="J1217" s="57"/>
      <c r="K1217" s="57"/>
    </row>
    <row r="1218" spans="1:11" x14ac:dyDescent="0.2">
      <c r="A1218"/>
      <c r="B1218"/>
      <c r="C1218"/>
      <c r="D1218"/>
      <c r="E1218" s="40"/>
      <c r="F1218" s="56" t="str">
        <f t="shared" si="77"/>
        <v xml:space="preserve"> </v>
      </c>
      <c r="G1218" s="56"/>
      <c r="H1218" s="56"/>
      <c r="I1218" s="56"/>
      <c r="J1218" s="57"/>
      <c r="K1218" s="57"/>
    </row>
    <row r="1219" spans="1:11" x14ac:dyDescent="0.2">
      <c r="A1219"/>
      <c r="B1219"/>
      <c r="C1219"/>
      <c r="D1219"/>
      <c r="E1219" s="40"/>
      <c r="F1219" s="56" t="str">
        <f t="shared" si="77"/>
        <v xml:space="preserve"> </v>
      </c>
      <c r="G1219" s="56"/>
      <c r="H1219" s="56"/>
      <c r="I1219" s="56"/>
      <c r="J1219" s="57"/>
      <c r="K1219" s="57"/>
    </row>
    <row r="1220" spans="1:11" x14ac:dyDescent="0.2">
      <c r="A1220"/>
      <c r="B1220"/>
      <c r="C1220"/>
      <c r="D1220"/>
      <c r="E1220" s="40"/>
      <c r="F1220" s="56" t="str">
        <f t="shared" si="77"/>
        <v xml:space="preserve"> </v>
      </c>
      <c r="G1220" s="56"/>
      <c r="H1220" s="56"/>
      <c r="I1220" s="56"/>
      <c r="J1220" s="57"/>
      <c r="K1220" s="57"/>
    </row>
    <row r="1221" spans="1:11" x14ac:dyDescent="0.2">
      <c r="A1221"/>
      <c r="B1221"/>
      <c r="C1221"/>
      <c r="D1221"/>
      <c r="E1221" s="40"/>
      <c r="F1221" s="56" t="str">
        <f t="shared" si="77"/>
        <v xml:space="preserve"> </v>
      </c>
      <c r="G1221" s="56"/>
      <c r="H1221" s="56"/>
      <c r="I1221" s="56"/>
      <c r="J1221" s="57"/>
      <c r="K1221" s="57"/>
    </row>
    <row r="1222" spans="1:11" x14ac:dyDescent="0.2">
      <c r="A1222"/>
      <c r="B1222"/>
      <c r="C1222"/>
      <c r="D1222"/>
      <c r="E1222" s="40"/>
      <c r="F1222" s="56" t="str">
        <f t="shared" si="77"/>
        <v xml:space="preserve"> </v>
      </c>
      <c r="G1222" s="56"/>
      <c r="H1222" s="56"/>
      <c r="I1222" s="56"/>
      <c r="J1222" s="57"/>
      <c r="K1222" s="57"/>
    </row>
    <row r="1223" spans="1:11" x14ac:dyDescent="0.2">
      <c r="A1223"/>
      <c r="B1223"/>
      <c r="C1223"/>
      <c r="D1223"/>
      <c r="E1223" s="40"/>
      <c r="F1223" s="56" t="str">
        <f t="shared" si="77"/>
        <v xml:space="preserve"> </v>
      </c>
      <c r="G1223" s="56"/>
      <c r="H1223" s="56"/>
      <c r="I1223" s="56"/>
      <c r="J1223" s="57"/>
      <c r="K1223" s="57"/>
    </row>
    <row r="1224" spans="1:11" x14ac:dyDescent="0.2">
      <c r="A1224"/>
      <c r="B1224"/>
      <c r="C1224"/>
      <c r="D1224"/>
      <c r="E1224" s="40"/>
      <c r="F1224" s="56" t="str">
        <f t="shared" si="77"/>
        <v xml:space="preserve"> </v>
      </c>
      <c r="G1224" s="56"/>
      <c r="H1224" s="56"/>
      <c r="I1224" s="56"/>
      <c r="J1224" s="57"/>
      <c r="K1224" s="57"/>
    </row>
    <row r="1225" spans="1:11" x14ac:dyDescent="0.2">
      <c r="A1225"/>
      <c r="B1225"/>
      <c r="C1225"/>
      <c r="D1225"/>
      <c r="E1225" s="40"/>
      <c r="F1225" s="56" t="str">
        <f t="shared" si="77"/>
        <v xml:space="preserve"> </v>
      </c>
      <c r="G1225" s="56"/>
      <c r="H1225" s="56"/>
      <c r="I1225" s="56"/>
      <c r="J1225" s="57"/>
      <c r="K1225" s="57"/>
    </row>
    <row r="1226" spans="1:11" x14ac:dyDescent="0.2">
      <c r="A1226"/>
      <c r="B1226"/>
      <c r="C1226"/>
      <c r="D1226"/>
      <c r="E1226" s="40"/>
      <c r="F1226" s="56" t="str">
        <f t="shared" si="77"/>
        <v xml:space="preserve"> </v>
      </c>
      <c r="G1226" s="56"/>
      <c r="H1226" s="56"/>
      <c r="I1226" s="56"/>
      <c r="J1226" s="57"/>
      <c r="K1226" s="57"/>
    </row>
    <row r="1227" spans="1:11" x14ac:dyDescent="0.2">
      <c r="A1227"/>
      <c r="B1227"/>
      <c r="C1227"/>
      <c r="D1227"/>
      <c r="E1227" s="40"/>
      <c r="F1227" s="56" t="str">
        <f t="shared" si="77"/>
        <v xml:space="preserve"> </v>
      </c>
      <c r="G1227" s="56"/>
      <c r="H1227" s="56"/>
      <c r="I1227" s="56"/>
      <c r="J1227" s="57"/>
      <c r="K1227" s="57"/>
    </row>
    <row r="1228" spans="1:11" x14ac:dyDescent="0.2">
      <c r="A1228"/>
      <c r="B1228"/>
      <c r="C1228"/>
      <c r="D1228"/>
      <c r="E1228" s="40"/>
      <c r="F1228" s="56" t="str">
        <f t="shared" si="77"/>
        <v xml:space="preserve"> </v>
      </c>
      <c r="G1228" s="56"/>
      <c r="H1228" s="56"/>
      <c r="I1228" s="56"/>
      <c r="J1228" s="57"/>
      <c r="K1228" s="57"/>
    </row>
    <row r="1229" spans="1:11" x14ac:dyDescent="0.2">
      <c r="A1229"/>
      <c r="B1229"/>
      <c r="C1229"/>
      <c r="D1229"/>
      <c r="E1229" s="40"/>
      <c r="F1229" s="56" t="str">
        <f t="shared" si="77"/>
        <v xml:space="preserve"> </v>
      </c>
      <c r="G1229" s="56"/>
      <c r="H1229" s="56"/>
      <c r="I1229" s="56"/>
      <c r="J1229" s="57"/>
      <c r="K1229" s="57"/>
    </row>
    <row r="1230" spans="1:11" x14ac:dyDescent="0.2">
      <c r="A1230"/>
      <c r="B1230"/>
      <c r="C1230"/>
      <c r="D1230"/>
      <c r="E1230" s="40"/>
      <c r="F1230" s="56" t="str">
        <f t="shared" si="77"/>
        <v xml:space="preserve"> </v>
      </c>
      <c r="G1230" s="56"/>
      <c r="H1230" s="56"/>
      <c r="I1230" s="56"/>
      <c r="J1230" s="57"/>
      <c r="K1230" s="57"/>
    </row>
    <row r="1231" spans="1:11" x14ac:dyDescent="0.2">
      <c r="A1231"/>
      <c r="B1231"/>
      <c r="C1231"/>
      <c r="D1231"/>
      <c r="E1231" s="40"/>
      <c r="F1231" s="56" t="str">
        <f t="shared" si="77"/>
        <v xml:space="preserve"> </v>
      </c>
      <c r="G1231" s="56"/>
      <c r="H1231" s="56"/>
      <c r="I1231" s="56"/>
      <c r="J1231" s="57"/>
      <c r="K1231" s="57"/>
    </row>
    <row r="1232" spans="1:11" x14ac:dyDescent="0.2">
      <c r="A1232"/>
      <c r="B1232"/>
      <c r="C1232"/>
      <c r="D1232"/>
      <c r="E1232" s="40"/>
      <c r="F1232" s="56" t="str">
        <f t="shared" si="77"/>
        <v xml:space="preserve"> </v>
      </c>
      <c r="G1232" s="56"/>
      <c r="H1232" s="56"/>
      <c r="I1232" s="56"/>
      <c r="J1232" s="57"/>
      <c r="K1232" s="57"/>
    </row>
    <row r="1233" spans="1:11" x14ac:dyDescent="0.2">
      <c r="A1233"/>
      <c r="B1233"/>
      <c r="C1233"/>
      <c r="D1233"/>
      <c r="E1233" s="40"/>
      <c r="F1233" s="56" t="str">
        <f t="shared" si="77"/>
        <v xml:space="preserve"> </v>
      </c>
      <c r="G1233" s="56"/>
      <c r="H1233" s="56"/>
      <c r="I1233" s="56"/>
      <c r="J1233" s="57"/>
      <c r="K1233" s="57"/>
    </row>
    <row r="1234" spans="1:11" x14ac:dyDescent="0.2">
      <c r="A1234"/>
      <c r="B1234"/>
      <c r="C1234"/>
      <c r="D1234"/>
      <c r="E1234" s="40"/>
      <c r="F1234" s="56" t="str">
        <f t="shared" si="77"/>
        <v xml:space="preserve"> </v>
      </c>
      <c r="G1234" s="56"/>
      <c r="H1234" s="56"/>
      <c r="I1234" s="56"/>
      <c r="J1234" s="57"/>
      <c r="K1234" s="57"/>
    </row>
    <row r="1235" spans="1:11" x14ac:dyDescent="0.2">
      <c r="A1235"/>
      <c r="B1235"/>
      <c r="C1235"/>
      <c r="D1235"/>
      <c r="E1235" s="40"/>
      <c r="F1235" s="56" t="str">
        <f t="shared" si="77"/>
        <v xml:space="preserve"> </v>
      </c>
      <c r="G1235" s="56"/>
      <c r="H1235" s="56"/>
      <c r="I1235" s="56"/>
      <c r="J1235" s="57"/>
      <c r="K1235" s="57"/>
    </row>
    <row r="1236" spans="1:11" x14ac:dyDescent="0.2">
      <c r="A1236"/>
      <c r="B1236"/>
      <c r="C1236"/>
      <c r="D1236"/>
      <c r="E1236" s="40"/>
      <c r="F1236" s="56" t="str">
        <f t="shared" si="77"/>
        <v xml:space="preserve"> </v>
      </c>
      <c r="G1236" s="56"/>
      <c r="H1236" s="56"/>
      <c r="I1236" s="56"/>
      <c r="J1236" s="57"/>
      <c r="K1236" s="57"/>
    </row>
    <row r="1237" spans="1:11" x14ac:dyDescent="0.2">
      <c r="A1237"/>
      <c r="B1237"/>
      <c r="C1237"/>
      <c r="D1237"/>
      <c r="E1237" s="40"/>
      <c r="F1237" s="56" t="str">
        <f t="shared" si="77"/>
        <v xml:space="preserve"> </v>
      </c>
      <c r="G1237" s="56"/>
      <c r="H1237" s="56"/>
      <c r="I1237" s="56"/>
      <c r="J1237" s="57"/>
      <c r="K1237" s="57"/>
    </row>
    <row r="1238" spans="1:11" x14ac:dyDescent="0.2">
      <c r="A1238"/>
      <c r="B1238"/>
      <c r="C1238"/>
      <c r="D1238"/>
      <c r="E1238" s="40"/>
      <c r="F1238" s="56" t="str">
        <f t="shared" si="77"/>
        <v xml:space="preserve"> </v>
      </c>
      <c r="G1238" s="56"/>
      <c r="H1238" s="56"/>
      <c r="I1238" s="56"/>
      <c r="J1238" s="57"/>
      <c r="K1238" s="57"/>
    </row>
    <row r="1239" spans="1:11" x14ac:dyDescent="0.2">
      <c r="A1239"/>
      <c r="B1239"/>
      <c r="C1239"/>
      <c r="D1239"/>
      <c r="E1239" s="40"/>
      <c r="F1239" s="56" t="str">
        <f t="shared" si="77"/>
        <v xml:space="preserve"> </v>
      </c>
      <c r="G1239" s="56"/>
      <c r="H1239" s="56"/>
      <c r="I1239" s="56"/>
      <c r="J1239" s="57"/>
      <c r="K1239" s="57"/>
    </row>
    <row r="1240" spans="1:11" x14ac:dyDescent="0.2">
      <c r="A1240"/>
      <c r="B1240"/>
      <c r="C1240"/>
      <c r="D1240"/>
      <c r="E1240" s="40"/>
      <c r="F1240" s="56" t="str">
        <f t="shared" si="77"/>
        <v xml:space="preserve"> </v>
      </c>
      <c r="G1240" s="56"/>
      <c r="H1240" s="56"/>
      <c r="I1240" s="56"/>
      <c r="J1240" s="57"/>
      <c r="K1240" s="57"/>
    </row>
    <row r="1241" spans="1:11" x14ac:dyDescent="0.2">
      <c r="A1241"/>
      <c r="B1241"/>
      <c r="C1241"/>
      <c r="D1241"/>
      <c r="E1241" s="40"/>
      <c r="F1241" s="56" t="str">
        <f t="shared" si="77"/>
        <v xml:space="preserve"> </v>
      </c>
      <c r="G1241" s="56"/>
      <c r="H1241" s="56"/>
      <c r="I1241" s="56"/>
      <c r="J1241" s="57"/>
      <c r="K1241" s="57"/>
    </row>
    <row r="1242" spans="1:11" x14ac:dyDescent="0.2">
      <c r="A1242"/>
      <c r="B1242"/>
      <c r="C1242"/>
      <c r="D1242"/>
      <c r="E1242" s="40"/>
      <c r="F1242" s="56" t="str">
        <f t="shared" si="77"/>
        <v xml:space="preserve"> </v>
      </c>
      <c r="G1242" s="56"/>
      <c r="H1242" s="56"/>
      <c r="I1242" s="56"/>
      <c r="J1242" s="57"/>
      <c r="K1242" s="57"/>
    </row>
    <row r="1243" spans="1:11" x14ac:dyDescent="0.2">
      <c r="A1243"/>
      <c r="B1243"/>
      <c r="C1243"/>
      <c r="D1243"/>
      <c r="E1243" s="40"/>
      <c r="F1243" s="56" t="str">
        <f t="shared" si="77"/>
        <v xml:space="preserve"> </v>
      </c>
      <c r="G1243" s="56"/>
      <c r="H1243" s="56"/>
      <c r="I1243" s="56"/>
      <c r="J1243" s="57"/>
      <c r="K1243" s="57"/>
    </row>
    <row r="1244" spans="1:11" x14ac:dyDescent="0.2">
      <c r="A1244"/>
      <c r="B1244"/>
      <c r="C1244"/>
      <c r="D1244"/>
      <c r="E1244" s="40"/>
      <c r="F1244" s="56" t="str">
        <f t="shared" si="77"/>
        <v xml:space="preserve"> </v>
      </c>
      <c r="G1244" s="56"/>
      <c r="H1244" s="56"/>
      <c r="I1244" s="56"/>
      <c r="J1244" s="57"/>
      <c r="K1244" s="57"/>
    </row>
    <row r="1245" spans="1:11" x14ac:dyDescent="0.2">
      <c r="A1245"/>
      <c r="B1245"/>
      <c r="C1245"/>
      <c r="D1245"/>
      <c r="E1245" s="40"/>
      <c r="F1245" s="56" t="str">
        <f t="shared" si="77"/>
        <v xml:space="preserve"> </v>
      </c>
      <c r="G1245" s="56"/>
      <c r="H1245" s="56"/>
      <c r="I1245" s="56"/>
      <c r="J1245" s="57"/>
      <c r="K1245" s="57"/>
    </row>
    <row r="1246" spans="1:11" x14ac:dyDescent="0.2">
      <c r="A1246"/>
      <c r="B1246"/>
      <c r="C1246"/>
      <c r="D1246"/>
      <c r="E1246" s="40"/>
      <c r="F1246" s="56" t="str">
        <f t="shared" si="77"/>
        <v xml:space="preserve"> </v>
      </c>
      <c r="G1246" s="56"/>
      <c r="H1246" s="56"/>
      <c r="I1246" s="56"/>
      <c r="J1246" s="57"/>
      <c r="K1246" s="57"/>
    </row>
    <row r="1247" spans="1:11" x14ac:dyDescent="0.2">
      <c r="A1247"/>
      <c r="B1247"/>
      <c r="C1247"/>
      <c r="D1247"/>
      <c r="E1247" s="40"/>
      <c r="F1247" s="56" t="str">
        <f t="shared" si="77"/>
        <v xml:space="preserve"> </v>
      </c>
      <c r="G1247" s="56"/>
      <c r="H1247" s="56"/>
      <c r="I1247" s="56"/>
      <c r="J1247" s="57"/>
      <c r="K1247" s="57"/>
    </row>
    <row r="1248" spans="1:11" x14ac:dyDescent="0.2">
      <c r="A1248"/>
      <c r="B1248"/>
      <c r="C1248"/>
      <c r="D1248"/>
      <c r="E1248" s="40"/>
      <c r="F1248" s="56" t="str">
        <f t="shared" si="77"/>
        <v xml:space="preserve"> </v>
      </c>
      <c r="G1248" s="56"/>
      <c r="H1248" s="56"/>
      <c r="I1248" s="56"/>
      <c r="J1248" s="57"/>
      <c r="K1248" s="57"/>
    </row>
    <row r="1249" spans="1:11" x14ac:dyDescent="0.2">
      <c r="A1249"/>
      <c r="B1249"/>
      <c r="C1249"/>
      <c r="D1249"/>
      <c r="E1249" s="40"/>
      <c r="F1249" s="56" t="str">
        <f t="shared" si="77"/>
        <v xml:space="preserve"> </v>
      </c>
      <c r="G1249" s="56"/>
      <c r="H1249" s="56"/>
      <c r="I1249" s="56"/>
      <c r="J1249" s="57"/>
      <c r="K1249" s="57"/>
    </row>
    <row r="1250" spans="1:11" x14ac:dyDescent="0.2">
      <c r="A1250"/>
      <c r="B1250"/>
      <c r="C1250"/>
      <c r="D1250"/>
      <c r="E1250" s="40"/>
      <c r="F1250" s="56" t="str">
        <f t="shared" si="77"/>
        <v xml:space="preserve"> </v>
      </c>
      <c r="G1250" s="56"/>
      <c r="H1250" s="56"/>
      <c r="I1250" s="56"/>
      <c r="J1250" s="57"/>
      <c r="K1250" s="57"/>
    </row>
    <row r="1251" spans="1:11" x14ac:dyDescent="0.2">
      <c r="A1251"/>
      <c r="B1251"/>
      <c r="C1251"/>
      <c r="D1251"/>
      <c r="E1251" s="40"/>
      <c r="F1251" s="56" t="str">
        <f t="shared" si="77"/>
        <v xml:space="preserve"> </v>
      </c>
      <c r="G1251" s="56"/>
      <c r="H1251" s="56"/>
      <c r="I1251" s="56"/>
      <c r="J1251" s="57"/>
      <c r="K1251" s="57"/>
    </row>
    <row r="1252" spans="1:11" x14ac:dyDescent="0.2">
      <c r="A1252"/>
      <c r="B1252"/>
      <c r="C1252"/>
      <c r="D1252"/>
      <c r="E1252" s="40"/>
      <c r="F1252" s="56" t="str">
        <f t="shared" si="77"/>
        <v xml:space="preserve"> </v>
      </c>
      <c r="G1252" s="56"/>
      <c r="H1252" s="56"/>
      <c r="I1252" s="56"/>
      <c r="J1252" s="57"/>
      <c r="K1252" s="57"/>
    </row>
    <row r="1253" spans="1:11" x14ac:dyDescent="0.2">
      <c r="A1253"/>
      <c r="B1253"/>
      <c r="C1253"/>
      <c r="D1253"/>
      <c r="E1253" s="40"/>
      <c r="F1253" s="56" t="str">
        <f t="shared" si="77"/>
        <v xml:space="preserve"> </v>
      </c>
      <c r="G1253" s="56"/>
      <c r="H1253" s="56"/>
      <c r="I1253" s="56"/>
      <c r="J1253" s="57"/>
      <c r="K1253" s="57"/>
    </row>
    <row r="1254" spans="1:11" x14ac:dyDescent="0.2">
      <c r="A1254"/>
      <c r="B1254"/>
      <c r="C1254"/>
      <c r="D1254"/>
      <c r="E1254" s="40"/>
      <c r="F1254" s="56" t="str">
        <f t="shared" si="77"/>
        <v xml:space="preserve"> </v>
      </c>
      <c r="G1254" s="56"/>
      <c r="H1254" s="56"/>
      <c r="I1254" s="56"/>
      <c r="J1254" s="57"/>
      <c r="K1254" s="57"/>
    </row>
    <row r="1255" spans="1:11" x14ac:dyDescent="0.2">
      <c r="A1255"/>
      <c r="B1255"/>
      <c r="C1255"/>
      <c r="D1255"/>
      <c r="E1255" s="40"/>
      <c r="F1255" s="56" t="str">
        <f t="shared" si="77"/>
        <v xml:space="preserve"> </v>
      </c>
      <c r="G1255" s="56"/>
      <c r="H1255" s="56"/>
      <c r="I1255" s="56"/>
      <c r="J1255" s="57"/>
      <c r="K1255" s="57"/>
    </row>
    <row r="1256" spans="1:11" x14ac:dyDescent="0.2">
      <c r="A1256"/>
      <c r="B1256"/>
      <c r="C1256"/>
      <c r="D1256"/>
      <c r="E1256" s="40"/>
      <c r="F1256" s="56" t="str">
        <f t="shared" si="77"/>
        <v xml:space="preserve"> </v>
      </c>
      <c r="G1256" s="56"/>
      <c r="H1256" s="56"/>
      <c r="I1256" s="56"/>
      <c r="J1256" s="57"/>
      <c r="K1256" s="57"/>
    </row>
    <row r="1257" spans="1:11" x14ac:dyDescent="0.2">
      <c r="A1257"/>
      <c r="B1257"/>
      <c r="C1257"/>
      <c r="D1257"/>
      <c r="E1257" s="40"/>
      <c r="F1257" s="56" t="str">
        <f t="shared" si="77"/>
        <v xml:space="preserve"> </v>
      </c>
      <c r="G1257" s="56"/>
      <c r="H1257" s="56"/>
      <c r="I1257" s="56"/>
      <c r="J1257" s="57"/>
      <c r="K1257" s="57"/>
    </row>
    <row r="1258" spans="1:11" x14ac:dyDescent="0.2">
      <c r="A1258"/>
      <c r="B1258"/>
      <c r="C1258"/>
      <c r="D1258"/>
      <c r="E1258" s="40"/>
      <c r="F1258" s="56" t="str">
        <f t="shared" si="77"/>
        <v xml:space="preserve"> </v>
      </c>
      <c r="G1258" s="56"/>
      <c r="H1258" s="56"/>
      <c r="I1258" s="56"/>
      <c r="J1258" s="57"/>
      <c r="K1258" s="57"/>
    </row>
    <row r="1259" spans="1:11" x14ac:dyDescent="0.2">
      <c r="A1259"/>
      <c r="B1259"/>
      <c r="C1259"/>
      <c r="D1259"/>
      <c r="E1259" s="40"/>
      <c r="F1259" s="56" t="str">
        <f t="shared" si="77"/>
        <v xml:space="preserve"> </v>
      </c>
      <c r="G1259" s="56"/>
      <c r="H1259" s="56"/>
      <c r="I1259" s="56"/>
      <c r="J1259" s="57"/>
      <c r="K1259" s="57"/>
    </row>
    <row r="1260" spans="1:11" x14ac:dyDescent="0.2">
      <c r="A1260"/>
      <c r="B1260"/>
      <c r="C1260"/>
      <c r="D1260"/>
      <c r="E1260" s="40"/>
      <c r="F1260" s="56" t="str">
        <f t="shared" si="77"/>
        <v xml:space="preserve"> </v>
      </c>
      <c r="G1260" s="56"/>
      <c r="H1260" s="56"/>
      <c r="I1260" s="56"/>
      <c r="J1260" s="57"/>
      <c r="K1260" s="57"/>
    </row>
    <row r="1261" spans="1:11" x14ac:dyDescent="0.2">
      <c r="A1261"/>
      <c r="B1261"/>
      <c r="C1261"/>
      <c r="D1261"/>
      <c r="E1261" s="40"/>
      <c r="F1261" s="56" t="str">
        <f t="shared" si="77"/>
        <v xml:space="preserve"> </v>
      </c>
      <c r="G1261" s="56"/>
      <c r="H1261" s="56"/>
      <c r="I1261" s="56"/>
      <c r="J1261" s="57"/>
      <c r="K1261" s="57"/>
    </row>
    <row r="1262" spans="1:11" x14ac:dyDescent="0.2">
      <c r="A1262"/>
      <c r="B1262"/>
      <c r="C1262"/>
      <c r="D1262"/>
      <c r="E1262" s="40"/>
      <c r="F1262" s="56" t="str">
        <f t="shared" si="77"/>
        <v xml:space="preserve"> </v>
      </c>
      <c r="G1262" s="56"/>
      <c r="H1262" s="56"/>
      <c r="I1262" s="56"/>
      <c r="J1262" s="57"/>
      <c r="K1262" s="57"/>
    </row>
    <row r="1263" spans="1:11" x14ac:dyDescent="0.2">
      <c r="A1263"/>
      <c r="B1263"/>
      <c r="C1263"/>
      <c r="D1263"/>
      <c r="E1263" s="40"/>
      <c r="F1263" s="56" t="str">
        <f t="shared" si="77"/>
        <v xml:space="preserve"> </v>
      </c>
      <c r="G1263" s="56"/>
      <c r="H1263" s="56"/>
      <c r="I1263" s="56"/>
      <c r="J1263" s="57"/>
      <c r="K1263" s="57"/>
    </row>
    <row r="1264" spans="1:11" x14ac:dyDescent="0.2">
      <c r="A1264"/>
      <c r="B1264"/>
      <c r="C1264"/>
      <c r="D1264"/>
      <c r="E1264" s="40"/>
      <c r="F1264" s="56" t="str">
        <f t="shared" si="77"/>
        <v xml:space="preserve"> </v>
      </c>
      <c r="G1264" s="56"/>
      <c r="H1264" s="56"/>
      <c r="I1264" s="56"/>
      <c r="J1264" s="57"/>
      <c r="K1264" s="57"/>
    </row>
    <row r="1265" spans="1:11" x14ac:dyDescent="0.2">
      <c r="A1265"/>
      <c r="B1265"/>
      <c r="C1265"/>
      <c r="D1265"/>
      <c r="E1265" s="40"/>
      <c r="F1265" s="56" t="str">
        <f t="shared" ref="F1265:F1328" si="78">A1265&amp;" "&amp;B1265</f>
        <v xml:space="preserve"> </v>
      </c>
      <c r="G1265" s="56"/>
      <c r="H1265" s="56"/>
      <c r="I1265" s="56"/>
      <c r="J1265" s="57"/>
      <c r="K1265" s="57"/>
    </row>
    <row r="1266" spans="1:11" x14ac:dyDescent="0.2">
      <c r="A1266"/>
      <c r="B1266"/>
      <c r="C1266"/>
      <c r="D1266"/>
      <c r="E1266" s="40"/>
      <c r="F1266" s="56" t="str">
        <f t="shared" si="78"/>
        <v xml:space="preserve"> </v>
      </c>
      <c r="G1266" s="56"/>
      <c r="H1266" s="56"/>
      <c r="I1266" s="56"/>
      <c r="J1266" s="57"/>
      <c r="K1266" s="57"/>
    </row>
    <row r="1267" spans="1:11" x14ac:dyDescent="0.2">
      <c r="A1267"/>
      <c r="B1267"/>
      <c r="C1267"/>
      <c r="D1267"/>
      <c r="E1267" s="40"/>
      <c r="F1267" s="56" t="str">
        <f t="shared" si="78"/>
        <v xml:space="preserve"> </v>
      </c>
      <c r="G1267" s="56"/>
      <c r="H1267" s="56"/>
      <c r="I1267" s="56"/>
      <c r="J1267" s="57"/>
      <c r="K1267" s="57"/>
    </row>
    <row r="1268" spans="1:11" x14ac:dyDescent="0.2">
      <c r="A1268"/>
      <c r="B1268"/>
      <c r="C1268"/>
      <c r="D1268"/>
      <c r="E1268" s="40"/>
      <c r="F1268" s="56" t="str">
        <f t="shared" si="78"/>
        <v xml:space="preserve"> </v>
      </c>
      <c r="G1268" s="56"/>
      <c r="H1268" s="56"/>
      <c r="I1268" s="56"/>
      <c r="J1268" s="57"/>
      <c r="K1268" s="57"/>
    </row>
    <row r="1269" spans="1:11" x14ac:dyDescent="0.2">
      <c r="A1269"/>
      <c r="B1269"/>
      <c r="C1269"/>
      <c r="D1269"/>
      <c r="E1269" s="40"/>
      <c r="F1269" s="56" t="str">
        <f t="shared" si="78"/>
        <v xml:space="preserve"> </v>
      </c>
      <c r="G1269" s="56"/>
      <c r="H1269" s="56"/>
      <c r="I1269" s="56"/>
      <c r="J1269" s="57"/>
      <c r="K1269" s="57"/>
    </row>
    <row r="1270" spans="1:11" x14ac:dyDescent="0.2">
      <c r="A1270"/>
      <c r="B1270"/>
      <c r="C1270"/>
      <c r="D1270"/>
      <c r="E1270" s="40"/>
      <c r="F1270" s="56" t="str">
        <f t="shared" si="78"/>
        <v xml:space="preserve"> </v>
      </c>
      <c r="G1270" s="56"/>
      <c r="H1270" s="56"/>
      <c r="I1270" s="56"/>
      <c r="J1270" s="57"/>
      <c r="K1270" s="57"/>
    </row>
    <row r="1271" spans="1:11" x14ac:dyDescent="0.2">
      <c r="A1271"/>
      <c r="B1271"/>
      <c r="C1271"/>
      <c r="D1271"/>
      <c r="E1271" s="40"/>
      <c r="F1271" s="56" t="str">
        <f t="shared" si="78"/>
        <v xml:space="preserve"> </v>
      </c>
      <c r="G1271" s="56"/>
      <c r="H1271" s="56"/>
      <c r="I1271" s="56"/>
      <c r="J1271" s="57"/>
      <c r="K1271" s="57"/>
    </row>
    <row r="1272" spans="1:11" x14ac:dyDescent="0.2">
      <c r="A1272"/>
      <c r="B1272"/>
      <c r="C1272"/>
      <c r="D1272"/>
      <c r="E1272" s="40"/>
      <c r="F1272" s="56" t="str">
        <f t="shared" si="78"/>
        <v xml:space="preserve"> </v>
      </c>
      <c r="G1272" s="56"/>
      <c r="H1272" s="56"/>
      <c r="I1272" s="56"/>
      <c r="J1272" s="57"/>
      <c r="K1272" s="57"/>
    </row>
    <row r="1273" spans="1:11" x14ac:dyDescent="0.2">
      <c r="A1273"/>
      <c r="B1273"/>
      <c r="C1273"/>
      <c r="D1273"/>
      <c r="E1273" s="40"/>
      <c r="F1273" s="56" t="str">
        <f t="shared" si="78"/>
        <v xml:space="preserve"> </v>
      </c>
      <c r="G1273" s="56"/>
      <c r="H1273" s="56"/>
      <c r="I1273" s="56"/>
      <c r="J1273" s="57"/>
      <c r="K1273" s="57"/>
    </row>
    <row r="1274" spans="1:11" x14ac:dyDescent="0.2">
      <c r="A1274"/>
      <c r="B1274"/>
      <c r="C1274"/>
      <c r="D1274"/>
      <c r="E1274" s="40"/>
      <c r="F1274" s="56" t="str">
        <f t="shared" si="78"/>
        <v xml:space="preserve"> </v>
      </c>
      <c r="G1274" s="56"/>
      <c r="H1274" s="56"/>
      <c r="I1274" s="56"/>
      <c r="J1274" s="57"/>
      <c r="K1274" s="57"/>
    </row>
    <row r="1275" spans="1:11" x14ac:dyDescent="0.2">
      <c r="A1275"/>
      <c r="B1275"/>
      <c r="C1275"/>
      <c r="D1275"/>
      <c r="E1275" s="40"/>
      <c r="F1275" s="56" t="str">
        <f t="shared" si="78"/>
        <v xml:space="preserve"> </v>
      </c>
      <c r="G1275" s="56"/>
      <c r="H1275" s="56"/>
      <c r="I1275" s="56"/>
      <c r="J1275" s="57"/>
      <c r="K1275" s="57"/>
    </row>
    <row r="1276" spans="1:11" x14ac:dyDescent="0.2">
      <c r="A1276"/>
      <c r="B1276"/>
      <c r="C1276"/>
      <c r="D1276"/>
      <c r="E1276" s="40"/>
      <c r="F1276" s="56" t="str">
        <f t="shared" si="78"/>
        <v xml:space="preserve"> </v>
      </c>
      <c r="G1276" s="56"/>
      <c r="H1276" s="56"/>
      <c r="I1276" s="56"/>
      <c r="J1276" s="57"/>
      <c r="K1276" s="57"/>
    </row>
    <row r="1277" spans="1:11" x14ac:dyDescent="0.2">
      <c r="A1277"/>
      <c r="B1277"/>
      <c r="C1277"/>
      <c r="D1277"/>
      <c r="E1277" s="40"/>
      <c r="F1277" s="56" t="str">
        <f t="shared" si="78"/>
        <v xml:space="preserve"> </v>
      </c>
      <c r="G1277" s="56"/>
      <c r="H1277" s="56"/>
      <c r="I1277" s="56"/>
      <c r="J1277" s="57"/>
      <c r="K1277" s="57"/>
    </row>
    <row r="1278" spans="1:11" x14ac:dyDescent="0.2">
      <c r="A1278"/>
      <c r="B1278"/>
      <c r="C1278"/>
      <c r="D1278"/>
      <c r="E1278" s="40"/>
      <c r="F1278" s="56" t="str">
        <f t="shared" si="78"/>
        <v xml:space="preserve"> </v>
      </c>
      <c r="G1278" s="56"/>
      <c r="H1278" s="56"/>
      <c r="I1278" s="56"/>
      <c r="J1278" s="57"/>
      <c r="K1278" s="57"/>
    </row>
    <row r="1279" spans="1:11" x14ac:dyDescent="0.2">
      <c r="A1279"/>
      <c r="B1279"/>
      <c r="C1279"/>
      <c r="D1279"/>
      <c r="E1279" s="40"/>
      <c r="F1279" s="56" t="str">
        <f t="shared" si="78"/>
        <v xml:space="preserve"> </v>
      </c>
      <c r="G1279" s="56"/>
      <c r="H1279" s="56"/>
      <c r="I1279" s="56"/>
      <c r="J1279" s="57"/>
      <c r="K1279" s="57"/>
    </row>
    <row r="1280" spans="1:11" x14ac:dyDescent="0.2">
      <c r="A1280"/>
      <c r="B1280"/>
      <c r="C1280"/>
      <c r="D1280"/>
      <c r="E1280" s="40"/>
      <c r="F1280" s="56" t="str">
        <f t="shared" si="78"/>
        <v xml:space="preserve"> </v>
      </c>
      <c r="G1280" s="56"/>
      <c r="H1280" s="56"/>
      <c r="I1280" s="56"/>
      <c r="J1280" s="57"/>
      <c r="K1280" s="57"/>
    </row>
    <row r="1281" spans="1:11" x14ac:dyDescent="0.2">
      <c r="A1281"/>
      <c r="B1281"/>
      <c r="C1281"/>
      <c r="D1281"/>
      <c r="E1281" s="40"/>
      <c r="F1281" s="56" t="str">
        <f t="shared" si="78"/>
        <v xml:space="preserve"> </v>
      </c>
      <c r="G1281" s="56"/>
      <c r="H1281" s="56"/>
      <c r="I1281" s="56"/>
      <c r="J1281" s="57"/>
      <c r="K1281" s="57"/>
    </row>
    <row r="1282" spans="1:11" x14ac:dyDescent="0.2">
      <c r="A1282"/>
      <c r="B1282"/>
      <c r="C1282"/>
      <c r="D1282"/>
      <c r="E1282" s="40"/>
      <c r="F1282" s="56" t="str">
        <f t="shared" si="78"/>
        <v xml:space="preserve"> </v>
      </c>
      <c r="G1282" s="56"/>
      <c r="H1282" s="56"/>
      <c r="I1282" s="56"/>
      <c r="J1282" s="57"/>
      <c r="K1282" s="57"/>
    </row>
    <row r="1283" spans="1:11" x14ac:dyDescent="0.2">
      <c r="A1283"/>
      <c r="B1283"/>
      <c r="C1283"/>
      <c r="D1283"/>
      <c r="E1283" s="40"/>
      <c r="F1283" s="56" t="str">
        <f t="shared" si="78"/>
        <v xml:space="preserve"> </v>
      </c>
      <c r="G1283" s="56"/>
      <c r="H1283" s="56"/>
      <c r="I1283" s="56"/>
      <c r="J1283" s="57"/>
      <c r="K1283" s="57"/>
    </row>
    <row r="1284" spans="1:11" x14ac:dyDescent="0.2">
      <c r="A1284"/>
      <c r="B1284"/>
      <c r="C1284"/>
      <c r="D1284"/>
      <c r="E1284" s="40"/>
      <c r="F1284" s="56" t="str">
        <f t="shared" si="78"/>
        <v xml:space="preserve"> </v>
      </c>
      <c r="G1284" s="56"/>
      <c r="H1284" s="56"/>
      <c r="I1284" s="56"/>
      <c r="J1284" s="57"/>
      <c r="K1284" s="57"/>
    </row>
    <row r="1285" spans="1:11" x14ac:dyDescent="0.2">
      <c r="A1285"/>
      <c r="B1285"/>
      <c r="C1285"/>
      <c r="D1285"/>
      <c r="E1285" s="40"/>
      <c r="F1285" s="56" t="str">
        <f t="shared" si="78"/>
        <v xml:space="preserve"> </v>
      </c>
      <c r="G1285" s="56"/>
      <c r="H1285" s="56"/>
      <c r="I1285" s="56"/>
      <c r="J1285" s="57"/>
      <c r="K1285" s="57"/>
    </row>
    <row r="1286" spans="1:11" x14ac:dyDescent="0.2">
      <c r="A1286"/>
      <c r="B1286"/>
      <c r="C1286"/>
      <c r="D1286"/>
      <c r="E1286" s="40"/>
      <c r="F1286" s="56" t="str">
        <f t="shared" si="78"/>
        <v xml:space="preserve"> </v>
      </c>
      <c r="G1286" s="56"/>
      <c r="H1286" s="56"/>
      <c r="I1286" s="56"/>
      <c r="J1286" s="57"/>
      <c r="K1286" s="57"/>
    </row>
    <row r="1287" spans="1:11" x14ac:dyDescent="0.2">
      <c r="A1287"/>
      <c r="B1287"/>
      <c r="C1287"/>
      <c r="D1287"/>
      <c r="E1287" s="40"/>
      <c r="F1287" s="56" t="str">
        <f t="shared" si="78"/>
        <v xml:space="preserve"> </v>
      </c>
      <c r="G1287" s="56"/>
      <c r="H1287" s="56"/>
      <c r="I1287" s="56"/>
      <c r="J1287" s="57"/>
      <c r="K1287" s="57"/>
    </row>
    <row r="1288" spans="1:11" x14ac:dyDescent="0.2">
      <c r="A1288"/>
      <c r="B1288"/>
      <c r="C1288"/>
      <c r="D1288"/>
      <c r="E1288" s="40"/>
      <c r="F1288" s="56" t="str">
        <f t="shared" si="78"/>
        <v xml:space="preserve"> </v>
      </c>
      <c r="G1288" s="56"/>
      <c r="H1288" s="56"/>
      <c r="I1288" s="56"/>
      <c r="J1288" s="57"/>
      <c r="K1288" s="57"/>
    </row>
    <row r="1289" spans="1:11" x14ac:dyDescent="0.2">
      <c r="A1289"/>
      <c r="B1289"/>
      <c r="C1289"/>
      <c r="D1289"/>
      <c r="E1289" s="40"/>
      <c r="F1289" s="56" t="str">
        <f t="shared" si="78"/>
        <v xml:space="preserve"> </v>
      </c>
      <c r="G1289" s="56"/>
      <c r="H1289" s="56"/>
      <c r="I1289" s="56"/>
      <c r="J1289" s="57"/>
      <c r="K1289" s="57"/>
    </row>
    <row r="1290" spans="1:11" x14ac:dyDescent="0.2">
      <c r="A1290"/>
      <c r="B1290"/>
      <c r="C1290"/>
      <c r="D1290"/>
      <c r="E1290" s="40"/>
      <c r="F1290" s="56" t="str">
        <f t="shared" si="78"/>
        <v xml:space="preserve"> </v>
      </c>
      <c r="G1290" s="56"/>
      <c r="H1290" s="56"/>
      <c r="I1290" s="56"/>
      <c r="J1290" s="57"/>
      <c r="K1290" s="57"/>
    </row>
    <row r="1291" spans="1:11" x14ac:dyDescent="0.2">
      <c r="A1291"/>
      <c r="B1291"/>
      <c r="C1291"/>
      <c r="D1291"/>
      <c r="E1291" s="40"/>
      <c r="F1291" s="56" t="str">
        <f t="shared" si="78"/>
        <v xml:space="preserve"> </v>
      </c>
      <c r="G1291" s="56"/>
      <c r="H1291" s="56"/>
      <c r="I1291" s="56"/>
      <c r="J1291" s="57"/>
      <c r="K1291" s="57"/>
    </row>
    <row r="1292" spans="1:11" x14ac:dyDescent="0.2">
      <c r="A1292"/>
      <c r="B1292"/>
      <c r="C1292"/>
      <c r="D1292"/>
      <c r="E1292" s="40"/>
      <c r="F1292" s="56" t="str">
        <f t="shared" si="78"/>
        <v xml:space="preserve"> </v>
      </c>
      <c r="G1292" s="56"/>
      <c r="H1292" s="56"/>
      <c r="I1292" s="56"/>
      <c r="J1292" s="57"/>
      <c r="K1292" s="57"/>
    </row>
    <row r="1293" spans="1:11" x14ac:dyDescent="0.2">
      <c r="A1293"/>
      <c r="B1293"/>
      <c r="C1293"/>
      <c r="D1293"/>
      <c r="E1293" s="40"/>
      <c r="F1293" s="56" t="str">
        <f t="shared" si="78"/>
        <v xml:space="preserve"> </v>
      </c>
      <c r="G1293" s="56"/>
      <c r="H1293" s="56"/>
      <c r="I1293" s="56"/>
      <c r="J1293" s="57"/>
      <c r="K1293" s="57"/>
    </row>
    <row r="1294" spans="1:11" x14ac:dyDescent="0.2">
      <c r="A1294"/>
      <c r="B1294"/>
      <c r="C1294"/>
      <c r="D1294"/>
      <c r="E1294" s="40"/>
      <c r="F1294" s="56" t="str">
        <f t="shared" si="78"/>
        <v xml:space="preserve"> </v>
      </c>
      <c r="G1294" s="56"/>
      <c r="H1294" s="56"/>
      <c r="I1294" s="56"/>
      <c r="J1294" s="57"/>
      <c r="K1294" s="57"/>
    </row>
    <row r="1295" spans="1:11" x14ac:dyDescent="0.2">
      <c r="A1295"/>
      <c r="B1295"/>
      <c r="C1295"/>
      <c r="D1295"/>
      <c r="E1295" s="40"/>
      <c r="F1295" s="56" t="str">
        <f t="shared" si="78"/>
        <v xml:space="preserve"> </v>
      </c>
      <c r="G1295" s="56"/>
      <c r="H1295" s="56"/>
      <c r="I1295" s="56"/>
      <c r="J1295" s="57"/>
      <c r="K1295" s="57"/>
    </row>
    <row r="1296" spans="1:11" x14ac:dyDescent="0.2">
      <c r="A1296"/>
      <c r="B1296"/>
      <c r="C1296"/>
      <c r="D1296"/>
      <c r="E1296" s="40"/>
      <c r="F1296" s="56" t="str">
        <f t="shared" si="78"/>
        <v xml:space="preserve"> </v>
      </c>
      <c r="G1296" s="56"/>
      <c r="H1296" s="56"/>
      <c r="I1296" s="56"/>
      <c r="J1296" s="57"/>
      <c r="K1296" s="57"/>
    </row>
    <row r="1297" spans="1:11" x14ac:dyDescent="0.2">
      <c r="A1297"/>
      <c r="B1297"/>
      <c r="C1297"/>
      <c r="D1297"/>
      <c r="E1297" s="40"/>
      <c r="F1297" s="56" t="str">
        <f t="shared" si="78"/>
        <v xml:space="preserve"> </v>
      </c>
      <c r="G1297" s="56"/>
      <c r="H1297" s="56"/>
      <c r="I1297" s="56"/>
      <c r="J1297" s="57"/>
      <c r="K1297" s="57"/>
    </row>
    <row r="1298" spans="1:11" x14ac:dyDescent="0.2">
      <c r="A1298"/>
      <c r="B1298"/>
      <c r="C1298"/>
      <c r="D1298"/>
      <c r="E1298" s="40"/>
      <c r="F1298" s="56" t="str">
        <f t="shared" si="78"/>
        <v xml:space="preserve"> </v>
      </c>
      <c r="G1298" s="56"/>
      <c r="H1298" s="56"/>
      <c r="I1298" s="56"/>
      <c r="J1298" s="57"/>
      <c r="K1298" s="57"/>
    </row>
    <row r="1299" spans="1:11" x14ac:dyDescent="0.2">
      <c r="A1299"/>
      <c r="B1299"/>
      <c r="C1299"/>
      <c r="D1299"/>
      <c r="E1299" s="40"/>
      <c r="F1299" s="56" t="str">
        <f t="shared" si="78"/>
        <v xml:space="preserve"> </v>
      </c>
      <c r="G1299" s="56"/>
      <c r="H1299" s="56"/>
      <c r="I1299" s="56"/>
      <c r="J1299" s="57"/>
      <c r="K1299" s="57"/>
    </row>
    <row r="1300" spans="1:11" x14ac:dyDescent="0.2">
      <c r="A1300"/>
      <c r="B1300"/>
      <c r="C1300"/>
      <c r="D1300"/>
      <c r="E1300" s="40"/>
      <c r="F1300" s="56" t="str">
        <f t="shared" si="78"/>
        <v xml:space="preserve"> </v>
      </c>
      <c r="G1300" s="56"/>
      <c r="H1300" s="56"/>
      <c r="I1300" s="56"/>
      <c r="J1300" s="57"/>
      <c r="K1300" s="57"/>
    </row>
    <row r="1301" spans="1:11" x14ac:dyDescent="0.2">
      <c r="A1301"/>
      <c r="B1301"/>
      <c r="C1301"/>
      <c r="D1301"/>
      <c r="E1301" s="40"/>
      <c r="F1301" s="56" t="str">
        <f t="shared" si="78"/>
        <v xml:space="preserve"> </v>
      </c>
      <c r="G1301" s="56"/>
      <c r="H1301" s="56"/>
      <c r="I1301" s="56"/>
      <c r="J1301" s="57"/>
      <c r="K1301" s="57"/>
    </row>
    <row r="1302" spans="1:11" x14ac:dyDescent="0.2">
      <c r="A1302"/>
      <c r="B1302"/>
      <c r="C1302"/>
      <c r="D1302"/>
      <c r="E1302" s="40"/>
      <c r="F1302" s="56" t="str">
        <f t="shared" si="78"/>
        <v xml:space="preserve"> </v>
      </c>
      <c r="G1302" s="56"/>
      <c r="H1302" s="56"/>
      <c r="I1302" s="56"/>
      <c r="J1302" s="57"/>
      <c r="K1302" s="57"/>
    </row>
    <row r="1303" spans="1:11" x14ac:dyDescent="0.2">
      <c r="A1303"/>
      <c r="B1303"/>
      <c r="C1303"/>
      <c r="D1303"/>
      <c r="E1303" s="40"/>
      <c r="F1303" s="56" t="str">
        <f t="shared" si="78"/>
        <v xml:space="preserve"> </v>
      </c>
      <c r="G1303" s="56"/>
      <c r="H1303" s="56"/>
      <c r="I1303" s="56"/>
      <c r="J1303" s="57"/>
      <c r="K1303" s="57"/>
    </row>
    <row r="1304" spans="1:11" x14ac:dyDescent="0.2">
      <c r="A1304"/>
      <c r="B1304"/>
      <c r="C1304"/>
      <c r="D1304"/>
      <c r="E1304" s="40"/>
      <c r="F1304" s="56" t="str">
        <f t="shared" si="78"/>
        <v xml:space="preserve"> </v>
      </c>
      <c r="G1304" s="56"/>
      <c r="H1304" s="56"/>
      <c r="I1304" s="56"/>
      <c r="J1304" s="57"/>
      <c r="K1304" s="57"/>
    </row>
    <row r="1305" spans="1:11" x14ac:dyDescent="0.2">
      <c r="A1305"/>
      <c r="B1305"/>
      <c r="C1305"/>
      <c r="D1305"/>
      <c r="E1305" s="40"/>
      <c r="F1305" s="56" t="str">
        <f t="shared" si="78"/>
        <v xml:space="preserve"> </v>
      </c>
      <c r="G1305" s="56"/>
      <c r="H1305" s="56"/>
      <c r="I1305" s="56"/>
      <c r="J1305" s="57"/>
      <c r="K1305" s="57"/>
    </row>
    <row r="1306" spans="1:11" x14ac:dyDescent="0.2">
      <c r="A1306"/>
      <c r="B1306"/>
      <c r="C1306"/>
      <c r="D1306"/>
      <c r="E1306" s="40"/>
      <c r="F1306" s="56" t="str">
        <f t="shared" si="78"/>
        <v xml:space="preserve"> </v>
      </c>
      <c r="G1306" s="56"/>
      <c r="H1306" s="56"/>
      <c r="I1306" s="56"/>
      <c r="J1306" s="57"/>
      <c r="K1306" s="57"/>
    </row>
    <row r="1307" spans="1:11" x14ac:dyDescent="0.2">
      <c r="A1307"/>
      <c r="B1307"/>
      <c r="C1307"/>
      <c r="D1307"/>
      <c r="E1307" s="40"/>
      <c r="F1307" s="56" t="str">
        <f t="shared" si="78"/>
        <v xml:space="preserve"> </v>
      </c>
      <c r="G1307" s="56"/>
      <c r="H1307" s="56"/>
      <c r="I1307" s="56"/>
      <c r="J1307" s="57"/>
      <c r="K1307" s="57"/>
    </row>
    <row r="1308" spans="1:11" x14ac:dyDescent="0.2">
      <c r="A1308"/>
      <c r="B1308"/>
      <c r="C1308"/>
      <c r="D1308"/>
      <c r="E1308" s="40"/>
      <c r="F1308" s="56" t="str">
        <f t="shared" si="78"/>
        <v xml:space="preserve"> </v>
      </c>
      <c r="G1308" s="56"/>
      <c r="H1308" s="56"/>
      <c r="I1308" s="56"/>
      <c r="J1308" s="57"/>
      <c r="K1308" s="57"/>
    </row>
    <row r="1309" spans="1:11" x14ac:dyDescent="0.2">
      <c r="A1309"/>
      <c r="B1309"/>
      <c r="C1309"/>
      <c r="D1309"/>
      <c r="E1309" s="40"/>
      <c r="F1309" s="56" t="str">
        <f t="shared" si="78"/>
        <v xml:space="preserve"> </v>
      </c>
      <c r="G1309" s="56"/>
      <c r="H1309" s="56"/>
      <c r="I1309" s="56"/>
      <c r="J1309" s="57"/>
      <c r="K1309" s="57"/>
    </row>
    <row r="1310" spans="1:11" x14ac:dyDescent="0.2">
      <c r="A1310"/>
      <c r="B1310"/>
      <c r="C1310"/>
      <c r="D1310"/>
      <c r="E1310" s="40"/>
      <c r="F1310" s="56" t="str">
        <f t="shared" si="78"/>
        <v xml:space="preserve"> </v>
      </c>
      <c r="G1310" s="56"/>
      <c r="H1310" s="56"/>
      <c r="I1310" s="56"/>
      <c r="J1310" s="57"/>
      <c r="K1310" s="57"/>
    </row>
    <row r="1311" spans="1:11" x14ac:dyDescent="0.2">
      <c r="A1311"/>
      <c r="B1311"/>
      <c r="C1311"/>
      <c r="D1311"/>
      <c r="E1311" s="40"/>
      <c r="F1311" s="56" t="str">
        <f t="shared" si="78"/>
        <v xml:space="preserve"> </v>
      </c>
      <c r="G1311" s="56"/>
      <c r="H1311" s="56"/>
      <c r="I1311" s="56"/>
      <c r="J1311" s="57"/>
      <c r="K1311" s="57"/>
    </row>
    <row r="1312" spans="1:11" x14ac:dyDescent="0.2">
      <c r="A1312"/>
      <c r="B1312"/>
      <c r="C1312"/>
      <c r="D1312"/>
      <c r="E1312" s="40"/>
      <c r="F1312" s="56" t="str">
        <f t="shared" si="78"/>
        <v xml:space="preserve"> </v>
      </c>
      <c r="G1312" s="56"/>
      <c r="H1312" s="56"/>
      <c r="I1312" s="56"/>
      <c r="J1312" s="57"/>
      <c r="K1312" s="57"/>
    </row>
    <row r="1313" spans="1:11" x14ac:dyDescent="0.2">
      <c r="A1313"/>
      <c r="B1313"/>
      <c r="C1313"/>
      <c r="D1313"/>
      <c r="E1313" s="40"/>
      <c r="F1313" s="56" t="str">
        <f t="shared" si="78"/>
        <v xml:space="preserve"> </v>
      </c>
      <c r="G1313" s="56"/>
      <c r="H1313" s="56"/>
      <c r="I1313" s="56"/>
      <c r="J1313" s="57"/>
      <c r="K1313" s="57"/>
    </row>
    <row r="1314" spans="1:11" x14ac:dyDescent="0.2">
      <c r="A1314"/>
      <c r="B1314"/>
      <c r="C1314"/>
      <c r="D1314"/>
      <c r="E1314" s="40"/>
      <c r="F1314" s="56" t="str">
        <f t="shared" si="78"/>
        <v xml:space="preserve"> </v>
      </c>
      <c r="G1314" s="56"/>
      <c r="H1314" s="56"/>
      <c r="I1314" s="56"/>
      <c r="J1314" s="57"/>
      <c r="K1314" s="57"/>
    </row>
    <row r="1315" spans="1:11" x14ac:dyDescent="0.2">
      <c r="A1315"/>
      <c r="B1315"/>
      <c r="C1315"/>
      <c r="D1315"/>
      <c r="E1315" s="40"/>
      <c r="F1315" s="56" t="str">
        <f t="shared" si="78"/>
        <v xml:space="preserve"> </v>
      </c>
      <c r="G1315" s="56"/>
      <c r="H1315" s="56"/>
      <c r="I1315" s="56"/>
      <c r="J1315" s="57"/>
      <c r="K1315" s="57"/>
    </row>
    <row r="1316" spans="1:11" x14ac:dyDescent="0.2">
      <c r="A1316"/>
      <c r="B1316"/>
      <c r="C1316"/>
      <c r="D1316"/>
      <c r="E1316" s="40"/>
      <c r="F1316" s="56" t="str">
        <f t="shared" si="78"/>
        <v xml:space="preserve"> </v>
      </c>
      <c r="G1316" s="56"/>
      <c r="H1316" s="56"/>
      <c r="I1316" s="56"/>
      <c r="J1316" s="57"/>
      <c r="K1316" s="57"/>
    </row>
    <row r="1317" spans="1:11" x14ac:dyDescent="0.2">
      <c r="A1317"/>
      <c r="B1317"/>
      <c r="C1317"/>
      <c r="D1317"/>
      <c r="E1317" s="40"/>
      <c r="F1317" s="56" t="str">
        <f t="shared" si="78"/>
        <v xml:space="preserve"> </v>
      </c>
      <c r="G1317" s="56"/>
      <c r="H1317" s="56"/>
      <c r="I1317" s="56"/>
      <c r="J1317" s="57"/>
      <c r="K1317" s="57"/>
    </row>
    <row r="1318" spans="1:11" x14ac:dyDescent="0.2">
      <c r="A1318"/>
      <c r="B1318"/>
      <c r="C1318"/>
      <c r="D1318"/>
      <c r="E1318" s="40"/>
      <c r="F1318" s="56" t="str">
        <f t="shared" si="78"/>
        <v xml:space="preserve"> </v>
      </c>
      <c r="G1318" s="56"/>
      <c r="H1318" s="56"/>
      <c r="I1318" s="56"/>
      <c r="J1318" s="57"/>
      <c r="K1318" s="57"/>
    </row>
    <row r="1319" spans="1:11" x14ac:dyDescent="0.2">
      <c r="A1319"/>
      <c r="B1319"/>
      <c r="C1319"/>
      <c r="D1319"/>
      <c r="E1319" s="40"/>
      <c r="F1319" s="56" t="str">
        <f t="shared" si="78"/>
        <v xml:space="preserve"> </v>
      </c>
      <c r="G1319" s="56"/>
      <c r="H1319" s="56"/>
      <c r="I1319" s="56"/>
      <c r="J1319" s="57"/>
      <c r="K1319" s="57"/>
    </row>
    <row r="1320" spans="1:11" x14ac:dyDescent="0.2">
      <c r="A1320"/>
      <c r="B1320"/>
      <c r="C1320"/>
      <c r="D1320"/>
      <c r="E1320" s="40"/>
      <c r="F1320" s="56" t="str">
        <f t="shared" si="78"/>
        <v xml:space="preserve"> </v>
      </c>
      <c r="G1320" s="56"/>
      <c r="H1320" s="56"/>
      <c r="I1320" s="56"/>
      <c r="J1320" s="57"/>
      <c r="K1320" s="57"/>
    </row>
    <row r="1321" spans="1:11" x14ac:dyDescent="0.2">
      <c r="A1321"/>
      <c r="B1321"/>
      <c r="C1321"/>
      <c r="D1321"/>
      <c r="E1321" s="40"/>
      <c r="F1321" s="56" t="str">
        <f t="shared" si="78"/>
        <v xml:space="preserve"> </v>
      </c>
      <c r="G1321" s="56"/>
      <c r="H1321" s="56"/>
      <c r="I1321" s="56"/>
      <c r="J1321" s="57"/>
      <c r="K1321" s="57"/>
    </row>
    <row r="1322" spans="1:11" x14ac:dyDescent="0.2">
      <c r="A1322"/>
      <c r="B1322"/>
      <c r="C1322"/>
      <c r="D1322"/>
      <c r="E1322" s="40"/>
      <c r="F1322" s="56" t="str">
        <f t="shared" si="78"/>
        <v xml:space="preserve"> </v>
      </c>
      <c r="G1322" s="56"/>
      <c r="H1322" s="56"/>
      <c r="I1322" s="56"/>
      <c r="J1322" s="57"/>
      <c r="K1322" s="57"/>
    </row>
    <row r="1323" spans="1:11" x14ac:dyDescent="0.2">
      <c r="A1323"/>
      <c r="B1323"/>
      <c r="C1323"/>
      <c r="D1323"/>
      <c r="E1323" s="40"/>
      <c r="F1323" s="56" t="str">
        <f t="shared" si="78"/>
        <v xml:space="preserve"> </v>
      </c>
      <c r="G1323" s="56"/>
      <c r="H1323" s="56"/>
      <c r="I1323" s="56"/>
      <c r="J1323" s="57"/>
      <c r="K1323" s="57"/>
    </row>
    <row r="1324" spans="1:11" x14ac:dyDescent="0.2">
      <c r="A1324"/>
      <c r="B1324"/>
      <c r="C1324"/>
      <c r="D1324"/>
      <c r="E1324" s="40"/>
      <c r="F1324" s="56" t="str">
        <f t="shared" si="78"/>
        <v xml:space="preserve"> </v>
      </c>
      <c r="G1324" s="56"/>
      <c r="H1324" s="56"/>
      <c r="I1324" s="56"/>
      <c r="J1324" s="57"/>
      <c r="K1324" s="57"/>
    </row>
    <row r="1325" spans="1:11" x14ac:dyDescent="0.2">
      <c r="A1325"/>
      <c r="B1325"/>
      <c r="C1325"/>
      <c r="D1325"/>
      <c r="E1325" s="40"/>
      <c r="F1325" s="56" t="str">
        <f t="shared" si="78"/>
        <v xml:space="preserve"> </v>
      </c>
      <c r="G1325" s="56"/>
      <c r="H1325" s="56"/>
      <c r="I1325" s="56"/>
      <c r="J1325" s="57"/>
      <c r="K1325" s="57"/>
    </row>
    <row r="1326" spans="1:11" x14ac:dyDescent="0.2">
      <c r="A1326"/>
      <c r="B1326"/>
      <c r="C1326"/>
      <c r="D1326"/>
      <c r="E1326" s="40"/>
      <c r="F1326" s="56" t="str">
        <f t="shared" si="78"/>
        <v xml:space="preserve"> </v>
      </c>
      <c r="G1326" s="56"/>
      <c r="H1326" s="56"/>
      <c r="I1326" s="56"/>
      <c r="J1326" s="57"/>
      <c r="K1326" s="57"/>
    </row>
    <row r="1327" spans="1:11" x14ac:dyDescent="0.2">
      <c r="A1327"/>
      <c r="B1327"/>
      <c r="C1327"/>
      <c r="D1327"/>
      <c r="E1327" s="40"/>
      <c r="F1327" s="56" t="str">
        <f t="shared" si="78"/>
        <v xml:space="preserve"> </v>
      </c>
      <c r="G1327" s="56"/>
      <c r="H1327" s="56"/>
      <c r="I1327" s="56"/>
      <c r="J1327" s="57"/>
      <c r="K1327" s="57"/>
    </row>
    <row r="1328" spans="1:11" x14ac:dyDescent="0.2">
      <c r="A1328"/>
      <c r="B1328"/>
      <c r="C1328"/>
      <c r="D1328"/>
      <c r="E1328" s="40"/>
      <c r="F1328" s="56" t="str">
        <f t="shared" si="78"/>
        <v xml:space="preserve"> </v>
      </c>
      <c r="G1328" s="56"/>
      <c r="H1328" s="56"/>
      <c r="I1328" s="56"/>
      <c r="J1328" s="57"/>
      <c r="K1328" s="57"/>
    </row>
    <row r="1329" spans="1:11" x14ac:dyDescent="0.2">
      <c r="A1329"/>
      <c r="B1329"/>
      <c r="C1329"/>
      <c r="D1329"/>
      <c r="E1329" s="40"/>
      <c r="F1329" s="56" t="str">
        <f t="shared" ref="F1329:F1359" si="79">A1329&amp;" "&amp;B1329</f>
        <v xml:space="preserve"> </v>
      </c>
      <c r="G1329" s="56"/>
      <c r="H1329" s="56"/>
      <c r="I1329" s="56"/>
      <c r="J1329" s="57"/>
      <c r="K1329" s="57"/>
    </row>
    <row r="1330" spans="1:11" x14ac:dyDescent="0.2">
      <c r="A1330"/>
      <c r="B1330"/>
      <c r="C1330"/>
      <c r="D1330"/>
      <c r="E1330" s="40"/>
      <c r="F1330" s="56" t="str">
        <f t="shared" si="79"/>
        <v xml:space="preserve"> </v>
      </c>
      <c r="G1330" s="56"/>
      <c r="H1330" s="56"/>
      <c r="I1330" s="56"/>
      <c r="J1330" s="57"/>
      <c r="K1330" s="57"/>
    </row>
    <row r="1331" spans="1:11" x14ac:dyDescent="0.2">
      <c r="A1331"/>
      <c r="B1331"/>
      <c r="C1331"/>
      <c r="D1331"/>
      <c r="E1331" s="40"/>
      <c r="F1331" s="56" t="str">
        <f t="shared" si="79"/>
        <v xml:space="preserve"> </v>
      </c>
      <c r="G1331" s="56"/>
      <c r="H1331" s="56"/>
      <c r="I1331" s="56"/>
      <c r="J1331" s="57"/>
      <c r="K1331" s="57"/>
    </row>
    <row r="1332" spans="1:11" x14ac:dyDescent="0.2">
      <c r="A1332"/>
      <c r="B1332"/>
      <c r="C1332"/>
      <c r="D1332"/>
      <c r="E1332" s="40"/>
      <c r="F1332" s="56" t="str">
        <f t="shared" si="79"/>
        <v xml:space="preserve"> </v>
      </c>
      <c r="G1332" s="56"/>
      <c r="H1332" s="56"/>
      <c r="I1332" s="56"/>
      <c r="J1332" s="57"/>
      <c r="K1332" s="57"/>
    </row>
    <row r="1333" spans="1:11" x14ac:dyDescent="0.2">
      <c r="A1333"/>
      <c r="B1333"/>
      <c r="C1333"/>
      <c r="D1333"/>
      <c r="E1333" s="40"/>
      <c r="F1333" s="56" t="str">
        <f t="shared" si="79"/>
        <v xml:space="preserve"> </v>
      </c>
      <c r="G1333" s="56"/>
      <c r="H1333" s="56"/>
      <c r="I1333" s="56"/>
      <c r="J1333" s="57"/>
      <c r="K1333" s="57"/>
    </row>
    <row r="1334" spans="1:11" x14ac:dyDescent="0.2">
      <c r="A1334"/>
      <c r="B1334"/>
      <c r="C1334"/>
      <c r="D1334"/>
      <c r="E1334" s="40"/>
      <c r="F1334" s="56" t="str">
        <f t="shared" si="79"/>
        <v xml:space="preserve"> </v>
      </c>
      <c r="G1334" s="56"/>
      <c r="H1334" s="56"/>
      <c r="I1334" s="56"/>
      <c r="J1334" s="57"/>
      <c r="K1334" s="57"/>
    </row>
    <row r="1335" spans="1:11" x14ac:dyDescent="0.2">
      <c r="A1335"/>
      <c r="B1335"/>
      <c r="C1335"/>
      <c r="D1335"/>
      <c r="E1335" s="40"/>
      <c r="F1335" s="56" t="str">
        <f t="shared" si="79"/>
        <v xml:space="preserve"> </v>
      </c>
      <c r="G1335" s="56"/>
      <c r="H1335" s="56"/>
      <c r="I1335" s="56"/>
      <c r="J1335" s="57"/>
      <c r="K1335" s="57"/>
    </row>
    <row r="1336" spans="1:11" x14ac:dyDescent="0.2">
      <c r="A1336"/>
      <c r="B1336"/>
      <c r="C1336"/>
      <c r="D1336"/>
      <c r="E1336" s="40"/>
      <c r="F1336" s="56" t="str">
        <f t="shared" si="79"/>
        <v xml:space="preserve"> </v>
      </c>
      <c r="G1336" s="56"/>
      <c r="H1336" s="56"/>
      <c r="I1336" s="56"/>
      <c r="J1336" s="57"/>
      <c r="K1336" s="57"/>
    </row>
    <row r="1337" spans="1:11" x14ac:dyDescent="0.2">
      <c r="A1337"/>
      <c r="B1337"/>
      <c r="C1337"/>
      <c r="D1337"/>
      <c r="E1337" s="40"/>
      <c r="F1337" s="56" t="str">
        <f t="shared" si="79"/>
        <v xml:space="preserve"> </v>
      </c>
      <c r="G1337" s="56"/>
      <c r="H1337" s="56"/>
      <c r="I1337" s="56"/>
      <c r="J1337" s="57"/>
      <c r="K1337" s="57"/>
    </row>
    <row r="1338" spans="1:11" x14ac:dyDescent="0.2">
      <c r="A1338"/>
      <c r="B1338"/>
      <c r="C1338"/>
      <c r="D1338"/>
      <c r="E1338" s="40"/>
      <c r="F1338" s="56" t="str">
        <f t="shared" si="79"/>
        <v xml:space="preserve"> </v>
      </c>
      <c r="G1338" s="56"/>
      <c r="H1338" s="56"/>
      <c r="I1338" s="56"/>
      <c r="J1338" s="57"/>
      <c r="K1338" s="57"/>
    </row>
    <row r="1339" spans="1:11" x14ac:dyDescent="0.2">
      <c r="A1339"/>
      <c r="B1339"/>
      <c r="C1339"/>
      <c r="D1339"/>
      <c r="E1339" s="40"/>
      <c r="F1339" s="56" t="str">
        <f t="shared" si="79"/>
        <v xml:space="preserve"> </v>
      </c>
      <c r="G1339" s="56"/>
      <c r="H1339" s="56"/>
      <c r="I1339" s="56"/>
      <c r="J1339" s="57"/>
      <c r="K1339" s="57"/>
    </row>
    <row r="1340" spans="1:11" x14ac:dyDescent="0.2">
      <c r="A1340"/>
      <c r="B1340"/>
      <c r="C1340"/>
      <c r="D1340"/>
      <c r="E1340" s="40"/>
      <c r="F1340" s="56" t="str">
        <f t="shared" si="79"/>
        <v xml:space="preserve"> </v>
      </c>
      <c r="G1340" s="56"/>
      <c r="H1340" s="56"/>
      <c r="I1340" s="56"/>
      <c r="J1340" s="57"/>
      <c r="K1340" s="57"/>
    </row>
    <row r="1341" spans="1:11" x14ac:dyDescent="0.2">
      <c r="A1341"/>
      <c r="B1341"/>
      <c r="C1341"/>
      <c r="D1341"/>
      <c r="E1341" s="40"/>
      <c r="F1341" s="56" t="str">
        <f t="shared" si="79"/>
        <v xml:space="preserve"> </v>
      </c>
      <c r="G1341" s="56"/>
      <c r="H1341" s="56"/>
      <c r="I1341" s="56"/>
      <c r="J1341" s="57"/>
      <c r="K1341" s="57"/>
    </row>
    <row r="1342" spans="1:11" x14ac:dyDescent="0.2">
      <c r="A1342"/>
      <c r="B1342"/>
      <c r="C1342"/>
      <c r="D1342"/>
      <c r="E1342" s="40"/>
      <c r="F1342" s="56" t="str">
        <f t="shared" si="79"/>
        <v xml:space="preserve"> </v>
      </c>
      <c r="G1342" s="56"/>
      <c r="H1342" s="56"/>
      <c r="I1342" s="56"/>
      <c r="J1342" s="57"/>
      <c r="K1342" s="57"/>
    </row>
    <row r="1343" spans="1:11" x14ac:dyDescent="0.2">
      <c r="A1343"/>
      <c r="B1343"/>
      <c r="C1343"/>
      <c r="D1343"/>
      <c r="E1343" s="40"/>
      <c r="F1343" s="56" t="str">
        <f t="shared" si="79"/>
        <v xml:space="preserve"> </v>
      </c>
      <c r="G1343" s="56"/>
      <c r="H1343" s="56"/>
      <c r="I1343" s="56"/>
      <c r="J1343" s="57"/>
      <c r="K1343" s="57"/>
    </row>
    <row r="1344" spans="1:11" x14ac:dyDescent="0.2">
      <c r="A1344"/>
      <c r="B1344"/>
      <c r="C1344"/>
      <c r="D1344"/>
      <c r="E1344" s="40"/>
      <c r="F1344" s="56" t="str">
        <f t="shared" si="79"/>
        <v xml:space="preserve"> </v>
      </c>
      <c r="G1344" s="56"/>
      <c r="H1344" s="56"/>
      <c r="I1344" s="56"/>
      <c r="J1344" s="57"/>
      <c r="K1344" s="57"/>
    </row>
    <row r="1345" spans="1:11" x14ac:dyDescent="0.2">
      <c r="A1345"/>
      <c r="B1345"/>
      <c r="C1345"/>
      <c r="D1345"/>
      <c r="E1345" s="40"/>
      <c r="F1345" s="56" t="str">
        <f t="shared" si="79"/>
        <v xml:space="preserve"> </v>
      </c>
      <c r="G1345" s="56"/>
      <c r="H1345" s="56"/>
      <c r="I1345" s="56"/>
      <c r="J1345" s="57"/>
      <c r="K1345" s="57"/>
    </row>
    <row r="1346" spans="1:11" x14ac:dyDescent="0.2">
      <c r="A1346"/>
      <c r="B1346"/>
      <c r="C1346"/>
      <c r="D1346"/>
      <c r="E1346" s="40"/>
      <c r="F1346" s="56" t="str">
        <f t="shared" si="79"/>
        <v xml:space="preserve"> </v>
      </c>
      <c r="G1346" s="56"/>
      <c r="H1346" s="56"/>
      <c r="I1346" s="56"/>
      <c r="J1346" s="57"/>
      <c r="K1346" s="57"/>
    </row>
    <row r="1347" spans="1:11" x14ac:dyDescent="0.2">
      <c r="A1347"/>
      <c r="B1347"/>
      <c r="C1347"/>
      <c r="D1347"/>
      <c r="E1347" s="40"/>
      <c r="F1347" s="56" t="str">
        <f t="shared" si="79"/>
        <v xml:space="preserve"> </v>
      </c>
      <c r="G1347" s="56"/>
      <c r="H1347" s="56"/>
      <c r="I1347" s="56"/>
      <c r="J1347" s="57"/>
      <c r="K1347" s="57"/>
    </row>
    <row r="1348" spans="1:11" x14ac:dyDescent="0.2">
      <c r="A1348"/>
      <c r="B1348"/>
      <c r="C1348"/>
      <c r="D1348"/>
      <c r="E1348" s="40"/>
      <c r="F1348" s="56" t="str">
        <f t="shared" si="79"/>
        <v xml:space="preserve"> </v>
      </c>
      <c r="G1348" s="56"/>
      <c r="H1348" s="56"/>
      <c r="I1348" s="56"/>
      <c r="J1348" s="57"/>
      <c r="K1348" s="57"/>
    </row>
    <row r="1349" spans="1:11" x14ac:dyDescent="0.2">
      <c r="A1349"/>
      <c r="B1349"/>
      <c r="C1349"/>
      <c r="D1349"/>
      <c r="E1349" s="40"/>
      <c r="F1349" s="56" t="str">
        <f t="shared" si="79"/>
        <v xml:space="preserve"> </v>
      </c>
      <c r="G1349" s="56"/>
      <c r="H1349" s="56"/>
      <c r="I1349" s="56"/>
      <c r="J1349" s="57"/>
      <c r="K1349" s="57"/>
    </row>
    <row r="1350" spans="1:11" x14ac:dyDescent="0.2">
      <c r="A1350"/>
      <c r="B1350"/>
      <c r="C1350"/>
      <c r="D1350"/>
      <c r="E1350" s="40"/>
      <c r="F1350" s="56" t="str">
        <f t="shared" si="79"/>
        <v xml:space="preserve"> </v>
      </c>
      <c r="G1350" s="56"/>
      <c r="H1350" s="56"/>
      <c r="I1350" s="56"/>
      <c r="J1350" s="57"/>
      <c r="K1350" s="57"/>
    </row>
    <row r="1351" spans="1:11" x14ac:dyDescent="0.2">
      <c r="A1351"/>
      <c r="B1351"/>
      <c r="C1351"/>
      <c r="D1351"/>
      <c r="E1351" s="40"/>
      <c r="F1351" s="56" t="str">
        <f t="shared" si="79"/>
        <v xml:space="preserve"> </v>
      </c>
      <c r="G1351" s="56"/>
      <c r="H1351" s="56"/>
      <c r="I1351" s="56"/>
      <c r="J1351" s="57"/>
      <c r="K1351" s="57"/>
    </row>
    <row r="1352" spans="1:11" x14ac:dyDescent="0.2">
      <c r="A1352"/>
      <c r="B1352"/>
      <c r="C1352"/>
      <c r="D1352"/>
      <c r="E1352" s="40"/>
      <c r="F1352" s="56" t="str">
        <f t="shared" si="79"/>
        <v xml:space="preserve"> </v>
      </c>
      <c r="G1352" s="56"/>
      <c r="H1352" s="56"/>
      <c r="I1352" s="56"/>
      <c r="J1352" s="57"/>
      <c r="K1352" s="57"/>
    </row>
    <row r="1353" spans="1:11" x14ac:dyDescent="0.2">
      <c r="A1353"/>
      <c r="B1353"/>
      <c r="C1353"/>
      <c r="D1353"/>
      <c r="E1353" s="40"/>
      <c r="F1353" s="56" t="str">
        <f t="shared" si="79"/>
        <v xml:space="preserve"> </v>
      </c>
      <c r="G1353" s="56"/>
      <c r="H1353" s="56"/>
      <c r="I1353" s="56"/>
      <c r="J1353" s="57"/>
      <c r="K1353" s="57"/>
    </row>
    <row r="1354" spans="1:11" x14ac:dyDescent="0.2">
      <c r="A1354"/>
      <c r="B1354"/>
      <c r="C1354"/>
      <c r="D1354"/>
      <c r="E1354" s="40"/>
      <c r="F1354" s="56" t="str">
        <f t="shared" si="79"/>
        <v xml:space="preserve"> </v>
      </c>
      <c r="G1354" s="56"/>
      <c r="H1354" s="56"/>
      <c r="I1354" s="56"/>
      <c r="J1354" s="57"/>
      <c r="K1354" s="57"/>
    </row>
    <row r="1355" spans="1:11" x14ac:dyDescent="0.2">
      <c r="A1355"/>
      <c r="B1355"/>
      <c r="C1355"/>
      <c r="D1355"/>
      <c r="E1355" s="40"/>
      <c r="F1355" s="56" t="str">
        <f t="shared" si="79"/>
        <v xml:space="preserve"> </v>
      </c>
      <c r="G1355" s="56"/>
      <c r="H1355" s="56"/>
      <c r="I1355" s="56"/>
      <c r="J1355" s="57"/>
      <c r="K1355" s="57"/>
    </row>
    <row r="1356" spans="1:11" x14ac:dyDescent="0.2">
      <c r="A1356"/>
      <c r="B1356"/>
      <c r="C1356"/>
      <c r="D1356"/>
      <c r="E1356" s="40"/>
      <c r="F1356" s="56" t="str">
        <f t="shared" si="79"/>
        <v xml:space="preserve"> </v>
      </c>
      <c r="G1356" s="56"/>
      <c r="H1356" s="56"/>
      <c r="I1356" s="56"/>
      <c r="J1356" s="57"/>
      <c r="K1356" s="57"/>
    </row>
    <row r="1357" spans="1:11" x14ac:dyDescent="0.2">
      <c r="A1357"/>
      <c r="B1357"/>
      <c r="C1357"/>
      <c r="D1357"/>
      <c r="E1357" s="40"/>
      <c r="F1357" s="56" t="str">
        <f t="shared" si="79"/>
        <v xml:space="preserve"> </v>
      </c>
      <c r="G1357" s="56"/>
      <c r="H1357" s="56"/>
      <c r="I1357" s="56"/>
      <c r="J1357" s="57"/>
      <c r="K1357" s="57"/>
    </row>
    <row r="1358" spans="1:11" x14ac:dyDescent="0.2">
      <c r="A1358"/>
      <c r="B1358"/>
      <c r="C1358"/>
      <c r="D1358"/>
      <c r="E1358" s="40"/>
      <c r="F1358" s="56" t="str">
        <f t="shared" si="79"/>
        <v xml:space="preserve"> </v>
      </c>
      <c r="G1358" s="56"/>
      <c r="H1358" s="56"/>
      <c r="I1358" s="56"/>
      <c r="J1358" s="57"/>
      <c r="K1358" s="57"/>
    </row>
    <row r="1359" spans="1:11" x14ac:dyDescent="0.2">
      <c r="A1359"/>
      <c r="B1359"/>
      <c r="C1359"/>
      <c r="D1359"/>
      <c r="E1359" s="40"/>
      <c r="F1359" s="56" t="str">
        <f t="shared" si="79"/>
        <v xml:space="preserve"> </v>
      </c>
      <c r="G1359" s="56"/>
      <c r="H1359" s="56"/>
      <c r="I1359" s="56"/>
      <c r="J1359" s="57"/>
      <c r="K1359" s="57"/>
    </row>
    <row r="1360" spans="1:11" x14ac:dyDescent="0.2">
      <c r="A1360" s="40"/>
      <c r="B1360" s="40"/>
      <c r="C1360" s="40"/>
      <c r="D1360" s="54"/>
      <c r="E1360" s="40"/>
      <c r="F1360" s="40"/>
      <c r="G1360" s="40"/>
      <c r="H1360" s="40"/>
      <c r="I1360" s="40"/>
      <c r="J1360" s="40"/>
      <c r="K1360" s="40"/>
    </row>
    <row r="1361" spans="4:4" x14ac:dyDescent="0.2">
      <c r="D1361" s="54"/>
    </row>
    <row r="1362" spans="4:4" x14ac:dyDescent="0.2">
      <c r="D1362" s="54"/>
    </row>
    <row r="1363" spans="4:4" x14ac:dyDescent="0.2">
      <c r="D1363" s="54"/>
    </row>
    <row r="1364" spans="4:4" x14ac:dyDescent="0.2">
      <c r="D1364" s="54"/>
    </row>
    <row r="1365" spans="4:4" x14ac:dyDescent="0.2">
      <c r="D1365" s="54"/>
    </row>
    <row r="1366" spans="4:4" x14ac:dyDescent="0.2">
      <c r="D1366" s="54"/>
    </row>
    <row r="1367" spans="4:4" x14ac:dyDescent="0.2">
      <c r="D1367" s="54"/>
    </row>
    <row r="1368" spans="4:4" x14ac:dyDescent="0.2">
      <c r="D1368" s="54"/>
    </row>
    <row r="1369" spans="4:4" x14ac:dyDescent="0.2">
      <c r="D1369" s="54"/>
    </row>
    <row r="1370" spans="4:4" x14ac:dyDescent="0.2">
      <c r="D1370" s="54"/>
    </row>
    <row r="1371" spans="4:4" x14ac:dyDescent="0.2">
      <c r="D1371" s="54"/>
    </row>
    <row r="1372" spans="4:4" x14ac:dyDescent="0.2">
      <c r="D1372" s="54"/>
    </row>
    <row r="1373" spans="4:4" x14ac:dyDescent="0.2">
      <c r="D1373" s="54"/>
    </row>
    <row r="1374" spans="4:4" x14ac:dyDescent="0.2">
      <c r="D1374" s="54"/>
    </row>
    <row r="1375" spans="4:4" x14ac:dyDescent="0.2">
      <c r="D1375" s="54"/>
    </row>
    <row r="1376" spans="4:4" x14ac:dyDescent="0.2">
      <c r="D1376" s="54"/>
    </row>
    <row r="1377" spans="4:4" x14ac:dyDescent="0.2">
      <c r="D1377" s="54"/>
    </row>
    <row r="1378" spans="4:4" x14ac:dyDescent="0.2">
      <c r="D1378" s="54"/>
    </row>
    <row r="1379" spans="4:4" x14ac:dyDescent="0.2">
      <c r="D1379" s="54"/>
    </row>
    <row r="1380" spans="4:4" x14ac:dyDescent="0.2">
      <c r="D1380" s="54"/>
    </row>
    <row r="1381" spans="4:4" x14ac:dyDescent="0.2">
      <c r="D1381" s="54"/>
    </row>
    <row r="1382" spans="4:4" x14ac:dyDescent="0.2">
      <c r="D1382" s="54"/>
    </row>
    <row r="1383" spans="4:4" x14ac:dyDescent="0.2">
      <c r="D1383" s="54"/>
    </row>
    <row r="1384" spans="4:4" x14ac:dyDescent="0.2">
      <c r="D1384" s="54"/>
    </row>
    <row r="1385" spans="4:4" x14ac:dyDescent="0.2">
      <c r="D1385" s="54"/>
    </row>
    <row r="1386" spans="4:4" x14ac:dyDescent="0.2">
      <c r="D1386" s="54"/>
    </row>
    <row r="1387" spans="4:4" x14ac:dyDescent="0.2">
      <c r="D1387" s="54"/>
    </row>
    <row r="1388" spans="4:4" x14ac:dyDescent="0.2">
      <c r="D1388" s="54"/>
    </row>
    <row r="1389" spans="4:4" x14ac:dyDescent="0.2">
      <c r="D1389" s="54"/>
    </row>
    <row r="1390" spans="4:4" x14ac:dyDescent="0.2">
      <c r="D1390" s="54"/>
    </row>
    <row r="1391" spans="4:4" x14ac:dyDescent="0.2">
      <c r="D1391" s="54"/>
    </row>
    <row r="1392" spans="4:4" x14ac:dyDescent="0.2">
      <c r="D1392" s="54"/>
    </row>
    <row r="1393" spans="4:4" x14ac:dyDescent="0.2">
      <c r="D1393" s="54"/>
    </row>
    <row r="1394" spans="4:4" x14ac:dyDescent="0.2">
      <c r="D1394" s="54"/>
    </row>
    <row r="1395" spans="4:4" x14ac:dyDescent="0.2">
      <c r="D1395" s="54"/>
    </row>
    <row r="1396" spans="4:4" x14ac:dyDescent="0.2">
      <c r="D1396" s="54"/>
    </row>
    <row r="1397" spans="4:4" x14ac:dyDescent="0.2">
      <c r="D1397" s="54"/>
    </row>
    <row r="1398" spans="4:4" x14ac:dyDescent="0.2">
      <c r="D1398" s="54"/>
    </row>
    <row r="1399" spans="4:4" x14ac:dyDescent="0.2">
      <c r="D1399" s="54"/>
    </row>
    <row r="1400" spans="4:4" x14ac:dyDescent="0.2">
      <c r="D1400" s="54"/>
    </row>
    <row r="1401" spans="4:4" x14ac:dyDescent="0.2">
      <c r="D1401" s="54"/>
    </row>
    <row r="1402" spans="4:4" x14ac:dyDescent="0.2">
      <c r="D1402" s="54"/>
    </row>
    <row r="1403" spans="4:4" x14ac:dyDescent="0.2">
      <c r="D1403" s="54"/>
    </row>
    <row r="1404" spans="4:4" x14ac:dyDescent="0.2">
      <c r="D1404" s="54"/>
    </row>
    <row r="1405" spans="4:4" x14ac:dyDescent="0.2">
      <c r="D1405" s="54"/>
    </row>
    <row r="1406" spans="4:4" x14ac:dyDescent="0.2">
      <c r="D1406" s="54"/>
    </row>
    <row r="1407" spans="4:4" x14ac:dyDescent="0.2">
      <c r="D1407" s="54"/>
    </row>
    <row r="1408" spans="4:4" x14ac:dyDescent="0.2">
      <c r="D1408" s="54"/>
    </row>
    <row r="1409" spans="4:4" x14ac:dyDescent="0.2">
      <c r="D1409" s="54"/>
    </row>
    <row r="1410" spans="4:4" x14ac:dyDescent="0.2">
      <c r="D1410" s="54"/>
    </row>
    <row r="1411" spans="4:4" x14ac:dyDescent="0.2">
      <c r="D1411" s="54"/>
    </row>
    <row r="1412" spans="4:4" x14ac:dyDescent="0.2">
      <c r="D1412" s="54"/>
    </row>
    <row r="1413" spans="4:4" x14ac:dyDescent="0.2">
      <c r="D1413" s="54"/>
    </row>
    <row r="1414" spans="4:4" x14ac:dyDescent="0.2">
      <c r="D1414" s="54"/>
    </row>
    <row r="1415" spans="4:4" x14ac:dyDescent="0.2">
      <c r="D1415" s="54"/>
    </row>
    <row r="1416" spans="4:4" x14ac:dyDescent="0.2">
      <c r="D1416" s="54"/>
    </row>
    <row r="1417" spans="4:4" x14ac:dyDescent="0.2">
      <c r="D1417" s="54"/>
    </row>
    <row r="1418" spans="4:4" x14ac:dyDescent="0.2">
      <c r="D1418" s="54"/>
    </row>
    <row r="1419" spans="4:4" x14ac:dyDescent="0.2">
      <c r="D1419" s="54"/>
    </row>
    <row r="1420" spans="4:4" x14ac:dyDescent="0.2">
      <c r="D1420" s="54"/>
    </row>
    <row r="1421" spans="4:4" x14ac:dyDescent="0.2">
      <c r="D1421" s="54"/>
    </row>
    <row r="1422" spans="4:4" x14ac:dyDescent="0.2">
      <c r="D1422" s="54"/>
    </row>
    <row r="1423" spans="4:4" x14ac:dyDescent="0.2">
      <c r="D1423" s="54"/>
    </row>
    <row r="1424" spans="4:4" x14ac:dyDescent="0.2">
      <c r="D1424" s="54"/>
    </row>
    <row r="1425" spans="4:4" x14ac:dyDescent="0.2">
      <c r="D1425" s="54"/>
    </row>
    <row r="1426" spans="4:4" x14ac:dyDescent="0.2">
      <c r="D1426" s="54"/>
    </row>
    <row r="1427" spans="4:4" x14ac:dyDescent="0.2">
      <c r="D1427" s="54"/>
    </row>
    <row r="1428" spans="4:4" x14ac:dyDescent="0.2">
      <c r="D1428" s="54"/>
    </row>
    <row r="1429" spans="4:4" x14ac:dyDescent="0.2">
      <c r="D1429" s="54"/>
    </row>
    <row r="1430" spans="4:4" x14ac:dyDescent="0.2">
      <c r="D1430" s="54"/>
    </row>
    <row r="1431" spans="4:4" x14ac:dyDescent="0.2">
      <c r="D1431" s="54"/>
    </row>
    <row r="1432" spans="4:4" x14ac:dyDescent="0.2">
      <c r="D1432" s="54"/>
    </row>
    <row r="1433" spans="4:4" x14ac:dyDescent="0.2">
      <c r="D1433" s="54"/>
    </row>
    <row r="1434" spans="4:4" x14ac:dyDescent="0.2">
      <c r="D1434" s="54"/>
    </row>
    <row r="1435" spans="4:4" x14ac:dyDescent="0.2">
      <c r="D1435" s="54"/>
    </row>
    <row r="1436" spans="4:4" x14ac:dyDescent="0.2">
      <c r="D1436" s="54"/>
    </row>
    <row r="1437" spans="4:4" x14ac:dyDescent="0.2">
      <c r="D1437" s="54"/>
    </row>
    <row r="1438" spans="4:4" x14ac:dyDescent="0.2">
      <c r="D1438" s="54"/>
    </row>
    <row r="1439" spans="4:4" x14ac:dyDescent="0.2">
      <c r="D1439" s="54"/>
    </row>
    <row r="1440" spans="4:4" x14ac:dyDescent="0.2">
      <c r="D1440" s="54"/>
    </row>
    <row r="1441" spans="4:4" x14ac:dyDescent="0.2">
      <c r="D1441" s="54"/>
    </row>
    <row r="1442" spans="4:4" x14ac:dyDescent="0.2">
      <c r="D1442" s="54"/>
    </row>
    <row r="1443" spans="4:4" x14ac:dyDescent="0.2">
      <c r="D1443" s="54"/>
    </row>
    <row r="1444" spans="4:4" x14ac:dyDescent="0.2">
      <c r="D1444" s="54"/>
    </row>
    <row r="1445" spans="4:4" x14ac:dyDescent="0.2">
      <c r="D1445" s="54"/>
    </row>
    <row r="1446" spans="4:4" x14ac:dyDescent="0.2">
      <c r="D1446" s="54"/>
    </row>
    <row r="1447" spans="4:4" x14ac:dyDescent="0.2">
      <c r="D1447" s="54"/>
    </row>
    <row r="1448" spans="4:4" x14ac:dyDescent="0.2">
      <c r="D1448" s="54"/>
    </row>
    <row r="1449" spans="4:4" x14ac:dyDescent="0.2">
      <c r="D1449" s="54"/>
    </row>
    <row r="1450" spans="4:4" x14ac:dyDescent="0.2">
      <c r="D1450" s="54"/>
    </row>
    <row r="1451" spans="4:4" x14ac:dyDescent="0.2">
      <c r="D1451" s="54"/>
    </row>
    <row r="1452" spans="4:4" x14ac:dyDescent="0.2">
      <c r="D1452" s="54"/>
    </row>
    <row r="1453" spans="4:4" x14ac:dyDescent="0.2">
      <c r="D1453" s="54"/>
    </row>
    <row r="1454" spans="4:4" x14ac:dyDescent="0.2">
      <c r="D1454" s="54"/>
    </row>
    <row r="1455" spans="4:4" x14ac:dyDescent="0.2">
      <c r="D1455" s="54"/>
    </row>
    <row r="1456" spans="4:4" x14ac:dyDescent="0.2">
      <c r="D1456" s="54"/>
    </row>
    <row r="1457" spans="4:4" x14ac:dyDescent="0.2">
      <c r="D1457" s="54"/>
    </row>
    <row r="1458" spans="4:4" x14ac:dyDescent="0.2">
      <c r="D1458" s="54"/>
    </row>
    <row r="1459" spans="4:4" x14ac:dyDescent="0.2">
      <c r="D1459" s="54"/>
    </row>
    <row r="1460" spans="4:4" x14ac:dyDescent="0.2">
      <c r="D1460" s="54"/>
    </row>
    <row r="1461" spans="4:4" x14ac:dyDescent="0.2">
      <c r="D1461" s="54"/>
    </row>
    <row r="1462" spans="4:4" x14ac:dyDescent="0.2">
      <c r="D1462" s="54"/>
    </row>
    <row r="1463" spans="4:4" x14ac:dyDescent="0.2">
      <c r="D1463" s="54"/>
    </row>
    <row r="1464" spans="4:4" x14ac:dyDescent="0.2">
      <c r="D1464" s="54"/>
    </row>
    <row r="1465" spans="4:4" x14ac:dyDescent="0.2">
      <c r="D1465" s="54"/>
    </row>
    <row r="1466" spans="4:4" x14ac:dyDescent="0.2">
      <c r="D1466" s="54"/>
    </row>
    <row r="1467" spans="4:4" x14ac:dyDescent="0.2">
      <c r="D1467" s="54"/>
    </row>
    <row r="1468" spans="4:4" x14ac:dyDescent="0.2">
      <c r="D1468" s="54"/>
    </row>
    <row r="1469" spans="4:4" x14ac:dyDescent="0.2">
      <c r="D1469" s="54"/>
    </row>
    <row r="1470" spans="4:4" x14ac:dyDescent="0.2">
      <c r="D1470" s="54"/>
    </row>
    <row r="1471" spans="4:4" x14ac:dyDescent="0.2">
      <c r="D1471" s="54"/>
    </row>
    <row r="1472" spans="4:4" x14ac:dyDescent="0.2">
      <c r="D1472" s="54"/>
    </row>
    <row r="1473" spans="4:4" x14ac:dyDescent="0.2">
      <c r="D1473" s="54"/>
    </row>
    <row r="1474" spans="4:4" x14ac:dyDescent="0.2">
      <c r="D1474" s="54"/>
    </row>
    <row r="1475" spans="4:4" x14ac:dyDescent="0.2">
      <c r="D1475" s="54"/>
    </row>
    <row r="1476" spans="4:4" x14ac:dyDescent="0.2">
      <c r="D1476" s="54"/>
    </row>
    <row r="1477" spans="4:4" x14ac:dyDescent="0.2">
      <c r="D1477" s="54"/>
    </row>
    <row r="1478" spans="4:4" x14ac:dyDescent="0.2">
      <c r="D1478" s="54"/>
    </row>
    <row r="1479" spans="4:4" x14ac:dyDescent="0.2">
      <c r="D1479" s="54"/>
    </row>
    <row r="1480" spans="4:4" x14ac:dyDescent="0.2">
      <c r="D1480" s="54"/>
    </row>
    <row r="1481" spans="4:4" x14ac:dyDescent="0.2">
      <c r="D1481" s="54"/>
    </row>
    <row r="1482" spans="4:4" x14ac:dyDescent="0.2">
      <c r="D1482" s="54"/>
    </row>
    <row r="1483" spans="4:4" x14ac:dyDescent="0.2">
      <c r="D1483" s="54"/>
    </row>
    <row r="1484" spans="4:4" x14ac:dyDescent="0.2">
      <c r="D1484" s="54"/>
    </row>
    <row r="1485" spans="4:4" x14ac:dyDescent="0.2">
      <c r="D1485" s="54"/>
    </row>
    <row r="1486" spans="4:4" x14ac:dyDescent="0.2">
      <c r="D1486" s="54"/>
    </row>
    <row r="1487" spans="4:4" x14ac:dyDescent="0.2">
      <c r="D1487" s="54"/>
    </row>
    <row r="1488" spans="4:4" x14ac:dyDescent="0.2">
      <c r="D1488" s="54"/>
    </row>
    <row r="1489" spans="4:4" x14ac:dyDescent="0.2">
      <c r="D1489" s="54"/>
    </row>
    <row r="1490" spans="4:4" x14ac:dyDescent="0.2">
      <c r="D1490" s="54"/>
    </row>
    <row r="1491" spans="4:4" x14ac:dyDescent="0.2">
      <c r="D1491" s="54"/>
    </row>
    <row r="1492" spans="4:4" x14ac:dyDescent="0.2">
      <c r="D1492" s="54"/>
    </row>
    <row r="1493" spans="4:4" x14ac:dyDescent="0.2">
      <c r="D1493" s="54"/>
    </row>
    <row r="1494" spans="4:4" x14ac:dyDescent="0.2">
      <c r="D1494" s="54"/>
    </row>
    <row r="1495" spans="4:4" x14ac:dyDescent="0.2">
      <c r="D1495" s="54"/>
    </row>
    <row r="1496" spans="4:4" x14ac:dyDescent="0.2">
      <c r="D1496" s="54"/>
    </row>
    <row r="1497" spans="4:4" x14ac:dyDescent="0.2">
      <c r="D1497" s="54"/>
    </row>
    <row r="1498" spans="4:4" x14ac:dyDescent="0.2">
      <c r="D1498" s="54"/>
    </row>
    <row r="1499" spans="4:4" x14ac:dyDescent="0.2">
      <c r="D1499" s="54"/>
    </row>
    <row r="1500" spans="4:4" x14ac:dyDescent="0.2">
      <c r="D1500" s="54"/>
    </row>
    <row r="1501" spans="4:4" x14ac:dyDescent="0.2">
      <c r="D1501" s="54"/>
    </row>
    <row r="1502" spans="4:4" x14ac:dyDescent="0.2">
      <c r="D1502" s="54"/>
    </row>
    <row r="1503" spans="4:4" x14ac:dyDescent="0.2">
      <c r="D1503" s="54"/>
    </row>
    <row r="1504" spans="4:4" x14ac:dyDescent="0.2">
      <c r="D1504" s="54"/>
    </row>
    <row r="1505" spans="4:4" x14ac:dyDescent="0.2">
      <c r="D1505" s="54"/>
    </row>
    <row r="1506" spans="4:4" x14ac:dyDescent="0.2">
      <c r="D1506" s="54"/>
    </row>
    <row r="1507" spans="4:4" x14ac:dyDescent="0.2">
      <c r="D1507" s="54"/>
    </row>
    <row r="1508" spans="4:4" x14ac:dyDescent="0.2">
      <c r="D1508" s="54"/>
    </row>
    <row r="1509" spans="4:4" x14ac:dyDescent="0.2">
      <c r="D1509" s="54"/>
    </row>
    <row r="1510" spans="4:4" x14ac:dyDescent="0.2">
      <c r="D1510" s="54"/>
    </row>
    <row r="1511" spans="4:4" x14ac:dyDescent="0.2">
      <c r="D1511" s="54"/>
    </row>
    <row r="1512" spans="4:4" x14ac:dyDescent="0.2">
      <c r="D1512" s="54"/>
    </row>
    <row r="1513" spans="4:4" x14ac:dyDescent="0.2">
      <c r="D1513" s="54"/>
    </row>
    <row r="1514" spans="4:4" x14ac:dyDescent="0.2">
      <c r="D1514" s="54"/>
    </row>
    <row r="1515" spans="4:4" x14ac:dyDescent="0.2">
      <c r="D1515" s="54"/>
    </row>
    <row r="1516" spans="4:4" x14ac:dyDescent="0.2">
      <c r="D1516" s="54"/>
    </row>
    <row r="1517" spans="4:4" x14ac:dyDescent="0.2">
      <c r="D1517" s="54"/>
    </row>
    <row r="1518" spans="4:4" x14ac:dyDescent="0.2">
      <c r="D1518" s="54"/>
    </row>
    <row r="1519" spans="4:4" x14ac:dyDescent="0.2">
      <c r="D1519" s="54"/>
    </row>
    <row r="1520" spans="4:4" x14ac:dyDescent="0.2">
      <c r="D1520" s="54"/>
    </row>
    <row r="1521" spans="4:4" x14ac:dyDescent="0.2">
      <c r="D1521" s="54"/>
    </row>
    <row r="1522" spans="4:4" x14ac:dyDescent="0.2">
      <c r="D1522" s="54"/>
    </row>
    <row r="1523" spans="4:4" x14ac:dyDescent="0.2">
      <c r="D1523" s="54"/>
    </row>
    <row r="1524" spans="4:4" x14ac:dyDescent="0.2">
      <c r="D1524" s="54"/>
    </row>
    <row r="1525" spans="4:4" x14ac:dyDescent="0.2">
      <c r="D1525" s="54"/>
    </row>
    <row r="1526" spans="4:4" x14ac:dyDescent="0.2">
      <c r="D1526" s="54"/>
    </row>
    <row r="1527" spans="4:4" x14ac:dyDescent="0.2">
      <c r="D1527" s="54"/>
    </row>
    <row r="1528" spans="4:4" x14ac:dyDescent="0.2">
      <c r="D1528" s="54"/>
    </row>
    <row r="1529" spans="4:4" x14ac:dyDescent="0.2">
      <c r="D1529" s="54"/>
    </row>
    <row r="1530" spans="4:4" x14ac:dyDescent="0.2">
      <c r="D1530" s="54"/>
    </row>
    <row r="1531" spans="4:4" x14ac:dyDescent="0.2">
      <c r="D1531" s="54"/>
    </row>
    <row r="1532" spans="4:4" x14ac:dyDescent="0.2">
      <c r="D1532" s="54"/>
    </row>
    <row r="1533" spans="4:4" x14ac:dyDescent="0.2">
      <c r="D1533" s="54"/>
    </row>
    <row r="1534" spans="4:4" x14ac:dyDescent="0.2">
      <c r="D1534" s="54"/>
    </row>
    <row r="1535" spans="4:4" x14ac:dyDescent="0.2">
      <c r="D1535" s="54"/>
    </row>
    <row r="1536" spans="4:4" x14ac:dyDescent="0.2">
      <c r="D1536" s="54"/>
    </row>
    <row r="1537" spans="4:4" x14ac:dyDescent="0.2">
      <c r="D1537" s="54"/>
    </row>
    <row r="1538" spans="4:4" x14ac:dyDescent="0.2">
      <c r="D1538" s="54"/>
    </row>
    <row r="1539" spans="4:4" x14ac:dyDescent="0.2">
      <c r="D1539" s="54"/>
    </row>
    <row r="1540" spans="4:4" x14ac:dyDescent="0.2">
      <c r="D1540" s="54"/>
    </row>
    <row r="1541" spans="4:4" x14ac:dyDescent="0.2">
      <c r="D1541" s="54"/>
    </row>
    <row r="1542" spans="4:4" x14ac:dyDescent="0.2">
      <c r="D1542" s="54"/>
    </row>
    <row r="1543" spans="4:4" x14ac:dyDescent="0.2">
      <c r="D1543" s="54"/>
    </row>
    <row r="1544" spans="4:4" x14ac:dyDescent="0.2">
      <c r="D1544" s="54"/>
    </row>
    <row r="1545" spans="4:4" x14ac:dyDescent="0.2">
      <c r="D1545" s="54"/>
    </row>
    <row r="1546" spans="4:4" x14ac:dyDescent="0.2">
      <c r="D1546" s="54"/>
    </row>
    <row r="1547" spans="4:4" x14ac:dyDescent="0.2">
      <c r="D1547" s="54"/>
    </row>
    <row r="1548" spans="4:4" x14ac:dyDescent="0.2">
      <c r="D1548" s="54"/>
    </row>
    <row r="1549" spans="4:4" x14ac:dyDescent="0.2">
      <c r="D1549" s="54"/>
    </row>
    <row r="1550" spans="4:4" x14ac:dyDescent="0.2">
      <c r="D1550" s="54"/>
    </row>
    <row r="1551" spans="4:4" x14ac:dyDescent="0.2">
      <c r="D1551" s="54"/>
    </row>
    <row r="1552" spans="4:4" x14ac:dyDescent="0.2">
      <c r="D1552" s="54"/>
    </row>
    <row r="1553" spans="4:4" x14ac:dyDescent="0.2">
      <c r="D1553" s="54"/>
    </row>
    <row r="1554" spans="4:4" x14ac:dyDescent="0.2">
      <c r="D1554" s="54"/>
    </row>
    <row r="1555" spans="4:4" x14ac:dyDescent="0.2">
      <c r="D1555" s="54"/>
    </row>
    <row r="1556" spans="4:4" x14ac:dyDescent="0.2">
      <c r="D1556" s="54"/>
    </row>
    <row r="1557" spans="4:4" x14ac:dyDescent="0.2">
      <c r="D1557" s="54"/>
    </row>
    <row r="1558" spans="4:4" x14ac:dyDescent="0.2">
      <c r="D1558" s="54"/>
    </row>
    <row r="1559" spans="4:4" x14ac:dyDescent="0.2">
      <c r="D1559" s="54"/>
    </row>
    <row r="1560" spans="4:4" x14ac:dyDescent="0.2">
      <c r="D1560" s="54"/>
    </row>
    <row r="1561" spans="4:4" x14ac:dyDescent="0.2">
      <c r="D1561" s="54"/>
    </row>
    <row r="1562" spans="4:4" x14ac:dyDescent="0.2">
      <c r="D1562" s="54"/>
    </row>
    <row r="1563" spans="4:4" x14ac:dyDescent="0.2">
      <c r="D1563" s="54"/>
    </row>
    <row r="1564" spans="4:4" x14ac:dyDescent="0.2">
      <c r="D1564" s="54"/>
    </row>
    <row r="1565" spans="4:4" x14ac:dyDescent="0.2">
      <c r="D1565" s="54"/>
    </row>
    <row r="1566" spans="4:4" x14ac:dyDescent="0.2">
      <c r="D1566" s="54"/>
    </row>
    <row r="1567" spans="4:4" x14ac:dyDescent="0.2">
      <c r="D1567" s="54"/>
    </row>
    <row r="1568" spans="4:4" x14ac:dyDescent="0.2">
      <c r="D1568" s="54"/>
    </row>
    <row r="1569" spans="4:4" x14ac:dyDescent="0.2">
      <c r="D1569" s="54"/>
    </row>
    <row r="1570" spans="4:4" x14ac:dyDescent="0.2">
      <c r="D1570" s="54"/>
    </row>
    <row r="1571" spans="4:4" x14ac:dyDescent="0.2">
      <c r="D1571" s="54"/>
    </row>
    <row r="1572" spans="4:4" x14ac:dyDescent="0.2">
      <c r="D1572" s="54"/>
    </row>
    <row r="1573" spans="4:4" x14ac:dyDescent="0.2">
      <c r="D1573" s="54"/>
    </row>
    <row r="1574" spans="4:4" x14ac:dyDescent="0.2">
      <c r="D1574" s="54"/>
    </row>
    <row r="1575" spans="4:4" x14ac:dyDescent="0.2">
      <c r="D1575" s="54"/>
    </row>
    <row r="1576" spans="4:4" x14ac:dyDescent="0.2">
      <c r="D1576" s="54"/>
    </row>
    <row r="1577" spans="4:4" x14ac:dyDescent="0.2">
      <c r="D1577" s="54"/>
    </row>
    <row r="1578" spans="4:4" x14ac:dyDescent="0.2">
      <c r="D1578" s="54"/>
    </row>
    <row r="1579" spans="4:4" x14ac:dyDescent="0.2">
      <c r="D1579" s="54"/>
    </row>
    <row r="1580" spans="4:4" x14ac:dyDescent="0.2">
      <c r="D1580" s="54"/>
    </row>
    <row r="1581" spans="4:4" x14ac:dyDescent="0.2">
      <c r="D1581" s="54"/>
    </row>
    <row r="1582" spans="4:4" x14ac:dyDescent="0.2">
      <c r="D1582" s="54"/>
    </row>
    <row r="1583" spans="4:4" x14ac:dyDescent="0.2">
      <c r="D1583" s="54"/>
    </row>
    <row r="1584" spans="4:4" x14ac:dyDescent="0.2">
      <c r="D1584" s="54"/>
    </row>
    <row r="1585" spans="4:4" x14ac:dyDescent="0.2">
      <c r="D1585" s="54"/>
    </row>
    <row r="1586" spans="4:4" x14ac:dyDescent="0.2">
      <c r="D1586" s="54"/>
    </row>
    <row r="1587" spans="4:4" x14ac:dyDescent="0.2">
      <c r="D1587" s="54"/>
    </row>
    <row r="1588" spans="4:4" x14ac:dyDescent="0.2">
      <c r="D1588" s="54"/>
    </row>
    <row r="1589" spans="4:4" x14ac:dyDescent="0.2">
      <c r="D1589" s="54"/>
    </row>
    <row r="1590" spans="4:4" x14ac:dyDescent="0.2">
      <c r="D1590" s="54"/>
    </row>
    <row r="1591" spans="4:4" x14ac:dyDescent="0.2">
      <c r="D1591" s="54"/>
    </row>
    <row r="1592" spans="4:4" x14ac:dyDescent="0.2">
      <c r="D1592" s="54"/>
    </row>
    <row r="1593" spans="4:4" x14ac:dyDescent="0.2">
      <c r="D1593" s="54"/>
    </row>
    <row r="1594" spans="4:4" x14ac:dyDescent="0.2">
      <c r="D1594" s="54"/>
    </row>
    <row r="1595" spans="4:4" x14ac:dyDescent="0.2">
      <c r="D1595" s="54"/>
    </row>
    <row r="1596" spans="4:4" x14ac:dyDescent="0.2">
      <c r="D1596" s="54"/>
    </row>
    <row r="1597" spans="4:4" x14ac:dyDescent="0.2">
      <c r="D1597" s="54"/>
    </row>
    <row r="1598" spans="4:4" x14ac:dyDescent="0.2">
      <c r="D1598" s="54"/>
    </row>
    <row r="1599" spans="4:4" x14ac:dyDescent="0.2">
      <c r="D1599" s="54"/>
    </row>
    <row r="1600" spans="4:4" x14ac:dyDescent="0.2">
      <c r="D1600" s="54"/>
    </row>
    <row r="1601" spans="4:4" x14ac:dyDescent="0.2">
      <c r="D1601" s="54"/>
    </row>
    <row r="1602" spans="4:4" x14ac:dyDescent="0.2">
      <c r="D1602" s="54"/>
    </row>
    <row r="1603" spans="4:4" x14ac:dyDescent="0.2">
      <c r="D1603" s="54"/>
    </row>
    <row r="1604" spans="4:4" x14ac:dyDescent="0.2">
      <c r="D1604" s="54"/>
    </row>
    <row r="1605" spans="4:4" x14ac:dyDescent="0.2">
      <c r="D1605" s="54"/>
    </row>
    <row r="1606" spans="4:4" x14ac:dyDescent="0.2">
      <c r="D1606" s="54"/>
    </row>
    <row r="1607" spans="4:4" x14ac:dyDescent="0.2">
      <c r="D1607" s="54"/>
    </row>
    <row r="1608" spans="4:4" x14ac:dyDescent="0.2">
      <c r="D1608" s="54"/>
    </row>
    <row r="1609" spans="4:4" x14ac:dyDescent="0.2">
      <c r="D1609" s="54"/>
    </row>
    <row r="1610" spans="4:4" x14ac:dyDescent="0.2">
      <c r="D1610" s="54"/>
    </row>
    <row r="1611" spans="4:4" x14ac:dyDescent="0.2">
      <c r="D1611" s="54"/>
    </row>
    <row r="1612" spans="4:4" x14ac:dyDescent="0.2">
      <c r="D1612" s="54"/>
    </row>
    <row r="1613" spans="4:4" x14ac:dyDescent="0.2">
      <c r="D1613" s="54"/>
    </row>
    <row r="1614" spans="4:4" x14ac:dyDescent="0.2">
      <c r="D1614" s="54"/>
    </row>
    <row r="1615" spans="4:4" x14ac:dyDescent="0.2">
      <c r="D1615" s="54"/>
    </row>
    <row r="1616" spans="4:4" x14ac:dyDescent="0.2">
      <c r="D1616" s="54"/>
    </row>
    <row r="1617" spans="4:4" x14ac:dyDescent="0.2">
      <c r="D1617" s="54"/>
    </row>
    <row r="1618" spans="4:4" x14ac:dyDescent="0.2">
      <c r="D1618" s="54"/>
    </row>
    <row r="1619" spans="4:4" x14ac:dyDescent="0.2">
      <c r="D1619" s="54"/>
    </row>
    <row r="1620" spans="4:4" x14ac:dyDescent="0.2">
      <c r="D1620" s="54"/>
    </row>
    <row r="1621" spans="4:4" x14ac:dyDescent="0.2">
      <c r="D1621" s="54"/>
    </row>
    <row r="1622" spans="4:4" x14ac:dyDescent="0.2">
      <c r="D1622" s="54"/>
    </row>
    <row r="1623" spans="4:4" x14ac:dyDescent="0.2">
      <c r="D1623" s="54"/>
    </row>
    <row r="1624" spans="4:4" x14ac:dyDescent="0.2">
      <c r="D1624" s="54"/>
    </row>
    <row r="1625" spans="4:4" x14ac:dyDescent="0.2">
      <c r="D1625" s="54"/>
    </row>
    <row r="1626" spans="4:4" x14ac:dyDescent="0.2">
      <c r="D1626" s="54"/>
    </row>
    <row r="1627" spans="4:4" x14ac:dyDescent="0.2">
      <c r="D1627" s="54"/>
    </row>
    <row r="1628" spans="4:4" x14ac:dyDescent="0.2">
      <c r="D1628" s="54"/>
    </row>
    <row r="1629" spans="4:4" x14ac:dyDescent="0.2">
      <c r="D1629" s="54"/>
    </row>
    <row r="1630" spans="4:4" x14ac:dyDescent="0.2">
      <c r="D1630" s="54"/>
    </row>
    <row r="1631" spans="4:4" x14ac:dyDescent="0.2">
      <c r="D1631" s="54"/>
    </row>
    <row r="1632" spans="4:4" x14ac:dyDescent="0.2">
      <c r="D1632" s="54"/>
    </row>
    <row r="1633" spans="4:4" x14ac:dyDescent="0.2">
      <c r="D1633" s="54"/>
    </row>
    <row r="1634" spans="4:4" x14ac:dyDescent="0.2">
      <c r="D1634" s="54"/>
    </row>
    <row r="1635" spans="4:4" x14ac:dyDescent="0.2">
      <c r="D1635" s="54"/>
    </row>
    <row r="1636" spans="4:4" x14ac:dyDescent="0.2">
      <c r="D1636" s="54"/>
    </row>
    <row r="1637" spans="4:4" x14ac:dyDescent="0.2">
      <c r="D1637" s="54"/>
    </row>
    <row r="1638" spans="4:4" x14ac:dyDescent="0.2">
      <c r="D1638" s="54"/>
    </row>
    <row r="1639" spans="4:4" x14ac:dyDescent="0.2">
      <c r="D1639" s="54"/>
    </row>
    <row r="1640" spans="4:4" x14ac:dyDescent="0.2">
      <c r="D1640" s="54"/>
    </row>
    <row r="1641" spans="4:4" x14ac:dyDescent="0.2">
      <c r="D1641" s="54"/>
    </row>
    <row r="1642" spans="4:4" x14ac:dyDescent="0.2">
      <c r="D1642" s="54"/>
    </row>
    <row r="1643" spans="4:4" x14ac:dyDescent="0.2">
      <c r="D1643" s="54"/>
    </row>
    <row r="1644" spans="4:4" x14ac:dyDescent="0.2">
      <c r="D1644" s="54"/>
    </row>
    <row r="1645" spans="4:4" x14ac:dyDescent="0.2">
      <c r="D1645" s="54"/>
    </row>
    <row r="1646" spans="4:4" x14ac:dyDescent="0.2">
      <c r="D1646" s="54"/>
    </row>
    <row r="1647" spans="4:4" x14ac:dyDescent="0.2">
      <c r="D1647" s="54"/>
    </row>
    <row r="1648" spans="4:4" x14ac:dyDescent="0.2">
      <c r="D1648" s="54"/>
    </row>
    <row r="1649" spans="4:4" x14ac:dyDescent="0.2">
      <c r="D1649" s="54"/>
    </row>
    <row r="1650" spans="4:4" x14ac:dyDescent="0.2">
      <c r="D1650" s="54"/>
    </row>
    <row r="1651" spans="4:4" x14ac:dyDescent="0.2">
      <c r="D1651" s="54"/>
    </row>
    <row r="1652" spans="4:4" x14ac:dyDescent="0.2">
      <c r="D1652" s="54"/>
    </row>
    <row r="1653" spans="4:4" x14ac:dyDescent="0.2">
      <c r="D1653" s="54"/>
    </row>
    <row r="1654" spans="4:4" x14ac:dyDescent="0.2">
      <c r="D1654" s="54"/>
    </row>
    <row r="1655" spans="4:4" x14ac:dyDescent="0.2">
      <c r="D1655" s="54"/>
    </row>
    <row r="1656" spans="4:4" x14ac:dyDescent="0.2">
      <c r="D1656" s="54"/>
    </row>
    <row r="1657" spans="4:4" x14ac:dyDescent="0.2">
      <c r="D1657" s="54"/>
    </row>
    <row r="1658" spans="4:4" x14ac:dyDescent="0.2">
      <c r="D1658" s="54"/>
    </row>
    <row r="1659" spans="4:4" x14ac:dyDescent="0.2">
      <c r="D1659" s="54"/>
    </row>
    <row r="1660" spans="4:4" x14ac:dyDescent="0.2">
      <c r="D1660" s="54"/>
    </row>
    <row r="1661" spans="4:4" x14ac:dyDescent="0.2">
      <c r="D1661" s="54"/>
    </row>
    <row r="1662" spans="4:4" x14ac:dyDescent="0.2">
      <c r="D1662" s="54"/>
    </row>
    <row r="1663" spans="4:4" x14ac:dyDescent="0.2">
      <c r="D1663" s="54"/>
    </row>
    <row r="1664" spans="4:4" x14ac:dyDescent="0.2">
      <c r="D1664" s="54"/>
    </row>
    <row r="1665" spans="4:4" x14ac:dyDescent="0.2">
      <c r="D1665" s="54"/>
    </row>
    <row r="1666" spans="4:4" x14ac:dyDescent="0.2">
      <c r="D1666" s="54"/>
    </row>
    <row r="1667" spans="4:4" x14ac:dyDescent="0.2">
      <c r="D1667" s="54"/>
    </row>
    <row r="1668" spans="4:4" x14ac:dyDescent="0.2">
      <c r="D1668" s="54"/>
    </row>
    <row r="1669" spans="4:4" x14ac:dyDescent="0.2">
      <c r="D1669" s="54"/>
    </row>
    <row r="1670" spans="4:4" x14ac:dyDescent="0.2">
      <c r="D1670" s="54"/>
    </row>
    <row r="1671" spans="4:4" x14ac:dyDescent="0.2">
      <c r="D1671" s="54"/>
    </row>
    <row r="1672" spans="4:4" x14ac:dyDescent="0.2">
      <c r="D1672" s="54"/>
    </row>
    <row r="1673" spans="4:4" x14ac:dyDescent="0.2">
      <c r="D1673" s="54"/>
    </row>
    <row r="1674" spans="4:4" x14ac:dyDescent="0.2">
      <c r="D1674" s="54"/>
    </row>
    <row r="1675" spans="4:4" x14ac:dyDescent="0.2">
      <c r="D1675" s="54"/>
    </row>
    <row r="1676" spans="4:4" x14ac:dyDescent="0.2">
      <c r="D1676" s="54"/>
    </row>
    <row r="1677" spans="4:4" x14ac:dyDescent="0.2">
      <c r="D1677" s="54"/>
    </row>
    <row r="1678" spans="4:4" x14ac:dyDescent="0.2">
      <c r="D1678" s="54"/>
    </row>
    <row r="1679" spans="4:4" x14ac:dyDescent="0.2">
      <c r="D1679" s="54"/>
    </row>
    <row r="1680" spans="4:4" x14ac:dyDescent="0.2">
      <c r="D1680" s="54"/>
    </row>
    <row r="1681" spans="4:4" x14ac:dyDescent="0.2">
      <c r="D1681" s="54"/>
    </row>
    <row r="1682" spans="4:4" x14ac:dyDescent="0.2">
      <c r="D1682" s="54"/>
    </row>
    <row r="1683" spans="4:4" x14ac:dyDescent="0.2">
      <c r="D1683" s="54"/>
    </row>
    <row r="1684" spans="4:4" x14ac:dyDescent="0.2">
      <c r="D1684" s="54"/>
    </row>
    <row r="1685" spans="4:4" x14ac:dyDescent="0.2">
      <c r="D1685" s="54"/>
    </row>
    <row r="1686" spans="4:4" x14ac:dyDescent="0.2">
      <c r="D1686" s="54"/>
    </row>
    <row r="1687" spans="4:4" x14ac:dyDescent="0.2">
      <c r="D1687" s="54"/>
    </row>
    <row r="1688" spans="4:4" x14ac:dyDescent="0.2">
      <c r="D1688" s="54"/>
    </row>
    <row r="1689" spans="4:4" x14ac:dyDescent="0.2">
      <c r="D1689" s="54"/>
    </row>
    <row r="1690" spans="4:4" x14ac:dyDescent="0.2">
      <c r="D1690" s="54"/>
    </row>
    <row r="1691" spans="4:4" x14ac:dyDescent="0.2">
      <c r="D1691" s="54"/>
    </row>
    <row r="1692" spans="4:4" x14ac:dyDescent="0.2">
      <c r="D1692" s="54"/>
    </row>
    <row r="1693" spans="4:4" x14ac:dyDescent="0.2">
      <c r="D1693" s="54"/>
    </row>
    <row r="1694" spans="4:4" x14ac:dyDescent="0.2">
      <c r="D1694" s="54"/>
    </row>
    <row r="1695" spans="4:4" x14ac:dyDescent="0.2">
      <c r="D1695" s="54"/>
    </row>
    <row r="1696" spans="4:4" x14ac:dyDescent="0.2">
      <c r="D1696" s="54"/>
    </row>
    <row r="1697" spans="4:4" x14ac:dyDescent="0.2">
      <c r="D1697" s="54"/>
    </row>
    <row r="1698" spans="4:4" x14ac:dyDescent="0.2">
      <c r="D1698" s="54"/>
    </row>
    <row r="1699" spans="4:4" x14ac:dyDescent="0.2">
      <c r="D1699" s="54"/>
    </row>
    <row r="1700" spans="4:4" x14ac:dyDescent="0.2">
      <c r="D1700" s="54"/>
    </row>
    <row r="1701" spans="4:4" x14ac:dyDescent="0.2">
      <c r="D1701" s="54"/>
    </row>
    <row r="1702" spans="4:4" x14ac:dyDescent="0.2">
      <c r="D1702" s="54"/>
    </row>
    <row r="1703" spans="4:4" x14ac:dyDescent="0.2">
      <c r="D1703" s="54"/>
    </row>
    <row r="1704" spans="4:4" x14ac:dyDescent="0.2">
      <c r="D1704" s="54"/>
    </row>
    <row r="1705" spans="4:4" x14ac:dyDescent="0.2">
      <c r="D1705" s="54"/>
    </row>
    <row r="1706" spans="4:4" x14ac:dyDescent="0.2">
      <c r="D1706" s="54"/>
    </row>
    <row r="1707" spans="4:4" x14ac:dyDescent="0.2">
      <c r="D1707" s="54"/>
    </row>
    <row r="1708" spans="4:4" x14ac:dyDescent="0.2">
      <c r="D1708" s="54"/>
    </row>
    <row r="1709" spans="4:4" x14ac:dyDescent="0.2">
      <c r="D1709" s="54"/>
    </row>
    <row r="1710" spans="4:4" x14ac:dyDescent="0.2">
      <c r="D1710" s="54"/>
    </row>
    <row r="1711" spans="4:4" x14ac:dyDescent="0.2">
      <c r="D1711" s="54"/>
    </row>
    <row r="1712" spans="4:4" x14ac:dyDescent="0.2">
      <c r="D1712" s="54"/>
    </row>
    <row r="1713" spans="4:4" x14ac:dyDescent="0.2">
      <c r="D1713" s="54"/>
    </row>
    <row r="1714" spans="4:4" x14ac:dyDescent="0.2">
      <c r="D1714" s="54"/>
    </row>
    <row r="1715" spans="4:4" x14ac:dyDescent="0.2">
      <c r="D1715" s="54"/>
    </row>
    <row r="1716" spans="4:4" x14ac:dyDescent="0.2">
      <c r="D1716" s="54"/>
    </row>
    <row r="1717" spans="4:4" x14ac:dyDescent="0.2">
      <c r="D1717" s="54"/>
    </row>
    <row r="1718" spans="4:4" x14ac:dyDescent="0.2">
      <c r="D1718" s="54"/>
    </row>
    <row r="1719" spans="4:4" x14ac:dyDescent="0.2">
      <c r="D1719" s="54"/>
    </row>
    <row r="1720" spans="4:4" x14ac:dyDescent="0.2">
      <c r="D1720" s="54"/>
    </row>
    <row r="1721" spans="4:4" x14ac:dyDescent="0.2">
      <c r="D1721" s="54"/>
    </row>
    <row r="1722" spans="4:4" x14ac:dyDescent="0.2">
      <c r="D1722" s="54"/>
    </row>
    <row r="1723" spans="4:4" x14ac:dyDescent="0.2">
      <c r="D1723" s="54"/>
    </row>
    <row r="1724" spans="4:4" x14ac:dyDescent="0.2">
      <c r="D1724" s="54"/>
    </row>
    <row r="1725" spans="4:4" x14ac:dyDescent="0.2">
      <c r="D1725" s="54"/>
    </row>
    <row r="1726" spans="4:4" x14ac:dyDescent="0.2">
      <c r="D1726" s="54"/>
    </row>
    <row r="1727" spans="4:4" x14ac:dyDescent="0.2">
      <c r="D1727" s="54"/>
    </row>
    <row r="1728" spans="4:4" x14ac:dyDescent="0.2">
      <c r="D1728" s="54"/>
    </row>
    <row r="1729" spans="4:4" x14ac:dyDescent="0.2">
      <c r="D1729" s="54"/>
    </row>
    <row r="1730" spans="4:4" x14ac:dyDescent="0.2">
      <c r="D1730" s="54"/>
    </row>
    <row r="1731" spans="4:4" x14ac:dyDescent="0.2">
      <c r="D1731" s="54"/>
    </row>
    <row r="1732" spans="4:4" x14ac:dyDescent="0.2">
      <c r="D1732" s="54"/>
    </row>
    <row r="1733" spans="4:4" x14ac:dyDescent="0.2">
      <c r="D1733" s="54"/>
    </row>
    <row r="1734" spans="4:4" x14ac:dyDescent="0.2">
      <c r="D1734" s="54"/>
    </row>
    <row r="1735" spans="4:4" x14ac:dyDescent="0.2">
      <c r="D1735" s="54"/>
    </row>
    <row r="1736" spans="4:4" x14ac:dyDescent="0.2">
      <c r="D1736" s="54"/>
    </row>
    <row r="1737" spans="4:4" x14ac:dyDescent="0.2">
      <c r="D1737" s="54"/>
    </row>
    <row r="1738" spans="4:4" x14ac:dyDescent="0.2">
      <c r="D1738" s="54"/>
    </row>
    <row r="1739" spans="4:4" x14ac:dyDescent="0.2">
      <c r="D1739" s="54"/>
    </row>
    <row r="1740" spans="4:4" x14ac:dyDescent="0.2">
      <c r="D1740" s="54"/>
    </row>
    <row r="1741" spans="4:4" x14ac:dyDescent="0.2">
      <c r="D1741" s="54"/>
    </row>
    <row r="1742" spans="4:4" x14ac:dyDescent="0.2">
      <c r="D1742" s="54"/>
    </row>
    <row r="1743" spans="4:4" x14ac:dyDescent="0.2">
      <c r="D1743" s="54"/>
    </row>
    <row r="1744" spans="4:4" x14ac:dyDescent="0.2">
      <c r="D1744" s="54"/>
    </row>
    <row r="1745" spans="4:4" x14ac:dyDescent="0.2">
      <c r="D1745" s="54"/>
    </row>
    <row r="1746" spans="4:4" x14ac:dyDescent="0.2">
      <c r="D1746" s="54"/>
    </row>
    <row r="1747" spans="4:4" x14ac:dyDescent="0.2">
      <c r="D1747" s="54"/>
    </row>
    <row r="1748" spans="4:4" x14ac:dyDescent="0.2">
      <c r="D1748" s="54"/>
    </row>
    <row r="1749" spans="4:4" x14ac:dyDescent="0.2">
      <c r="D1749" s="54"/>
    </row>
    <row r="1750" spans="4:4" x14ac:dyDescent="0.2">
      <c r="D1750" s="54"/>
    </row>
    <row r="1751" spans="4:4" x14ac:dyDescent="0.2">
      <c r="D1751" s="54"/>
    </row>
    <row r="1752" spans="4:4" x14ac:dyDescent="0.2">
      <c r="D1752" s="54"/>
    </row>
    <row r="1753" spans="4:4" x14ac:dyDescent="0.2">
      <c r="D1753" s="54"/>
    </row>
    <row r="1754" spans="4:4" x14ac:dyDescent="0.2">
      <c r="D1754" s="54"/>
    </row>
    <row r="1755" spans="4:4" x14ac:dyDescent="0.2">
      <c r="D1755" s="54"/>
    </row>
    <row r="1756" spans="4:4" x14ac:dyDescent="0.2">
      <c r="D1756" s="54"/>
    </row>
    <row r="1757" spans="4:4" x14ac:dyDescent="0.2">
      <c r="D1757" s="54"/>
    </row>
    <row r="1758" spans="4:4" x14ac:dyDescent="0.2">
      <c r="D1758" s="54"/>
    </row>
    <row r="1759" spans="4:4" x14ac:dyDescent="0.2">
      <c r="D1759" s="54"/>
    </row>
    <row r="1760" spans="4:4" x14ac:dyDescent="0.2">
      <c r="D1760" s="54"/>
    </row>
    <row r="1761" spans="4:4" x14ac:dyDescent="0.2">
      <c r="D1761" s="54"/>
    </row>
    <row r="1762" spans="4:4" x14ac:dyDescent="0.2">
      <c r="D1762" s="54"/>
    </row>
    <row r="1763" spans="4:4" x14ac:dyDescent="0.2">
      <c r="D1763" s="54"/>
    </row>
    <row r="1764" spans="4:4" x14ac:dyDescent="0.2">
      <c r="D1764" s="54"/>
    </row>
    <row r="1765" spans="4:4" x14ac:dyDescent="0.2">
      <c r="D1765" s="54"/>
    </row>
    <row r="1766" spans="4:4" x14ac:dyDescent="0.2">
      <c r="D1766" s="54"/>
    </row>
    <row r="1767" spans="4:4" x14ac:dyDescent="0.2">
      <c r="D1767" s="54"/>
    </row>
    <row r="1768" spans="4:4" x14ac:dyDescent="0.2">
      <c r="D1768" s="54"/>
    </row>
    <row r="1769" spans="4:4" x14ac:dyDescent="0.2">
      <c r="D1769" s="54"/>
    </row>
    <row r="1770" spans="4:4" x14ac:dyDescent="0.2">
      <c r="D1770" s="54"/>
    </row>
    <row r="1771" spans="4:4" x14ac:dyDescent="0.2">
      <c r="D1771" s="54"/>
    </row>
    <row r="1772" spans="4:4" x14ac:dyDescent="0.2">
      <c r="D1772" s="54"/>
    </row>
    <row r="1773" spans="4:4" x14ac:dyDescent="0.2">
      <c r="D1773" s="54"/>
    </row>
    <row r="1774" spans="4:4" x14ac:dyDescent="0.2">
      <c r="D1774" s="54"/>
    </row>
    <row r="1775" spans="4:4" x14ac:dyDescent="0.2">
      <c r="D1775" s="54"/>
    </row>
    <row r="1776" spans="4:4" x14ac:dyDescent="0.2">
      <c r="D1776" s="54"/>
    </row>
    <row r="1777" spans="4:4" x14ac:dyDescent="0.2">
      <c r="D1777" s="54"/>
    </row>
    <row r="1778" spans="4:4" x14ac:dyDescent="0.2">
      <c r="D1778" s="54"/>
    </row>
    <row r="1779" spans="4:4" x14ac:dyDescent="0.2">
      <c r="D1779" s="54"/>
    </row>
    <row r="1780" spans="4:4" x14ac:dyDescent="0.2">
      <c r="D1780" s="54"/>
    </row>
    <row r="1781" spans="4:4" x14ac:dyDescent="0.2">
      <c r="D1781" s="54"/>
    </row>
    <row r="1782" spans="4:4" x14ac:dyDescent="0.2">
      <c r="D1782" s="54"/>
    </row>
    <row r="1783" spans="4:4" x14ac:dyDescent="0.2">
      <c r="D1783" s="54"/>
    </row>
    <row r="1784" spans="4:4" x14ac:dyDescent="0.2">
      <c r="D1784" s="54"/>
    </row>
    <row r="1785" spans="4:4" x14ac:dyDescent="0.2">
      <c r="D1785" s="54"/>
    </row>
    <row r="1786" spans="4:4" x14ac:dyDescent="0.2">
      <c r="D1786" s="54"/>
    </row>
    <row r="1787" spans="4:4" x14ac:dyDescent="0.2">
      <c r="D1787" s="54"/>
    </row>
    <row r="1788" spans="4:4" x14ac:dyDescent="0.2">
      <c r="D1788" s="54"/>
    </row>
    <row r="1789" spans="4:4" x14ac:dyDescent="0.2">
      <c r="D1789" s="54"/>
    </row>
    <row r="1790" spans="4:4" x14ac:dyDescent="0.2">
      <c r="D1790" s="54"/>
    </row>
    <row r="1791" spans="4:4" x14ac:dyDescent="0.2">
      <c r="D1791" s="54"/>
    </row>
    <row r="1792" spans="4:4" x14ac:dyDescent="0.2">
      <c r="D1792" s="54"/>
    </row>
    <row r="1793" spans="4:4" x14ac:dyDescent="0.2">
      <c r="D1793" s="54"/>
    </row>
    <row r="1794" spans="4:4" x14ac:dyDescent="0.2">
      <c r="D1794" s="54"/>
    </row>
    <row r="1795" spans="4:4" x14ac:dyDescent="0.2">
      <c r="D1795" s="54"/>
    </row>
    <row r="1796" spans="4:4" x14ac:dyDescent="0.2">
      <c r="D1796" s="54"/>
    </row>
    <row r="1797" spans="4:4" x14ac:dyDescent="0.2">
      <c r="D1797" s="54"/>
    </row>
    <row r="1798" spans="4:4" x14ac:dyDescent="0.2">
      <c r="D1798" s="54"/>
    </row>
    <row r="1799" spans="4:4" x14ac:dyDescent="0.2">
      <c r="D1799" s="54"/>
    </row>
    <row r="1800" spans="4:4" x14ac:dyDescent="0.2">
      <c r="D1800" s="54"/>
    </row>
    <row r="1966" spans="4:4" x14ac:dyDescent="0.2">
      <c r="D1966" s="54"/>
    </row>
    <row r="1967" spans="4:4" x14ac:dyDescent="0.2">
      <c r="D1967" s="54"/>
    </row>
    <row r="1968" spans="4:4" x14ac:dyDescent="0.2">
      <c r="D1968" s="54"/>
    </row>
    <row r="1969" spans="4:4" x14ac:dyDescent="0.2">
      <c r="D1969" s="54"/>
    </row>
    <row r="1970" spans="4:4" x14ac:dyDescent="0.2">
      <c r="D1970" s="54"/>
    </row>
    <row r="1971" spans="4:4" x14ac:dyDescent="0.2">
      <c r="D1971" s="54"/>
    </row>
    <row r="1972" spans="4:4" x14ac:dyDescent="0.2">
      <c r="D1972" s="54"/>
    </row>
    <row r="1973" spans="4:4" x14ac:dyDescent="0.2">
      <c r="D1973" s="54"/>
    </row>
    <row r="1974" spans="4:4" x14ac:dyDescent="0.2">
      <c r="D1974" s="54"/>
    </row>
    <row r="1975" spans="4:4" x14ac:dyDescent="0.2">
      <c r="D1975" s="54"/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N241"/>
  <sheetViews>
    <sheetView workbookViewId="0">
      <selection activeCell="G8" sqref="G8"/>
    </sheetView>
  </sheetViews>
  <sheetFormatPr defaultRowHeight="12.75" x14ac:dyDescent="0.2"/>
  <cols>
    <col min="1" max="1" width="23.7109375" bestFit="1" customWidth="1"/>
    <col min="2" max="2" width="29" bestFit="1" customWidth="1"/>
    <col min="3" max="3" width="12" bestFit="1" customWidth="1"/>
    <col min="4" max="4" width="41" customWidth="1"/>
    <col min="10" max="10" width="25.140625" style="1" bestFit="1" customWidth="1"/>
  </cols>
  <sheetData>
    <row r="1" spans="1:14" ht="63.75" x14ac:dyDescent="0.2">
      <c r="A1" s="39" t="s">
        <v>338</v>
      </c>
      <c r="B1" t="s">
        <v>97</v>
      </c>
      <c r="C1" s="39" t="s">
        <v>338</v>
      </c>
      <c r="D1" t="s">
        <v>339</v>
      </c>
      <c r="E1" s="26" t="s">
        <v>340</v>
      </c>
      <c r="G1" s="38" t="s">
        <v>341</v>
      </c>
      <c r="H1" s="27"/>
      <c r="I1" s="27"/>
    </row>
    <row r="2" spans="1:14" x14ac:dyDescent="0.2">
      <c r="A2" t="s">
        <v>100</v>
      </c>
      <c r="B2" t="s">
        <v>342</v>
      </c>
      <c r="C2" t="s">
        <v>100</v>
      </c>
      <c r="D2" t="s">
        <v>342</v>
      </c>
      <c r="L2" s="39"/>
      <c r="N2" s="40"/>
    </row>
    <row r="3" spans="1:14" x14ac:dyDescent="0.2">
      <c r="A3" t="s">
        <v>102</v>
      </c>
      <c r="B3" t="s">
        <v>343</v>
      </c>
      <c r="C3" t="s">
        <v>102</v>
      </c>
      <c r="D3" t="s">
        <v>343</v>
      </c>
      <c r="E3" s="29" t="str">
        <f>VLOOKUP(Data!$B$4,B:C,2,FALSE)</f>
        <v>AFGH</v>
      </c>
      <c r="G3" s="39" t="s">
        <v>312</v>
      </c>
      <c r="L3" s="39"/>
      <c r="N3" s="40"/>
    </row>
    <row r="4" spans="1:14" x14ac:dyDescent="0.2">
      <c r="A4" t="s">
        <v>103</v>
      </c>
      <c r="B4" t="s">
        <v>344</v>
      </c>
      <c r="C4" t="s">
        <v>103</v>
      </c>
      <c r="D4" t="s">
        <v>344</v>
      </c>
      <c r="G4" s="39" t="s">
        <v>314</v>
      </c>
      <c r="L4" s="39"/>
      <c r="N4" s="40"/>
    </row>
    <row r="5" spans="1:14" x14ac:dyDescent="0.2">
      <c r="A5" t="s">
        <v>104</v>
      </c>
      <c r="B5" t="s">
        <v>345</v>
      </c>
      <c r="C5" t="s">
        <v>104</v>
      </c>
      <c r="D5" t="s">
        <v>345</v>
      </c>
      <c r="G5" s="39" t="s">
        <v>583</v>
      </c>
      <c r="L5" s="39"/>
      <c r="N5" s="40"/>
    </row>
    <row r="6" spans="1:14" x14ac:dyDescent="0.2">
      <c r="A6" t="s">
        <v>327</v>
      </c>
      <c r="B6" t="s">
        <v>346</v>
      </c>
      <c r="C6" t="s">
        <v>327</v>
      </c>
      <c r="D6" t="s">
        <v>346</v>
      </c>
      <c r="G6" s="39" t="s">
        <v>588</v>
      </c>
      <c r="L6" s="39"/>
      <c r="N6" s="40"/>
    </row>
    <row r="7" spans="1:14" x14ac:dyDescent="0.2">
      <c r="A7" t="s">
        <v>105</v>
      </c>
      <c r="B7" t="s">
        <v>347</v>
      </c>
      <c r="C7" t="s">
        <v>105</v>
      </c>
      <c r="D7" t="s">
        <v>347</v>
      </c>
      <c r="G7" s="39" t="s">
        <v>645</v>
      </c>
      <c r="L7" s="39"/>
      <c r="N7" s="40"/>
    </row>
    <row r="8" spans="1:14" x14ac:dyDescent="0.2">
      <c r="A8" t="s">
        <v>101</v>
      </c>
      <c r="B8" t="s">
        <v>348</v>
      </c>
      <c r="C8" t="s">
        <v>101</v>
      </c>
      <c r="D8" t="s">
        <v>601</v>
      </c>
      <c r="G8" s="39"/>
      <c r="L8" s="39"/>
      <c r="N8" s="40"/>
    </row>
    <row r="9" spans="1:14" x14ac:dyDescent="0.2">
      <c r="A9" t="s">
        <v>107</v>
      </c>
      <c r="B9" t="s">
        <v>16</v>
      </c>
      <c r="C9" t="s">
        <v>107</v>
      </c>
      <c r="D9" t="s">
        <v>16</v>
      </c>
      <c r="L9" s="39"/>
      <c r="N9" s="40"/>
    </row>
    <row r="10" spans="1:14" x14ac:dyDescent="0.2">
      <c r="A10" t="s">
        <v>108</v>
      </c>
      <c r="B10" t="s">
        <v>349</v>
      </c>
      <c r="C10" t="s">
        <v>108</v>
      </c>
      <c r="D10" t="s">
        <v>349</v>
      </c>
      <c r="L10" s="39"/>
      <c r="N10" s="40"/>
    </row>
    <row r="11" spans="1:14" x14ac:dyDescent="0.2">
      <c r="A11" t="s">
        <v>109</v>
      </c>
      <c r="B11" t="s">
        <v>350</v>
      </c>
      <c r="C11" t="s">
        <v>109</v>
      </c>
      <c r="D11" t="s">
        <v>350</v>
      </c>
      <c r="L11" s="39"/>
      <c r="N11" s="40"/>
    </row>
    <row r="12" spans="1:14" x14ac:dyDescent="0.2">
      <c r="A12" t="s">
        <v>110</v>
      </c>
      <c r="B12" t="s">
        <v>351</v>
      </c>
      <c r="C12" t="s">
        <v>110</v>
      </c>
      <c r="D12" t="s">
        <v>351</v>
      </c>
      <c r="L12" s="39"/>
      <c r="N12" s="40"/>
    </row>
    <row r="13" spans="1:14" x14ac:dyDescent="0.2">
      <c r="A13" t="s">
        <v>294</v>
      </c>
      <c r="B13" t="s">
        <v>352</v>
      </c>
      <c r="C13" t="s">
        <v>294</v>
      </c>
      <c r="D13" t="s">
        <v>352</v>
      </c>
      <c r="L13" s="39"/>
      <c r="N13" s="40"/>
    </row>
    <row r="14" spans="1:14" x14ac:dyDescent="0.2">
      <c r="A14" t="s">
        <v>116</v>
      </c>
      <c r="B14" t="s">
        <v>353</v>
      </c>
      <c r="C14" t="s">
        <v>116</v>
      </c>
      <c r="D14" t="s">
        <v>353</v>
      </c>
      <c r="L14" s="39"/>
      <c r="N14" s="40"/>
    </row>
    <row r="15" spans="1:14" x14ac:dyDescent="0.2">
      <c r="A15" t="s">
        <v>111</v>
      </c>
      <c r="B15" t="s">
        <v>354</v>
      </c>
      <c r="C15" t="s">
        <v>111</v>
      </c>
      <c r="D15" t="s">
        <v>354</v>
      </c>
      <c r="L15" s="39"/>
      <c r="N15" s="40"/>
    </row>
    <row r="16" spans="1:14" x14ac:dyDescent="0.2">
      <c r="A16" t="s">
        <v>112</v>
      </c>
      <c r="B16" t="s">
        <v>355</v>
      </c>
      <c r="C16" t="s">
        <v>112</v>
      </c>
      <c r="D16" t="s">
        <v>355</v>
      </c>
      <c r="L16" s="39"/>
      <c r="N16" s="40"/>
    </row>
    <row r="17" spans="1:14" x14ac:dyDescent="0.2">
      <c r="A17" t="s">
        <v>295</v>
      </c>
      <c r="B17" t="s">
        <v>356</v>
      </c>
      <c r="C17" t="s">
        <v>295</v>
      </c>
      <c r="D17" t="s">
        <v>356</v>
      </c>
      <c r="L17" s="39"/>
      <c r="N17" s="40"/>
    </row>
    <row r="18" spans="1:14" x14ac:dyDescent="0.2">
      <c r="A18" t="s">
        <v>114</v>
      </c>
      <c r="B18" t="s">
        <v>357</v>
      </c>
      <c r="C18" t="s">
        <v>114</v>
      </c>
      <c r="D18" t="s">
        <v>357</v>
      </c>
      <c r="L18" s="39"/>
      <c r="N18" s="40"/>
    </row>
    <row r="19" spans="1:14" x14ac:dyDescent="0.2">
      <c r="A19" t="s">
        <v>113</v>
      </c>
      <c r="B19" t="s">
        <v>358</v>
      </c>
      <c r="C19" t="s">
        <v>113</v>
      </c>
      <c r="D19" t="s">
        <v>358</v>
      </c>
      <c r="L19" s="39"/>
      <c r="N19" s="40"/>
    </row>
    <row r="20" spans="1:14" x14ac:dyDescent="0.2">
      <c r="A20" t="s">
        <v>115</v>
      </c>
      <c r="B20" t="s">
        <v>359</v>
      </c>
      <c r="C20" t="s">
        <v>115</v>
      </c>
      <c r="D20" t="s">
        <v>359</v>
      </c>
      <c r="L20" s="39"/>
      <c r="N20" s="40"/>
    </row>
    <row r="21" spans="1:14" x14ac:dyDescent="0.2">
      <c r="A21" t="s">
        <v>118</v>
      </c>
      <c r="B21" t="s">
        <v>360</v>
      </c>
      <c r="C21" t="s">
        <v>118</v>
      </c>
      <c r="D21" t="s">
        <v>360</v>
      </c>
      <c r="L21" s="39"/>
      <c r="N21" s="40"/>
    </row>
    <row r="22" spans="1:14" x14ac:dyDescent="0.2">
      <c r="A22" t="s">
        <v>117</v>
      </c>
      <c r="B22" t="s">
        <v>361</v>
      </c>
      <c r="C22" t="s">
        <v>117</v>
      </c>
      <c r="D22" t="s">
        <v>361</v>
      </c>
      <c r="L22" s="39"/>
      <c r="N22" s="40"/>
    </row>
    <row r="23" spans="1:14" x14ac:dyDescent="0.2">
      <c r="A23" t="s">
        <v>120</v>
      </c>
      <c r="B23" t="s">
        <v>362</v>
      </c>
      <c r="C23" t="s">
        <v>120</v>
      </c>
      <c r="D23" t="s">
        <v>362</v>
      </c>
      <c r="L23" s="39"/>
      <c r="N23" s="40"/>
    </row>
    <row r="24" spans="1:14" x14ac:dyDescent="0.2">
      <c r="A24" t="s">
        <v>119</v>
      </c>
      <c r="B24" t="s">
        <v>363</v>
      </c>
      <c r="C24" t="s">
        <v>119</v>
      </c>
      <c r="D24" t="s">
        <v>602</v>
      </c>
      <c r="L24" s="39"/>
      <c r="N24" s="40"/>
    </row>
    <row r="25" spans="1:14" x14ac:dyDescent="0.2">
      <c r="A25" t="s">
        <v>121</v>
      </c>
      <c r="B25" t="s">
        <v>364</v>
      </c>
      <c r="C25" t="s">
        <v>121</v>
      </c>
      <c r="D25" t="s">
        <v>364</v>
      </c>
      <c r="L25" s="39"/>
      <c r="N25" s="40"/>
    </row>
    <row r="26" spans="1:14" x14ac:dyDescent="0.2">
      <c r="A26" t="s">
        <v>122</v>
      </c>
      <c r="B26" t="s">
        <v>365</v>
      </c>
      <c r="C26" t="s">
        <v>122</v>
      </c>
      <c r="D26" t="s">
        <v>365</v>
      </c>
      <c r="L26" s="39"/>
      <c r="N26" s="40"/>
    </row>
    <row r="27" spans="1:14" x14ac:dyDescent="0.2">
      <c r="A27" t="s">
        <v>123</v>
      </c>
      <c r="B27" t="s">
        <v>366</v>
      </c>
      <c r="C27" t="s">
        <v>123</v>
      </c>
      <c r="D27" t="s">
        <v>367</v>
      </c>
      <c r="L27" s="39"/>
      <c r="N27" s="40"/>
    </row>
    <row r="28" spans="1:14" x14ac:dyDescent="0.2">
      <c r="A28" t="s">
        <v>124</v>
      </c>
      <c r="B28" t="s">
        <v>368</v>
      </c>
      <c r="C28" t="s">
        <v>124</v>
      </c>
      <c r="D28" t="s">
        <v>368</v>
      </c>
      <c r="L28" s="39"/>
      <c r="N28" s="40"/>
    </row>
    <row r="29" spans="1:14" x14ac:dyDescent="0.2">
      <c r="A29" t="s">
        <v>125</v>
      </c>
      <c r="B29" t="s">
        <v>369</v>
      </c>
      <c r="C29" t="s">
        <v>125</v>
      </c>
      <c r="D29" t="s">
        <v>369</v>
      </c>
      <c r="L29" s="39"/>
      <c r="N29" s="40"/>
    </row>
    <row r="30" spans="1:14" x14ac:dyDescent="0.2">
      <c r="A30" t="s">
        <v>315</v>
      </c>
      <c r="B30" t="s">
        <v>370</v>
      </c>
      <c r="C30" t="s">
        <v>315</v>
      </c>
      <c r="D30" t="s">
        <v>370</v>
      </c>
      <c r="L30" s="39"/>
      <c r="N30" s="40"/>
    </row>
    <row r="31" spans="1:14" x14ac:dyDescent="0.2">
      <c r="A31" t="s">
        <v>134</v>
      </c>
      <c r="B31" t="s">
        <v>371</v>
      </c>
      <c r="C31" t="s">
        <v>134</v>
      </c>
      <c r="D31" t="s">
        <v>371</v>
      </c>
      <c r="L31" s="39"/>
      <c r="N31" s="40"/>
    </row>
    <row r="32" spans="1:14" x14ac:dyDescent="0.2">
      <c r="A32" t="s">
        <v>152</v>
      </c>
      <c r="B32" t="s">
        <v>372</v>
      </c>
      <c r="C32" t="s">
        <v>152</v>
      </c>
      <c r="D32" t="s">
        <v>372</v>
      </c>
      <c r="L32" s="39"/>
      <c r="N32" s="40"/>
    </row>
    <row r="33" spans="1:14" x14ac:dyDescent="0.2">
      <c r="A33" t="s">
        <v>128</v>
      </c>
      <c r="B33" t="s">
        <v>373</v>
      </c>
      <c r="C33" t="s">
        <v>128</v>
      </c>
      <c r="D33" t="s">
        <v>373</v>
      </c>
      <c r="L33" s="39"/>
      <c r="N33" s="40"/>
    </row>
    <row r="34" spans="1:14" x14ac:dyDescent="0.2">
      <c r="A34" t="s">
        <v>301</v>
      </c>
      <c r="B34" t="s">
        <v>374</v>
      </c>
      <c r="C34" t="s">
        <v>301</v>
      </c>
      <c r="D34" t="s">
        <v>374</v>
      </c>
      <c r="L34" s="39"/>
      <c r="N34" s="40"/>
    </row>
    <row r="35" spans="1:14" x14ac:dyDescent="0.2">
      <c r="A35" t="s">
        <v>129</v>
      </c>
      <c r="B35" t="s">
        <v>375</v>
      </c>
      <c r="C35" t="s">
        <v>129</v>
      </c>
      <c r="D35" t="s">
        <v>375</v>
      </c>
      <c r="L35" s="39"/>
      <c r="N35" s="40"/>
    </row>
    <row r="36" spans="1:14" x14ac:dyDescent="0.2">
      <c r="A36" t="s">
        <v>296</v>
      </c>
      <c r="B36" t="s">
        <v>621</v>
      </c>
      <c r="C36" t="s">
        <v>296</v>
      </c>
      <c r="D36" t="s">
        <v>603</v>
      </c>
      <c r="L36" s="39"/>
      <c r="N36" s="40"/>
    </row>
    <row r="37" spans="1:14" x14ac:dyDescent="0.2">
      <c r="A37" t="s">
        <v>130</v>
      </c>
      <c r="B37" t="s">
        <v>376</v>
      </c>
      <c r="C37" t="s">
        <v>130</v>
      </c>
      <c r="D37" t="s">
        <v>376</v>
      </c>
      <c r="L37" s="39"/>
      <c r="N37" s="40"/>
    </row>
    <row r="38" spans="1:14" x14ac:dyDescent="0.2">
      <c r="A38" t="s">
        <v>132</v>
      </c>
      <c r="B38" t="s">
        <v>377</v>
      </c>
      <c r="C38" t="s">
        <v>132</v>
      </c>
      <c r="D38" t="s">
        <v>377</v>
      </c>
      <c r="L38" s="39"/>
      <c r="N38" s="40"/>
    </row>
    <row r="39" spans="1:14" x14ac:dyDescent="0.2">
      <c r="A39" t="s">
        <v>131</v>
      </c>
      <c r="B39" t="s">
        <v>378</v>
      </c>
      <c r="C39" t="s">
        <v>131</v>
      </c>
      <c r="D39" t="s">
        <v>378</v>
      </c>
      <c r="L39" s="39"/>
      <c r="N39" s="40"/>
    </row>
    <row r="40" spans="1:14" x14ac:dyDescent="0.2">
      <c r="A40" t="s">
        <v>133</v>
      </c>
      <c r="B40" t="s">
        <v>379</v>
      </c>
      <c r="C40" t="s">
        <v>133</v>
      </c>
      <c r="D40" t="s">
        <v>628</v>
      </c>
      <c r="L40" s="39"/>
      <c r="N40" s="40"/>
    </row>
    <row r="41" spans="1:14" x14ac:dyDescent="0.2">
      <c r="A41" t="s">
        <v>136</v>
      </c>
      <c r="B41" t="s">
        <v>630</v>
      </c>
      <c r="C41" t="s">
        <v>136</v>
      </c>
      <c r="D41" t="s">
        <v>629</v>
      </c>
      <c r="L41" s="39"/>
      <c r="N41" s="40"/>
    </row>
    <row r="42" spans="1:14" x14ac:dyDescent="0.2">
      <c r="A42" t="s">
        <v>137</v>
      </c>
      <c r="B42" t="s">
        <v>380</v>
      </c>
      <c r="C42" t="s">
        <v>137</v>
      </c>
      <c r="D42" t="s">
        <v>380</v>
      </c>
      <c r="L42" s="39"/>
      <c r="N42" s="40"/>
    </row>
    <row r="43" spans="1:14" x14ac:dyDescent="0.2">
      <c r="A43" t="s">
        <v>329</v>
      </c>
      <c r="B43" t="s">
        <v>595</v>
      </c>
      <c r="C43" t="s">
        <v>329</v>
      </c>
      <c r="D43" t="s">
        <v>595</v>
      </c>
      <c r="L43" s="39"/>
      <c r="N43" s="40"/>
    </row>
    <row r="44" spans="1:14" x14ac:dyDescent="0.2">
      <c r="A44" t="s">
        <v>135</v>
      </c>
      <c r="B44" t="s">
        <v>596</v>
      </c>
      <c r="C44" t="s">
        <v>135</v>
      </c>
      <c r="D44" t="s">
        <v>604</v>
      </c>
      <c r="L44" s="39"/>
      <c r="N44" s="40"/>
    </row>
    <row r="45" spans="1:14" x14ac:dyDescent="0.2">
      <c r="A45" t="s">
        <v>138</v>
      </c>
      <c r="B45" t="s">
        <v>381</v>
      </c>
      <c r="C45" t="s">
        <v>138</v>
      </c>
      <c r="D45" t="s">
        <v>381</v>
      </c>
      <c r="L45" s="39"/>
      <c r="N45" s="40"/>
    </row>
    <row r="46" spans="1:14" x14ac:dyDescent="0.2">
      <c r="A46" t="s">
        <v>139</v>
      </c>
      <c r="B46" t="s">
        <v>382</v>
      </c>
      <c r="C46" t="s">
        <v>139</v>
      </c>
      <c r="D46" t="s">
        <v>382</v>
      </c>
      <c r="L46" s="39"/>
      <c r="N46" s="40"/>
    </row>
    <row r="47" spans="1:14" x14ac:dyDescent="0.2">
      <c r="A47" t="s">
        <v>179</v>
      </c>
      <c r="B47" t="s">
        <v>383</v>
      </c>
      <c r="C47" t="s">
        <v>179</v>
      </c>
      <c r="D47" t="s">
        <v>383</v>
      </c>
      <c r="L47" s="39"/>
      <c r="N47" s="40"/>
    </row>
    <row r="48" spans="1:14" x14ac:dyDescent="0.2">
      <c r="A48" t="s">
        <v>140</v>
      </c>
      <c r="B48" t="s">
        <v>384</v>
      </c>
      <c r="C48" t="s">
        <v>140</v>
      </c>
      <c r="D48" t="s">
        <v>384</v>
      </c>
      <c r="L48" s="39"/>
      <c r="N48" s="40"/>
    </row>
    <row r="49" spans="1:14" x14ac:dyDescent="0.2">
      <c r="A49" t="s">
        <v>141</v>
      </c>
      <c r="B49" t="s">
        <v>385</v>
      </c>
      <c r="C49" t="s">
        <v>141</v>
      </c>
      <c r="D49" t="s">
        <v>385</v>
      </c>
      <c r="L49" s="39"/>
      <c r="N49" s="40"/>
    </row>
    <row r="50" spans="1:14" x14ac:dyDescent="0.2">
      <c r="A50" t="s">
        <v>142</v>
      </c>
      <c r="B50" t="s">
        <v>386</v>
      </c>
      <c r="C50" t="s">
        <v>142</v>
      </c>
      <c r="D50" t="s">
        <v>386</v>
      </c>
      <c r="L50" s="39"/>
      <c r="N50" s="40"/>
    </row>
    <row r="51" spans="1:14" x14ac:dyDescent="0.2">
      <c r="A51" t="s">
        <v>143</v>
      </c>
      <c r="B51" t="s">
        <v>387</v>
      </c>
      <c r="C51" t="s">
        <v>143</v>
      </c>
      <c r="D51" t="s">
        <v>387</v>
      </c>
      <c r="L51" s="39"/>
      <c r="N51" s="40"/>
    </row>
    <row r="52" spans="1:14" x14ac:dyDescent="0.2">
      <c r="A52" t="s">
        <v>291</v>
      </c>
      <c r="B52" t="s">
        <v>636</v>
      </c>
      <c r="C52" t="s">
        <v>291</v>
      </c>
      <c r="D52" t="s">
        <v>636</v>
      </c>
      <c r="L52" s="39"/>
      <c r="N52" s="40"/>
    </row>
    <row r="53" spans="1:14" x14ac:dyDescent="0.2">
      <c r="A53" t="s">
        <v>144</v>
      </c>
      <c r="B53" t="s">
        <v>388</v>
      </c>
      <c r="C53" t="s">
        <v>144</v>
      </c>
      <c r="D53" t="s">
        <v>388</v>
      </c>
      <c r="L53" s="39"/>
      <c r="N53" s="40"/>
    </row>
    <row r="54" spans="1:14" x14ac:dyDescent="0.2">
      <c r="A54" t="s">
        <v>297</v>
      </c>
      <c r="B54" t="s">
        <v>389</v>
      </c>
      <c r="C54" t="s">
        <v>297</v>
      </c>
      <c r="D54" t="s">
        <v>389</v>
      </c>
      <c r="L54" s="39"/>
      <c r="N54" s="40"/>
    </row>
    <row r="55" spans="1:14" x14ac:dyDescent="0.2">
      <c r="A55" t="s">
        <v>302</v>
      </c>
      <c r="B55" t="s">
        <v>390</v>
      </c>
      <c r="C55" t="s">
        <v>302</v>
      </c>
      <c r="D55" t="s">
        <v>390</v>
      </c>
      <c r="L55" s="39"/>
      <c r="N55" s="40"/>
    </row>
    <row r="56" spans="1:14" x14ac:dyDescent="0.2">
      <c r="A56" t="s">
        <v>145</v>
      </c>
      <c r="B56" t="s">
        <v>391</v>
      </c>
      <c r="C56" t="s">
        <v>145</v>
      </c>
      <c r="D56" t="s">
        <v>605</v>
      </c>
      <c r="L56" s="39"/>
      <c r="N56" s="40"/>
    </row>
    <row r="57" spans="1:14" x14ac:dyDescent="0.2">
      <c r="A57" t="s">
        <v>146</v>
      </c>
      <c r="B57" t="s">
        <v>392</v>
      </c>
      <c r="C57" t="s">
        <v>146</v>
      </c>
      <c r="D57" t="s">
        <v>392</v>
      </c>
      <c r="L57" s="39"/>
      <c r="N57" s="40"/>
    </row>
    <row r="58" spans="1:14" x14ac:dyDescent="0.2">
      <c r="A58" t="s">
        <v>147</v>
      </c>
      <c r="B58" t="s">
        <v>393</v>
      </c>
      <c r="C58" t="s">
        <v>147</v>
      </c>
      <c r="D58" t="s">
        <v>393</v>
      </c>
      <c r="L58" s="39"/>
      <c r="N58" s="40"/>
    </row>
    <row r="59" spans="1:14" x14ac:dyDescent="0.2">
      <c r="A59" t="s">
        <v>245</v>
      </c>
      <c r="B59" t="s">
        <v>394</v>
      </c>
      <c r="C59" t="s">
        <v>245</v>
      </c>
      <c r="D59" t="s">
        <v>394</v>
      </c>
      <c r="L59" s="39"/>
      <c r="N59" s="40"/>
    </row>
    <row r="60" spans="1:14" x14ac:dyDescent="0.2">
      <c r="A60" t="s">
        <v>298</v>
      </c>
      <c r="B60" t="s">
        <v>395</v>
      </c>
      <c r="C60" t="s">
        <v>298</v>
      </c>
      <c r="D60" t="s">
        <v>606</v>
      </c>
      <c r="L60" s="39"/>
      <c r="N60" s="40"/>
    </row>
    <row r="61" spans="1:14" x14ac:dyDescent="0.2">
      <c r="A61" t="s">
        <v>148</v>
      </c>
      <c r="B61" t="s">
        <v>396</v>
      </c>
      <c r="C61" t="s">
        <v>148</v>
      </c>
      <c r="D61" t="s">
        <v>396</v>
      </c>
      <c r="L61" s="39"/>
      <c r="N61" s="40"/>
    </row>
    <row r="62" spans="1:14" x14ac:dyDescent="0.2">
      <c r="A62" t="s">
        <v>149</v>
      </c>
      <c r="B62" t="s">
        <v>397</v>
      </c>
      <c r="C62" t="s">
        <v>149</v>
      </c>
      <c r="D62" t="s">
        <v>397</v>
      </c>
      <c r="L62" s="39"/>
      <c r="N62" s="40"/>
    </row>
    <row r="63" spans="1:14" x14ac:dyDescent="0.2">
      <c r="A63" t="s">
        <v>267</v>
      </c>
      <c r="B63" t="s">
        <v>398</v>
      </c>
      <c r="C63" t="s">
        <v>267</v>
      </c>
      <c r="D63" t="s">
        <v>398</v>
      </c>
      <c r="L63" s="39"/>
      <c r="N63" s="40"/>
    </row>
    <row r="64" spans="1:14" x14ac:dyDescent="0.2">
      <c r="A64" t="s">
        <v>150</v>
      </c>
      <c r="B64" t="s">
        <v>399</v>
      </c>
      <c r="C64" t="s">
        <v>150</v>
      </c>
      <c r="D64" t="s">
        <v>399</v>
      </c>
      <c r="L64" s="39"/>
      <c r="N64" s="40"/>
    </row>
    <row r="65" spans="1:14" x14ac:dyDescent="0.2">
      <c r="A65" t="s">
        <v>299</v>
      </c>
      <c r="B65" t="s">
        <v>400</v>
      </c>
      <c r="C65" t="s">
        <v>299</v>
      </c>
      <c r="D65" t="s">
        <v>607</v>
      </c>
      <c r="L65" s="39"/>
      <c r="N65" s="40"/>
    </row>
    <row r="66" spans="1:14" x14ac:dyDescent="0.2">
      <c r="A66" t="s">
        <v>154</v>
      </c>
      <c r="B66" t="s">
        <v>401</v>
      </c>
      <c r="C66" t="s">
        <v>154</v>
      </c>
      <c r="D66" t="s">
        <v>401</v>
      </c>
      <c r="L66" s="39"/>
      <c r="N66" s="40"/>
    </row>
    <row r="67" spans="1:14" x14ac:dyDescent="0.2">
      <c r="A67" t="s">
        <v>155</v>
      </c>
      <c r="B67" t="s">
        <v>402</v>
      </c>
      <c r="C67" t="s">
        <v>155</v>
      </c>
      <c r="D67" t="s">
        <v>402</v>
      </c>
      <c r="L67" s="39"/>
      <c r="N67" s="40"/>
    </row>
    <row r="68" spans="1:14" x14ac:dyDescent="0.2">
      <c r="A68" t="s">
        <v>156</v>
      </c>
      <c r="B68" t="s">
        <v>403</v>
      </c>
      <c r="C68" t="s">
        <v>156</v>
      </c>
      <c r="D68" t="s">
        <v>403</v>
      </c>
      <c r="L68" s="39"/>
      <c r="N68" s="40"/>
    </row>
    <row r="69" spans="1:14" x14ac:dyDescent="0.2">
      <c r="A69" t="s">
        <v>157</v>
      </c>
      <c r="B69" t="s">
        <v>404</v>
      </c>
      <c r="C69" t="s">
        <v>157</v>
      </c>
      <c r="D69" t="s">
        <v>404</v>
      </c>
      <c r="L69" s="39"/>
      <c r="N69" s="40"/>
    </row>
    <row r="70" spans="1:14" x14ac:dyDescent="0.2">
      <c r="A70" t="s">
        <v>318</v>
      </c>
      <c r="B70" t="s">
        <v>405</v>
      </c>
      <c r="C70" t="s">
        <v>318</v>
      </c>
      <c r="D70" t="s">
        <v>405</v>
      </c>
      <c r="L70" s="39"/>
      <c r="N70" s="40"/>
    </row>
    <row r="71" spans="1:14" x14ac:dyDescent="0.2">
      <c r="A71" t="s">
        <v>231</v>
      </c>
      <c r="B71" t="s">
        <v>406</v>
      </c>
      <c r="C71" t="s">
        <v>231</v>
      </c>
      <c r="D71" t="s">
        <v>608</v>
      </c>
      <c r="L71" s="39"/>
      <c r="N71" s="40"/>
    </row>
    <row r="72" spans="1:14" x14ac:dyDescent="0.2">
      <c r="A72" t="s">
        <v>159</v>
      </c>
      <c r="B72" t="s">
        <v>407</v>
      </c>
      <c r="C72" t="s">
        <v>159</v>
      </c>
      <c r="D72" t="s">
        <v>407</v>
      </c>
      <c r="L72" s="39"/>
      <c r="N72" s="40"/>
    </row>
    <row r="73" spans="1:14" x14ac:dyDescent="0.2">
      <c r="A73" t="s">
        <v>160</v>
      </c>
      <c r="B73" t="s">
        <v>408</v>
      </c>
      <c r="C73" t="s">
        <v>160</v>
      </c>
      <c r="D73" t="s">
        <v>408</v>
      </c>
      <c r="L73" s="39"/>
      <c r="N73" s="40"/>
    </row>
    <row r="74" spans="1:14" x14ac:dyDescent="0.2">
      <c r="A74" t="s">
        <v>161</v>
      </c>
      <c r="B74" t="s">
        <v>409</v>
      </c>
      <c r="C74" t="s">
        <v>161</v>
      </c>
      <c r="D74" t="s">
        <v>409</v>
      </c>
      <c r="L74" s="39"/>
      <c r="N74" s="40"/>
    </row>
    <row r="75" spans="1:14" x14ac:dyDescent="0.2">
      <c r="A75" t="s">
        <v>153</v>
      </c>
      <c r="B75" t="s">
        <v>410</v>
      </c>
      <c r="C75" t="s">
        <v>153</v>
      </c>
      <c r="D75" t="s">
        <v>410</v>
      </c>
      <c r="L75" s="39"/>
      <c r="N75" s="40"/>
    </row>
    <row r="76" spans="1:14" x14ac:dyDescent="0.2">
      <c r="A76" t="s">
        <v>162</v>
      </c>
      <c r="B76" t="s">
        <v>411</v>
      </c>
      <c r="C76" t="s">
        <v>162</v>
      </c>
      <c r="D76" t="s">
        <v>411</v>
      </c>
      <c r="L76" s="39"/>
      <c r="N76" s="40"/>
    </row>
    <row r="77" spans="1:14" x14ac:dyDescent="0.2">
      <c r="A77" t="s">
        <v>303</v>
      </c>
      <c r="B77" t="s">
        <v>412</v>
      </c>
      <c r="C77" t="s">
        <v>303</v>
      </c>
      <c r="D77" t="s">
        <v>412</v>
      </c>
      <c r="L77" s="39"/>
      <c r="N77" s="40"/>
    </row>
    <row r="78" spans="1:14" x14ac:dyDescent="0.2">
      <c r="A78" t="s">
        <v>164</v>
      </c>
      <c r="B78" t="s">
        <v>413</v>
      </c>
      <c r="C78" t="s">
        <v>164</v>
      </c>
      <c r="D78" t="s">
        <v>413</v>
      </c>
      <c r="L78" s="39"/>
      <c r="N78" s="40"/>
    </row>
    <row r="79" spans="1:14" x14ac:dyDescent="0.2">
      <c r="A79" t="s">
        <v>331</v>
      </c>
      <c r="B79" t="s">
        <v>414</v>
      </c>
      <c r="C79" t="s">
        <v>331</v>
      </c>
      <c r="D79" t="s">
        <v>414</v>
      </c>
      <c r="L79" s="39"/>
      <c r="N79" s="40"/>
    </row>
    <row r="80" spans="1:14" x14ac:dyDescent="0.2">
      <c r="A80" t="s">
        <v>165</v>
      </c>
      <c r="B80" t="s">
        <v>415</v>
      </c>
      <c r="C80" t="s">
        <v>165</v>
      </c>
      <c r="D80" t="s">
        <v>415</v>
      </c>
      <c r="L80" s="39"/>
      <c r="N80" s="40"/>
    </row>
    <row r="81" spans="1:14" x14ac:dyDescent="0.2">
      <c r="A81" t="s">
        <v>163</v>
      </c>
      <c r="B81" t="s">
        <v>416</v>
      </c>
      <c r="C81" t="s">
        <v>163</v>
      </c>
      <c r="D81" t="s">
        <v>416</v>
      </c>
      <c r="L81" s="39"/>
      <c r="N81" s="40"/>
    </row>
    <row r="82" spans="1:14" x14ac:dyDescent="0.2">
      <c r="A82" t="s">
        <v>166</v>
      </c>
      <c r="B82" t="s">
        <v>417</v>
      </c>
      <c r="C82" t="s">
        <v>166</v>
      </c>
      <c r="D82" t="s">
        <v>417</v>
      </c>
      <c r="L82" s="39"/>
      <c r="N82" s="40"/>
    </row>
    <row r="83" spans="1:14" x14ac:dyDescent="0.2">
      <c r="A83" t="s">
        <v>167</v>
      </c>
      <c r="B83" t="s">
        <v>418</v>
      </c>
      <c r="C83" t="s">
        <v>167</v>
      </c>
      <c r="D83" t="s">
        <v>418</v>
      </c>
      <c r="L83" s="39"/>
      <c r="N83" s="40"/>
    </row>
    <row r="84" spans="1:14" x14ac:dyDescent="0.2">
      <c r="A84" t="s">
        <v>168</v>
      </c>
      <c r="B84" t="s">
        <v>419</v>
      </c>
      <c r="C84" t="s">
        <v>168</v>
      </c>
      <c r="D84" t="s">
        <v>419</v>
      </c>
      <c r="L84" s="39"/>
      <c r="N84" s="40"/>
    </row>
    <row r="85" spans="1:14" x14ac:dyDescent="0.2">
      <c r="A85" t="s">
        <v>169</v>
      </c>
      <c r="B85" t="s">
        <v>420</v>
      </c>
      <c r="C85" t="s">
        <v>169</v>
      </c>
      <c r="D85" t="s">
        <v>420</v>
      </c>
      <c r="L85" s="39"/>
      <c r="N85" s="40"/>
    </row>
    <row r="86" spans="1:14" x14ac:dyDescent="0.2">
      <c r="A86" t="s">
        <v>171</v>
      </c>
      <c r="B86" t="s">
        <v>421</v>
      </c>
      <c r="C86" t="s">
        <v>171</v>
      </c>
      <c r="D86" t="s">
        <v>422</v>
      </c>
      <c r="L86" s="39"/>
      <c r="N86" s="40"/>
    </row>
    <row r="87" spans="1:14" x14ac:dyDescent="0.2">
      <c r="A87" t="s">
        <v>170</v>
      </c>
      <c r="B87" t="s">
        <v>423</v>
      </c>
      <c r="C87" t="s">
        <v>170</v>
      </c>
      <c r="D87" t="s">
        <v>423</v>
      </c>
      <c r="L87" s="39"/>
      <c r="N87" s="40"/>
    </row>
    <row r="88" spans="1:14" x14ac:dyDescent="0.2">
      <c r="A88" t="s">
        <v>172</v>
      </c>
      <c r="B88" t="s">
        <v>424</v>
      </c>
      <c r="C88" t="s">
        <v>172</v>
      </c>
      <c r="D88" t="s">
        <v>424</v>
      </c>
      <c r="L88" s="39"/>
      <c r="N88" s="40"/>
    </row>
    <row r="89" spans="1:14" x14ac:dyDescent="0.2">
      <c r="A89" t="s">
        <v>174</v>
      </c>
      <c r="B89" t="s">
        <v>425</v>
      </c>
      <c r="C89" t="s">
        <v>174</v>
      </c>
      <c r="D89" t="s">
        <v>425</v>
      </c>
      <c r="L89" s="39"/>
      <c r="N89" s="40"/>
    </row>
    <row r="90" spans="1:14" x14ac:dyDescent="0.2">
      <c r="A90" t="s">
        <v>173</v>
      </c>
      <c r="B90" t="s">
        <v>426</v>
      </c>
      <c r="C90" t="s">
        <v>173</v>
      </c>
      <c r="D90" t="s">
        <v>426</v>
      </c>
      <c r="L90" s="39"/>
      <c r="N90" s="40"/>
    </row>
    <row r="91" spans="1:14" x14ac:dyDescent="0.2">
      <c r="A91" t="s">
        <v>237</v>
      </c>
      <c r="B91" t="s">
        <v>427</v>
      </c>
      <c r="C91" t="s">
        <v>237</v>
      </c>
      <c r="D91" t="s">
        <v>427</v>
      </c>
      <c r="L91" s="39"/>
      <c r="N91" s="40"/>
    </row>
    <row r="92" spans="1:14" x14ac:dyDescent="0.2">
      <c r="A92" t="s">
        <v>175</v>
      </c>
      <c r="B92" t="s">
        <v>428</v>
      </c>
      <c r="C92" t="s">
        <v>175</v>
      </c>
      <c r="D92" t="s">
        <v>428</v>
      </c>
      <c r="L92" s="39"/>
      <c r="N92" s="40"/>
    </row>
    <row r="93" spans="1:14" x14ac:dyDescent="0.2">
      <c r="A93" t="s">
        <v>176</v>
      </c>
      <c r="B93" t="s">
        <v>429</v>
      </c>
      <c r="C93" t="s">
        <v>176</v>
      </c>
      <c r="D93" t="s">
        <v>429</v>
      </c>
      <c r="L93" s="39"/>
      <c r="N93" s="40"/>
    </row>
    <row r="94" spans="1:14" x14ac:dyDescent="0.2">
      <c r="A94" t="s">
        <v>177</v>
      </c>
      <c r="B94" t="s">
        <v>430</v>
      </c>
      <c r="C94" t="s">
        <v>177</v>
      </c>
      <c r="D94" t="s">
        <v>430</v>
      </c>
      <c r="L94" s="39"/>
      <c r="N94" s="40"/>
    </row>
    <row r="95" spans="1:14" x14ac:dyDescent="0.2">
      <c r="A95" t="s">
        <v>178</v>
      </c>
      <c r="B95" t="s">
        <v>431</v>
      </c>
      <c r="C95" t="s">
        <v>178</v>
      </c>
      <c r="D95" t="s">
        <v>431</v>
      </c>
      <c r="L95" s="39"/>
      <c r="N95" s="40"/>
    </row>
    <row r="96" spans="1:14" x14ac:dyDescent="0.2">
      <c r="A96" t="s">
        <v>181</v>
      </c>
      <c r="B96" t="s">
        <v>432</v>
      </c>
      <c r="C96" t="s">
        <v>181</v>
      </c>
      <c r="D96" t="s">
        <v>432</v>
      </c>
      <c r="L96" s="39"/>
      <c r="N96" s="40"/>
    </row>
    <row r="97" spans="1:14" x14ac:dyDescent="0.2">
      <c r="A97" t="s">
        <v>180</v>
      </c>
      <c r="B97" t="s">
        <v>433</v>
      </c>
      <c r="C97" t="s">
        <v>180</v>
      </c>
      <c r="D97" t="s">
        <v>433</v>
      </c>
      <c r="L97" s="39"/>
      <c r="N97" s="40"/>
    </row>
    <row r="98" spans="1:14" x14ac:dyDescent="0.2">
      <c r="A98" t="s">
        <v>182</v>
      </c>
      <c r="B98" t="s">
        <v>434</v>
      </c>
      <c r="C98" t="s">
        <v>182</v>
      </c>
      <c r="D98" t="s">
        <v>434</v>
      </c>
      <c r="L98" s="39"/>
      <c r="N98" s="40"/>
    </row>
    <row r="99" spans="1:14" x14ac:dyDescent="0.2">
      <c r="A99" t="s">
        <v>183</v>
      </c>
      <c r="B99" t="s">
        <v>435</v>
      </c>
      <c r="C99" t="s">
        <v>183</v>
      </c>
      <c r="D99" t="s">
        <v>435</v>
      </c>
      <c r="L99" s="39"/>
      <c r="N99" s="40"/>
    </row>
    <row r="100" spans="1:14" x14ac:dyDescent="0.2">
      <c r="A100" t="s">
        <v>184</v>
      </c>
      <c r="B100" t="s">
        <v>436</v>
      </c>
      <c r="C100" t="s">
        <v>184</v>
      </c>
      <c r="D100" t="s">
        <v>436</v>
      </c>
      <c r="L100" s="39"/>
      <c r="N100" s="40"/>
    </row>
    <row r="101" spans="1:14" x14ac:dyDescent="0.2">
      <c r="A101" t="s">
        <v>185</v>
      </c>
      <c r="B101" t="s">
        <v>437</v>
      </c>
      <c r="C101" t="s">
        <v>185</v>
      </c>
      <c r="D101" t="s">
        <v>437</v>
      </c>
      <c r="L101" s="39"/>
      <c r="N101" s="40"/>
    </row>
    <row r="102" spans="1:14" x14ac:dyDescent="0.2">
      <c r="A102" t="s">
        <v>438</v>
      </c>
      <c r="B102" t="s">
        <v>594</v>
      </c>
      <c r="C102" t="s">
        <v>438</v>
      </c>
      <c r="D102" t="s">
        <v>598</v>
      </c>
      <c r="L102" s="39"/>
      <c r="N102" s="40"/>
    </row>
    <row r="103" spans="1:14" x14ac:dyDescent="0.2">
      <c r="A103" t="s">
        <v>241</v>
      </c>
      <c r="B103" t="s">
        <v>439</v>
      </c>
      <c r="C103" t="s">
        <v>241</v>
      </c>
      <c r="D103" t="s">
        <v>599</v>
      </c>
      <c r="L103" s="39"/>
      <c r="N103" s="40"/>
    </row>
    <row r="104" spans="1:14" x14ac:dyDescent="0.2">
      <c r="A104" t="s">
        <v>186</v>
      </c>
      <c r="B104" t="s">
        <v>440</v>
      </c>
      <c r="C104" t="s">
        <v>186</v>
      </c>
      <c r="D104" t="s">
        <v>440</v>
      </c>
      <c r="L104" s="39"/>
      <c r="N104" s="40"/>
    </row>
    <row r="105" spans="1:14" x14ac:dyDescent="0.2">
      <c r="A105" t="s">
        <v>187</v>
      </c>
      <c r="B105" t="s">
        <v>624</v>
      </c>
      <c r="C105" t="s">
        <v>187</v>
      </c>
      <c r="D105" t="s">
        <v>624</v>
      </c>
      <c r="L105" s="39"/>
      <c r="N105" s="40"/>
    </row>
    <row r="106" spans="1:14" x14ac:dyDescent="0.2">
      <c r="A106" t="s">
        <v>188</v>
      </c>
      <c r="B106" t="s">
        <v>441</v>
      </c>
      <c r="C106" t="s">
        <v>188</v>
      </c>
      <c r="D106" t="s">
        <v>441</v>
      </c>
      <c r="L106" s="39"/>
      <c r="N106" s="40"/>
    </row>
    <row r="107" spans="1:14" x14ac:dyDescent="0.2">
      <c r="A107" t="s">
        <v>189</v>
      </c>
      <c r="B107" t="s">
        <v>442</v>
      </c>
      <c r="C107" t="s">
        <v>189</v>
      </c>
      <c r="D107" t="s">
        <v>442</v>
      </c>
      <c r="L107" s="39"/>
      <c r="N107" s="40"/>
    </row>
    <row r="108" spans="1:14" x14ac:dyDescent="0.2">
      <c r="A108" t="s">
        <v>191</v>
      </c>
      <c r="B108" t="s">
        <v>443</v>
      </c>
      <c r="C108" t="s">
        <v>191</v>
      </c>
      <c r="D108" t="s">
        <v>443</v>
      </c>
      <c r="L108" s="39"/>
      <c r="N108" s="40"/>
    </row>
    <row r="109" spans="1:14" x14ac:dyDescent="0.2">
      <c r="A109" t="s">
        <v>192</v>
      </c>
      <c r="B109" t="s">
        <v>444</v>
      </c>
      <c r="C109" t="s">
        <v>192</v>
      </c>
      <c r="D109" t="s">
        <v>444</v>
      </c>
      <c r="L109" s="39"/>
      <c r="N109" s="40"/>
    </row>
    <row r="110" spans="1:14" x14ac:dyDescent="0.2">
      <c r="A110" t="s">
        <v>193</v>
      </c>
      <c r="B110" t="s">
        <v>445</v>
      </c>
      <c r="C110" t="s">
        <v>193</v>
      </c>
      <c r="D110" t="s">
        <v>445</v>
      </c>
      <c r="L110" s="39"/>
      <c r="N110" s="40"/>
    </row>
    <row r="111" spans="1:14" x14ac:dyDescent="0.2">
      <c r="A111" t="s">
        <v>190</v>
      </c>
      <c r="B111" t="s">
        <v>446</v>
      </c>
      <c r="C111" t="s">
        <v>190</v>
      </c>
      <c r="D111" t="s">
        <v>446</v>
      </c>
      <c r="L111" s="39"/>
      <c r="N111" s="40"/>
    </row>
    <row r="112" spans="1:14" x14ac:dyDescent="0.2">
      <c r="A112" t="s">
        <v>194</v>
      </c>
      <c r="B112" t="s">
        <v>447</v>
      </c>
      <c r="C112" t="s">
        <v>194</v>
      </c>
      <c r="D112" t="s">
        <v>447</v>
      </c>
      <c r="L112" s="39"/>
      <c r="N112" s="40"/>
    </row>
    <row r="113" spans="1:14" x14ac:dyDescent="0.2">
      <c r="A113" t="s">
        <v>195</v>
      </c>
      <c r="B113" t="s">
        <v>448</v>
      </c>
      <c r="C113" t="s">
        <v>195</v>
      </c>
      <c r="D113" t="s">
        <v>448</v>
      </c>
      <c r="L113" s="39"/>
      <c r="N113" s="40"/>
    </row>
    <row r="114" spans="1:14" x14ac:dyDescent="0.2">
      <c r="A114" t="s">
        <v>196</v>
      </c>
      <c r="B114" t="s">
        <v>449</v>
      </c>
      <c r="C114" t="s">
        <v>196</v>
      </c>
      <c r="D114" t="s">
        <v>450</v>
      </c>
      <c r="L114" s="39"/>
      <c r="N114" s="40"/>
    </row>
    <row r="115" spans="1:14" x14ac:dyDescent="0.2">
      <c r="A115" t="s">
        <v>199</v>
      </c>
      <c r="B115" t="s">
        <v>451</v>
      </c>
      <c r="C115" t="s">
        <v>199</v>
      </c>
      <c r="D115" t="s">
        <v>451</v>
      </c>
      <c r="L115" s="39"/>
      <c r="N115" s="40"/>
    </row>
    <row r="116" spans="1:14" x14ac:dyDescent="0.2">
      <c r="A116" t="s">
        <v>207</v>
      </c>
      <c r="B116" t="s">
        <v>452</v>
      </c>
      <c r="C116" t="s">
        <v>207</v>
      </c>
      <c r="D116" t="s">
        <v>452</v>
      </c>
      <c r="L116" s="39"/>
      <c r="N116" s="40"/>
    </row>
    <row r="117" spans="1:14" x14ac:dyDescent="0.2">
      <c r="A117" t="s">
        <v>204</v>
      </c>
      <c r="B117" t="s">
        <v>453</v>
      </c>
      <c r="C117" t="s">
        <v>204</v>
      </c>
      <c r="D117" t="s">
        <v>453</v>
      </c>
      <c r="L117" s="39"/>
      <c r="N117" s="40"/>
    </row>
    <row r="118" spans="1:14" x14ac:dyDescent="0.2">
      <c r="A118" t="s">
        <v>205</v>
      </c>
      <c r="B118" t="s">
        <v>454</v>
      </c>
      <c r="C118" t="s">
        <v>205</v>
      </c>
      <c r="D118" t="s">
        <v>454</v>
      </c>
      <c r="L118" s="39"/>
      <c r="N118" s="40"/>
    </row>
    <row r="119" spans="1:14" x14ac:dyDescent="0.2">
      <c r="A119" t="s">
        <v>197</v>
      </c>
      <c r="B119" t="s">
        <v>455</v>
      </c>
      <c r="C119" t="s">
        <v>197</v>
      </c>
      <c r="D119" t="s">
        <v>455</v>
      </c>
      <c r="L119" s="39"/>
      <c r="N119" s="40"/>
    </row>
    <row r="120" spans="1:14" x14ac:dyDescent="0.2">
      <c r="A120" t="s">
        <v>206</v>
      </c>
      <c r="B120" t="s">
        <v>456</v>
      </c>
      <c r="C120" t="s">
        <v>206</v>
      </c>
      <c r="D120" t="s">
        <v>456</v>
      </c>
      <c r="L120" s="39"/>
      <c r="N120" s="40"/>
    </row>
    <row r="121" spans="1:14" x14ac:dyDescent="0.2">
      <c r="A121" t="s">
        <v>211</v>
      </c>
      <c r="B121" t="s">
        <v>631</v>
      </c>
      <c r="C121" t="s">
        <v>211</v>
      </c>
      <c r="D121" t="s">
        <v>631</v>
      </c>
      <c r="L121" s="39"/>
      <c r="N121" s="40"/>
    </row>
    <row r="122" spans="1:14" x14ac:dyDescent="0.2">
      <c r="A122" t="s">
        <v>198</v>
      </c>
      <c r="B122" t="s">
        <v>457</v>
      </c>
      <c r="C122" t="s">
        <v>198</v>
      </c>
      <c r="D122" t="s">
        <v>609</v>
      </c>
      <c r="L122" s="39"/>
      <c r="N122" s="40"/>
    </row>
    <row r="123" spans="1:14" x14ac:dyDescent="0.2">
      <c r="A123" t="s">
        <v>212</v>
      </c>
      <c r="B123" t="s">
        <v>458</v>
      </c>
      <c r="C123" t="s">
        <v>212</v>
      </c>
      <c r="D123" t="s">
        <v>458</v>
      </c>
      <c r="L123" s="39"/>
      <c r="N123" s="40"/>
    </row>
    <row r="124" spans="1:14" x14ac:dyDescent="0.2">
      <c r="A124" t="s">
        <v>200</v>
      </c>
      <c r="B124" t="s">
        <v>459</v>
      </c>
      <c r="C124" t="s">
        <v>200</v>
      </c>
      <c r="D124" t="s">
        <v>459</v>
      </c>
      <c r="L124" s="39"/>
      <c r="N124" s="40"/>
    </row>
    <row r="125" spans="1:14" x14ac:dyDescent="0.2">
      <c r="A125" t="s">
        <v>202</v>
      </c>
      <c r="B125" t="s">
        <v>460</v>
      </c>
      <c r="C125" t="s">
        <v>202</v>
      </c>
      <c r="D125" t="s">
        <v>460</v>
      </c>
      <c r="L125" s="39"/>
      <c r="N125" s="40"/>
    </row>
    <row r="126" spans="1:14" x14ac:dyDescent="0.2">
      <c r="A126" t="s">
        <v>203</v>
      </c>
      <c r="B126" t="s">
        <v>461</v>
      </c>
      <c r="C126" t="s">
        <v>203</v>
      </c>
      <c r="D126" t="s">
        <v>462</v>
      </c>
      <c r="L126" s="39"/>
      <c r="N126" s="40"/>
    </row>
    <row r="127" spans="1:14" x14ac:dyDescent="0.2">
      <c r="A127" t="s">
        <v>201</v>
      </c>
      <c r="B127" t="s">
        <v>463</v>
      </c>
      <c r="C127" t="s">
        <v>201</v>
      </c>
      <c r="D127" t="s">
        <v>463</v>
      </c>
      <c r="L127" s="39"/>
      <c r="N127" s="40"/>
    </row>
    <row r="128" spans="1:14" x14ac:dyDescent="0.2">
      <c r="A128" t="s">
        <v>208</v>
      </c>
      <c r="B128" t="s">
        <v>464</v>
      </c>
      <c r="C128" t="s">
        <v>208</v>
      </c>
      <c r="D128" t="s">
        <v>464</v>
      </c>
      <c r="L128" s="39"/>
      <c r="N128" s="40"/>
    </row>
    <row r="129" spans="1:14" x14ac:dyDescent="0.2">
      <c r="A129" t="s">
        <v>333</v>
      </c>
      <c r="B129" t="s">
        <v>465</v>
      </c>
      <c r="C129" t="s">
        <v>333</v>
      </c>
      <c r="D129" t="s">
        <v>465</v>
      </c>
      <c r="L129" s="39"/>
      <c r="N129" s="40"/>
    </row>
    <row r="130" spans="1:14" x14ac:dyDescent="0.2">
      <c r="A130" t="s">
        <v>209</v>
      </c>
      <c r="B130" t="s">
        <v>466</v>
      </c>
      <c r="C130" t="s">
        <v>209</v>
      </c>
      <c r="D130" t="s">
        <v>466</v>
      </c>
      <c r="L130" s="39"/>
      <c r="N130" s="40"/>
    </row>
    <row r="131" spans="1:14" x14ac:dyDescent="0.2">
      <c r="A131" t="s">
        <v>210</v>
      </c>
      <c r="B131" t="s">
        <v>467</v>
      </c>
      <c r="C131" t="s">
        <v>210</v>
      </c>
      <c r="D131" t="s">
        <v>467</v>
      </c>
      <c r="L131" s="39"/>
      <c r="N131" s="40"/>
    </row>
    <row r="132" spans="1:14" x14ac:dyDescent="0.2">
      <c r="A132" t="s">
        <v>126</v>
      </c>
      <c r="B132" t="s">
        <v>468</v>
      </c>
      <c r="C132" t="s">
        <v>126</v>
      </c>
      <c r="D132" t="s">
        <v>468</v>
      </c>
      <c r="L132" s="39"/>
      <c r="N132" s="40"/>
    </row>
    <row r="133" spans="1:14" x14ac:dyDescent="0.2">
      <c r="A133" t="s">
        <v>213</v>
      </c>
      <c r="B133" t="s">
        <v>469</v>
      </c>
      <c r="C133" t="s">
        <v>213</v>
      </c>
      <c r="D133" t="s">
        <v>469</v>
      </c>
      <c r="L133" s="39"/>
      <c r="N133" s="40"/>
    </row>
    <row r="134" spans="1:14" x14ac:dyDescent="0.2">
      <c r="A134" t="s">
        <v>214</v>
      </c>
      <c r="B134" t="s">
        <v>470</v>
      </c>
      <c r="C134" t="s">
        <v>214</v>
      </c>
      <c r="D134" t="s">
        <v>470</v>
      </c>
      <c r="L134" s="39"/>
      <c r="N134" s="40"/>
    </row>
    <row r="135" spans="1:14" x14ac:dyDescent="0.2">
      <c r="A135" t="s">
        <v>216</v>
      </c>
      <c r="B135" t="s">
        <v>471</v>
      </c>
      <c r="C135" t="s">
        <v>216</v>
      </c>
      <c r="D135" t="s">
        <v>471</v>
      </c>
      <c r="L135" s="39"/>
      <c r="N135" s="40"/>
    </row>
    <row r="136" spans="1:14" x14ac:dyDescent="0.2">
      <c r="A136" t="s">
        <v>217</v>
      </c>
      <c r="B136" t="s">
        <v>472</v>
      </c>
      <c r="C136" t="s">
        <v>217</v>
      </c>
      <c r="D136" t="s">
        <v>472</v>
      </c>
      <c r="L136" s="39"/>
      <c r="N136" s="40"/>
    </row>
    <row r="137" spans="1:14" x14ac:dyDescent="0.2">
      <c r="A137" t="s">
        <v>106</v>
      </c>
      <c r="B137" t="s">
        <v>473</v>
      </c>
      <c r="C137" t="s">
        <v>106</v>
      </c>
      <c r="D137" t="s">
        <v>474</v>
      </c>
      <c r="L137" s="39"/>
      <c r="N137" s="40"/>
    </row>
    <row r="138" spans="1:14" x14ac:dyDescent="0.2">
      <c r="A138" t="s">
        <v>215</v>
      </c>
      <c r="B138" t="s">
        <v>475</v>
      </c>
      <c r="C138" t="s">
        <v>215</v>
      </c>
      <c r="D138" t="s">
        <v>475</v>
      </c>
      <c r="L138" s="39"/>
      <c r="N138" s="40"/>
    </row>
    <row r="139" spans="1:14" x14ac:dyDescent="0.2">
      <c r="A139" t="s">
        <v>224</v>
      </c>
      <c r="B139" t="s">
        <v>476</v>
      </c>
      <c r="C139" t="s">
        <v>224</v>
      </c>
      <c r="D139" t="s">
        <v>476</v>
      </c>
      <c r="L139" s="39"/>
      <c r="N139" s="40"/>
    </row>
    <row r="140" spans="1:14" x14ac:dyDescent="0.2">
      <c r="A140" t="s">
        <v>219</v>
      </c>
      <c r="B140" t="s">
        <v>477</v>
      </c>
      <c r="C140" t="s">
        <v>219</v>
      </c>
      <c r="D140" t="s">
        <v>477</v>
      </c>
      <c r="L140" s="39"/>
      <c r="N140" s="40"/>
    </row>
    <row r="141" spans="1:14" x14ac:dyDescent="0.2">
      <c r="A141" t="s">
        <v>220</v>
      </c>
      <c r="B141" t="s">
        <v>478</v>
      </c>
      <c r="C141" t="s">
        <v>220</v>
      </c>
      <c r="D141" t="s">
        <v>478</v>
      </c>
      <c r="L141" s="39"/>
      <c r="N141" s="40"/>
    </row>
    <row r="142" spans="1:14" x14ac:dyDescent="0.2">
      <c r="A142" t="s">
        <v>218</v>
      </c>
      <c r="B142" t="s">
        <v>479</v>
      </c>
      <c r="C142" t="s">
        <v>218</v>
      </c>
      <c r="D142" t="s">
        <v>479</v>
      </c>
      <c r="L142" s="39"/>
      <c r="N142" s="40"/>
    </row>
    <row r="143" spans="1:14" x14ac:dyDescent="0.2">
      <c r="A143" t="s">
        <v>221</v>
      </c>
      <c r="B143" t="s">
        <v>480</v>
      </c>
      <c r="C143" t="s">
        <v>221</v>
      </c>
      <c r="D143" t="s">
        <v>480</v>
      </c>
      <c r="L143" s="39"/>
      <c r="N143" s="40"/>
    </row>
    <row r="144" spans="1:14" x14ac:dyDescent="0.2">
      <c r="A144" t="s">
        <v>222</v>
      </c>
      <c r="B144" t="s">
        <v>481</v>
      </c>
      <c r="C144" t="s">
        <v>222</v>
      </c>
      <c r="D144" t="s">
        <v>481</v>
      </c>
      <c r="L144" s="39"/>
      <c r="N144" s="40"/>
    </row>
    <row r="145" spans="1:14" x14ac:dyDescent="0.2">
      <c r="A145" t="s">
        <v>158</v>
      </c>
      <c r="B145" t="s">
        <v>482</v>
      </c>
      <c r="C145" t="s">
        <v>158</v>
      </c>
      <c r="D145" t="s">
        <v>482</v>
      </c>
      <c r="L145" s="39"/>
      <c r="N145" s="40"/>
    </row>
    <row r="146" spans="1:14" x14ac:dyDescent="0.2">
      <c r="A146" t="s">
        <v>223</v>
      </c>
      <c r="B146" t="s">
        <v>483</v>
      </c>
      <c r="C146" t="s">
        <v>223</v>
      </c>
      <c r="D146" t="s">
        <v>483</v>
      </c>
      <c r="L146" s="39"/>
      <c r="N146" s="40"/>
    </row>
    <row r="147" spans="1:14" x14ac:dyDescent="0.2">
      <c r="A147" t="s">
        <v>225</v>
      </c>
      <c r="B147" t="s">
        <v>484</v>
      </c>
      <c r="C147" t="s">
        <v>225</v>
      </c>
      <c r="D147" t="s">
        <v>484</v>
      </c>
      <c r="L147" s="39"/>
      <c r="N147" s="40"/>
    </row>
    <row r="148" spans="1:14" x14ac:dyDescent="0.2">
      <c r="A148" t="s">
        <v>226</v>
      </c>
      <c r="B148" t="s">
        <v>485</v>
      </c>
      <c r="C148" t="s">
        <v>226</v>
      </c>
      <c r="D148" t="s">
        <v>485</v>
      </c>
      <c r="L148" s="39"/>
      <c r="N148" s="40"/>
    </row>
    <row r="149" spans="1:14" x14ac:dyDescent="0.2">
      <c r="A149" t="s">
        <v>227</v>
      </c>
      <c r="B149" t="s">
        <v>486</v>
      </c>
      <c r="C149" t="s">
        <v>227</v>
      </c>
      <c r="D149" t="s">
        <v>486</v>
      </c>
      <c r="L149" s="39"/>
      <c r="N149" s="40"/>
    </row>
    <row r="150" spans="1:14" x14ac:dyDescent="0.2">
      <c r="A150" t="s">
        <v>487</v>
      </c>
      <c r="B150" t="s">
        <v>597</v>
      </c>
      <c r="C150" t="s">
        <v>487</v>
      </c>
      <c r="D150" t="s">
        <v>592</v>
      </c>
      <c r="L150" s="39"/>
      <c r="N150" s="40"/>
    </row>
    <row r="151" spans="1:14" x14ac:dyDescent="0.2">
      <c r="A151" t="s">
        <v>233</v>
      </c>
      <c r="B151" t="s">
        <v>488</v>
      </c>
      <c r="C151" t="s">
        <v>233</v>
      </c>
      <c r="D151" t="s">
        <v>488</v>
      </c>
      <c r="L151" s="39"/>
      <c r="N151" s="40"/>
    </row>
    <row r="152" spans="1:14" x14ac:dyDescent="0.2">
      <c r="A152" t="s">
        <v>232</v>
      </c>
      <c r="B152" t="s">
        <v>489</v>
      </c>
      <c r="C152" t="s">
        <v>232</v>
      </c>
      <c r="D152" t="s">
        <v>232</v>
      </c>
      <c r="L152" s="39"/>
      <c r="N152" s="40"/>
    </row>
    <row r="153" spans="1:14" x14ac:dyDescent="0.2">
      <c r="A153" t="s">
        <v>236</v>
      </c>
      <c r="B153" t="s">
        <v>490</v>
      </c>
      <c r="C153" t="s">
        <v>236</v>
      </c>
      <c r="D153" t="s">
        <v>490</v>
      </c>
      <c r="L153" s="39"/>
      <c r="N153" s="40"/>
    </row>
    <row r="154" spans="1:14" x14ac:dyDescent="0.2">
      <c r="A154" t="s">
        <v>228</v>
      </c>
      <c r="B154" t="s">
        <v>491</v>
      </c>
      <c r="C154" t="s">
        <v>228</v>
      </c>
      <c r="D154" t="s">
        <v>491</v>
      </c>
      <c r="L154" s="39"/>
      <c r="N154" s="40"/>
    </row>
    <row r="155" spans="1:14" x14ac:dyDescent="0.2">
      <c r="A155" t="s">
        <v>229</v>
      </c>
      <c r="B155" t="s">
        <v>492</v>
      </c>
      <c r="C155" t="s">
        <v>229</v>
      </c>
      <c r="D155" t="s">
        <v>492</v>
      </c>
      <c r="L155" s="39"/>
      <c r="N155" s="40"/>
    </row>
    <row r="156" spans="1:14" x14ac:dyDescent="0.2">
      <c r="A156" t="s">
        <v>230</v>
      </c>
      <c r="B156" t="s">
        <v>632</v>
      </c>
      <c r="C156" t="s">
        <v>230</v>
      </c>
      <c r="D156" t="s">
        <v>493</v>
      </c>
      <c r="L156" s="39"/>
      <c r="N156" s="40"/>
    </row>
    <row r="157" spans="1:14" x14ac:dyDescent="0.2">
      <c r="A157" t="s">
        <v>234</v>
      </c>
      <c r="B157" t="s">
        <v>494</v>
      </c>
      <c r="C157" t="s">
        <v>234</v>
      </c>
      <c r="D157" t="s">
        <v>494</v>
      </c>
      <c r="L157" s="39"/>
      <c r="N157" s="40"/>
    </row>
    <row r="158" spans="1:14" x14ac:dyDescent="0.2">
      <c r="A158" t="s">
        <v>235</v>
      </c>
      <c r="B158" t="s">
        <v>495</v>
      </c>
      <c r="C158" t="s">
        <v>235</v>
      </c>
      <c r="D158" t="s">
        <v>495</v>
      </c>
      <c r="L158" s="39"/>
      <c r="N158" s="40"/>
    </row>
    <row r="159" spans="1:14" x14ac:dyDescent="0.2">
      <c r="A159" t="s">
        <v>240</v>
      </c>
      <c r="B159" t="s">
        <v>496</v>
      </c>
      <c r="C159" t="s">
        <v>240</v>
      </c>
      <c r="D159" t="s">
        <v>496</v>
      </c>
      <c r="L159" s="39"/>
      <c r="N159" s="40"/>
    </row>
    <row r="160" spans="1:14" x14ac:dyDescent="0.2">
      <c r="A160" t="s">
        <v>238</v>
      </c>
      <c r="B160" t="s">
        <v>497</v>
      </c>
      <c r="C160" t="s">
        <v>238</v>
      </c>
      <c r="D160" t="s">
        <v>497</v>
      </c>
      <c r="L160" s="39"/>
      <c r="N160" s="40"/>
    </row>
    <row r="161" spans="1:14" x14ac:dyDescent="0.2">
      <c r="A161" t="s">
        <v>239</v>
      </c>
      <c r="B161" t="s">
        <v>498</v>
      </c>
      <c r="C161" t="s">
        <v>239</v>
      </c>
      <c r="D161" t="s">
        <v>498</v>
      </c>
      <c r="L161" s="39"/>
      <c r="N161" s="40"/>
    </row>
    <row r="162" spans="1:14" x14ac:dyDescent="0.2">
      <c r="A162" t="s">
        <v>242</v>
      </c>
      <c r="B162" t="s">
        <v>499</v>
      </c>
      <c r="C162" t="s">
        <v>242</v>
      </c>
      <c r="D162" t="s">
        <v>499</v>
      </c>
      <c r="L162" s="39"/>
      <c r="N162" s="40"/>
    </row>
    <row r="163" spans="1:14" x14ac:dyDescent="0.2">
      <c r="A163" t="s">
        <v>500</v>
      </c>
      <c r="B163" t="s">
        <v>633</v>
      </c>
      <c r="C163" t="s">
        <v>500</v>
      </c>
      <c r="D163" t="s">
        <v>501</v>
      </c>
      <c r="L163" s="39"/>
      <c r="N163" s="40"/>
    </row>
    <row r="164" spans="1:14" x14ac:dyDescent="0.2">
      <c r="A164" t="s">
        <v>243</v>
      </c>
      <c r="B164" t="s">
        <v>502</v>
      </c>
      <c r="C164" t="s">
        <v>243</v>
      </c>
      <c r="D164" t="s">
        <v>503</v>
      </c>
      <c r="L164" s="39"/>
      <c r="N164" s="40"/>
    </row>
    <row r="165" spans="1:14" x14ac:dyDescent="0.2">
      <c r="A165" t="s">
        <v>305</v>
      </c>
      <c r="B165" t="s">
        <v>504</v>
      </c>
      <c r="C165" t="s">
        <v>305</v>
      </c>
      <c r="D165" t="s">
        <v>504</v>
      </c>
      <c r="L165" s="39"/>
      <c r="N165" s="40"/>
    </row>
    <row r="166" spans="1:14" x14ac:dyDescent="0.2">
      <c r="A166" t="s">
        <v>289</v>
      </c>
      <c r="B166" t="s">
        <v>505</v>
      </c>
      <c r="C166" t="s">
        <v>289</v>
      </c>
      <c r="D166" t="s">
        <v>505</v>
      </c>
      <c r="L166" s="39"/>
      <c r="N166" s="40"/>
    </row>
    <row r="167" spans="1:14" x14ac:dyDescent="0.2">
      <c r="A167" t="s">
        <v>246</v>
      </c>
      <c r="B167" t="s">
        <v>591</v>
      </c>
      <c r="C167" t="s">
        <v>246</v>
      </c>
      <c r="D167" t="s">
        <v>591</v>
      </c>
      <c r="L167" s="39"/>
      <c r="N167" s="40"/>
    </row>
    <row r="168" spans="1:14" x14ac:dyDescent="0.2">
      <c r="A168" t="s">
        <v>335</v>
      </c>
      <c r="B168" t="s">
        <v>506</v>
      </c>
      <c r="C168" t="s">
        <v>335</v>
      </c>
      <c r="D168" t="s">
        <v>610</v>
      </c>
      <c r="L168" s="39"/>
      <c r="N168" s="40"/>
    </row>
    <row r="169" spans="1:14" x14ac:dyDescent="0.2">
      <c r="A169" t="s">
        <v>247</v>
      </c>
      <c r="B169" t="s">
        <v>507</v>
      </c>
      <c r="C169" t="s">
        <v>247</v>
      </c>
      <c r="D169" t="s">
        <v>507</v>
      </c>
      <c r="L169" s="39"/>
      <c r="N169" s="40"/>
    </row>
    <row r="170" spans="1:14" x14ac:dyDescent="0.2">
      <c r="A170" t="s">
        <v>248</v>
      </c>
      <c r="B170" t="s">
        <v>508</v>
      </c>
      <c r="C170" t="s">
        <v>248</v>
      </c>
      <c r="D170" t="s">
        <v>508</v>
      </c>
      <c r="L170" s="39"/>
      <c r="N170" s="40"/>
    </row>
    <row r="171" spans="1:14" x14ac:dyDescent="0.2">
      <c r="A171" t="s">
        <v>250</v>
      </c>
      <c r="B171" t="s">
        <v>509</v>
      </c>
      <c r="C171" t="s">
        <v>250</v>
      </c>
      <c r="D171" t="s">
        <v>509</v>
      </c>
      <c r="L171" s="39"/>
      <c r="N171" s="40"/>
    </row>
    <row r="172" spans="1:14" x14ac:dyDescent="0.2">
      <c r="A172" t="s">
        <v>253</v>
      </c>
      <c r="B172" t="s">
        <v>510</v>
      </c>
      <c r="C172" t="s">
        <v>253</v>
      </c>
      <c r="D172" t="s">
        <v>510</v>
      </c>
      <c r="L172" s="39"/>
      <c r="N172" s="40"/>
    </row>
    <row r="173" spans="1:14" x14ac:dyDescent="0.2">
      <c r="A173" t="s">
        <v>252</v>
      </c>
      <c r="B173" t="s">
        <v>511</v>
      </c>
      <c r="C173" t="s">
        <v>252</v>
      </c>
      <c r="D173" t="s">
        <v>511</v>
      </c>
      <c r="L173" s="39"/>
      <c r="N173" s="40"/>
    </row>
    <row r="174" spans="1:14" x14ac:dyDescent="0.2">
      <c r="A174" t="s">
        <v>264</v>
      </c>
      <c r="B174" t="s">
        <v>634</v>
      </c>
      <c r="C174" t="s">
        <v>264</v>
      </c>
      <c r="D174" t="s">
        <v>634</v>
      </c>
      <c r="L174" s="39"/>
      <c r="N174" s="40"/>
    </row>
    <row r="175" spans="1:14" x14ac:dyDescent="0.2">
      <c r="A175" t="s">
        <v>254</v>
      </c>
      <c r="B175" t="s">
        <v>512</v>
      </c>
      <c r="C175" t="s">
        <v>254</v>
      </c>
      <c r="D175" t="s">
        <v>512</v>
      </c>
      <c r="L175" s="39"/>
      <c r="N175" s="40"/>
    </row>
    <row r="176" spans="1:14" x14ac:dyDescent="0.2">
      <c r="A176" t="s">
        <v>255</v>
      </c>
      <c r="B176" t="s">
        <v>513</v>
      </c>
      <c r="C176" t="s">
        <v>255</v>
      </c>
      <c r="D176" t="s">
        <v>513</v>
      </c>
      <c r="L176" s="39"/>
      <c r="N176" s="40"/>
    </row>
    <row r="177" spans="1:14" x14ac:dyDescent="0.2">
      <c r="A177" t="s">
        <v>256</v>
      </c>
      <c r="B177" t="s">
        <v>514</v>
      </c>
      <c r="C177" t="s">
        <v>256</v>
      </c>
      <c r="D177" t="s">
        <v>514</v>
      </c>
      <c r="L177" s="39"/>
      <c r="N177" s="40"/>
    </row>
    <row r="178" spans="1:14" x14ac:dyDescent="0.2">
      <c r="A178" t="s">
        <v>244</v>
      </c>
      <c r="B178" t="s">
        <v>515</v>
      </c>
      <c r="C178" t="s">
        <v>244</v>
      </c>
      <c r="D178" t="s">
        <v>515</v>
      </c>
      <c r="L178" s="39"/>
      <c r="N178" s="40"/>
    </row>
    <row r="179" spans="1:14" x14ac:dyDescent="0.2">
      <c r="A179" t="s">
        <v>257</v>
      </c>
      <c r="B179" t="s">
        <v>516</v>
      </c>
      <c r="C179" t="s">
        <v>257</v>
      </c>
      <c r="D179" t="s">
        <v>516</v>
      </c>
      <c r="L179" s="39"/>
      <c r="N179" s="40"/>
    </row>
    <row r="180" spans="1:14" x14ac:dyDescent="0.2">
      <c r="A180" t="s">
        <v>258</v>
      </c>
      <c r="B180" t="s">
        <v>517</v>
      </c>
      <c r="C180" t="s">
        <v>258</v>
      </c>
      <c r="D180" t="s">
        <v>517</v>
      </c>
      <c r="L180" s="39"/>
      <c r="N180" s="40"/>
    </row>
    <row r="181" spans="1:14" x14ac:dyDescent="0.2">
      <c r="A181" t="s">
        <v>260</v>
      </c>
      <c r="B181" t="s">
        <v>593</v>
      </c>
      <c r="C181" t="s">
        <v>260</v>
      </c>
      <c r="D181" t="s">
        <v>611</v>
      </c>
      <c r="L181" s="39"/>
      <c r="N181" s="40"/>
    </row>
    <row r="182" spans="1:14" x14ac:dyDescent="0.2">
      <c r="A182" t="s">
        <v>334</v>
      </c>
      <c r="B182" t="s">
        <v>518</v>
      </c>
      <c r="C182" t="s">
        <v>334</v>
      </c>
      <c r="D182" t="s">
        <v>612</v>
      </c>
      <c r="L182" s="39"/>
      <c r="N182" s="40"/>
    </row>
    <row r="183" spans="1:14" x14ac:dyDescent="0.2">
      <c r="A183" t="s">
        <v>261</v>
      </c>
      <c r="B183" t="s">
        <v>625</v>
      </c>
      <c r="C183" t="s">
        <v>261</v>
      </c>
      <c r="D183" t="s">
        <v>625</v>
      </c>
      <c r="L183" s="39"/>
      <c r="N183" s="40"/>
    </row>
    <row r="184" spans="1:14" x14ac:dyDescent="0.2">
      <c r="A184" t="s">
        <v>262</v>
      </c>
      <c r="B184" t="s">
        <v>626</v>
      </c>
      <c r="C184" t="s">
        <v>262</v>
      </c>
      <c r="D184" t="s">
        <v>626</v>
      </c>
      <c r="L184" s="39"/>
      <c r="N184" s="40"/>
    </row>
    <row r="185" spans="1:14" x14ac:dyDescent="0.2">
      <c r="A185" t="s">
        <v>317</v>
      </c>
      <c r="B185" t="s">
        <v>622</v>
      </c>
      <c r="C185" t="s">
        <v>317</v>
      </c>
      <c r="D185" t="s">
        <v>620</v>
      </c>
      <c r="L185" s="39"/>
      <c r="N185" s="40"/>
    </row>
    <row r="186" spans="1:14" x14ac:dyDescent="0.2">
      <c r="A186" t="s">
        <v>259</v>
      </c>
      <c r="B186" t="s">
        <v>519</v>
      </c>
      <c r="C186" t="s">
        <v>259</v>
      </c>
      <c r="D186" t="s">
        <v>519</v>
      </c>
      <c r="L186" s="39"/>
      <c r="N186" s="40"/>
    </row>
    <row r="187" spans="1:14" x14ac:dyDescent="0.2">
      <c r="A187" t="s">
        <v>265</v>
      </c>
      <c r="B187" t="s">
        <v>520</v>
      </c>
      <c r="C187" t="s">
        <v>265</v>
      </c>
      <c r="D187" t="s">
        <v>520</v>
      </c>
      <c r="L187" s="39"/>
      <c r="N187" s="40"/>
    </row>
    <row r="188" spans="1:14" x14ac:dyDescent="0.2">
      <c r="A188" t="s">
        <v>266</v>
      </c>
      <c r="B188" t="s">
        <v>635</v>
      </c>
      <c r="C188" t="s">
        <v>266</v>
      </c>
      <c r="D188" t="s">
        <v>635</v>
      </c>
      <c r="L188" s="39"/>
      <c r="N188" s="40"/>
    </row>
    <row r="189" spans="1:14" x14ac:dyDescent="0.2">
      <c r="A189" t="s">
        <v>268</v>
      </c>
      <c r="B189" t="s">
        <v>521</v>
      </c>
      <c r="C189" t="s">
        <v>268</v>
      </c>
      <c r="D189" t="s">
        <v>521</v>
      </c>
      <c r="L189" s="39"/>
      <c r="N189" s="40"/>
    </row>
    <row r="190" spans="1:14" x14ac:dyDescent="0.2">
      <c r="A190" t="s">
        <v>269</v>
      </c>
      <c r="B190" t="s">
        <v>522</v>
      </c>
      <c r="C190" t="s">
        <v>269</v>
      </c>
      <c r="D190" t="s">
        <v>522</v>
      </c>
      <c r="H190" s="1"/>
      <c r="L190" s="39"/>
      <c r="N190" s="40"/>
    </row>
    <row r="191" spans="1:14" x14ac:dyDescent="0.2">
      <c r="A191" t="s">
        <v>307</v>
      </c>
      <c r="B191" t="s">
        <v>523</v>
      </c>
      <c r="C191" t="s">
        <v>307</v>
      </c>
      <c r="D191" t="s">
        <v>523</v>
      </c>
      <c r="L191" s="39"/>
      <c r="N191" s="40"/>
    </row>
    <row r="192" spans="1:14" x14ac:dyDescent="0.2">
      <c r="A192" t="s">
        <v>270</v>
      </c>
      <c r="B192" t="s">
        <v>524</v>
      </c>
      <c r="C192" t="s">
        <v>270</v>
      </c>
      <c r="D192" t="s">
        <v>524</v>
      </c>
      <c r="H192" s="1"/>
      <c r="L192" s="39"/>
      <c r="N192" s="40"/>
    </row>
    <row r="193" spans="1:14" x14ac:dyDescent="0.2">
      <c r="A193" t="s">
        <v>271</v>
      </c>
      <c r="B193" t="s">
        <v>525</v>
      </c>
      <c r="C193" t="s">
        <v>271</v>
      </c>
      <c r="D193" t="s">
        <v>525</v>
      </c>
      <c r="L193" s="39"/>
      <c r="N193" s="40"/>
    </row>
    <row r="194" spans="1:14" x14ac:dyDescent="0.2">
      <c r="A194" t="s">
        <v>151</v>
      </c>
      <c r="B194" s="39" t="s">
        <v>526</v>
      </c>
      <c r="C194" t="s">
        <v>151</v>
      </c>
      <c r="D194" s="39" t="s">
        <v>526</v>
      </c>
      <c r="L194" s="39"/>
      <c r="N194" s="40"/>
    </row>
    <row r="195" spans="1:14" x14ac:dyDescent="0.2">
      <c r="A195" t="s">
        <v>273</v>
      </c>
      <c r="B195" t="s">
        <v>527</v>
      </c>
      <c r="C195" t="s">
        <v>273</v>
      </c>
      <c r="D195" t="s">
        <v>527</v>
      </c>
      <c r="L195" s="39"/>
      <c r="N195" s="40"/>
    </row>
    <row r="196" spans="1:14" x14ac:dyDescent="0.2">
      <c r="A196" t="s">
        <v>528</v>
      </c>
      <c r="B196" t="s">
        <v>529</v>
      </c>
      <c r="C196" t="s">
        <v>528</v>
      </c>
      <c r="D196" t="s">
        <v>529</v>
      </c>
      <c r="L196" s="39"/>
      <c r="N196" s="40"/>
    </row>
    <row r="197" spans="1:14" x14ac:dyDescent="0.2">
      <c r="A197" t="s">
        <v>272</v>
      </c>
      <c r="B197" t="s">
        <v>530</v>
      </c>
      <c r="C197" t="s">
        <v>272</v>
      </c>
      <c r="D197" t="s">
        <v>530</v>
      </c>
      <c r="H197" s="1"/>
      <c r="L197" s="39"/>
      <c r="N197" s="40"/>
    </row>
    <row r="198" spans="1:14" x14ac:dyDescent="0.2">
      <c r="A198" t="s">
        <v>274</v>
      </c>
      <c r="B198" t="s">
        <v>531</v>
      </c>
      <c r="C198" t="s">
        <v>274</v>
      </c>
      <c r="D198" t="s">
        <v>613</v>
      </c>
      <c r="L198" s="39"/>
      <c r="N198" s="40"/>
    </row>
    <row r="199" spans="1:14" x14ac:dyDescent="0.2">
      <c r="A199" t="s">
        <v>532</v>
      </c>
      <c r="B199" t="s">
        <v>533</v>
      </c>
      <c r="C199" t="s">
        <v>532</v>
      </c>
      <c r="D199" t="s">
        <v>627</v>
      </c>
      <c r="L199" s="39"/>
      <c r="N199" s="40"/>
    </row>
    <row r="200" spans="1:14" x14ac:dyDescent="0.2">
      <c r="A200" t="s">
        <v>275</v>
      </c>
      <c r="B200" t="s">
        <v>534</v>
      </c>
      <c r="C200" t="s">
        <v>275</v>
      </c>
      <c r="D200" t="s">
        <v>534</v>
      </c>
      <c r="L200" s="39"/>
      <c r="N200" s="40"/>
    </row>
    <row r="201" spans="1:14" x14ac:dyDescent="0.2">
      <c r="A201" t="s">
        <v>276</v>
      </c>
      <c r="B201" t="s">
        <v>589</v>
      </c>
      <c r="C201" t="s">
        <v>276</v>
      </c>
      <c r="D201" t="s">
        <v>589</v>
      </c>
      <c r="L201" s="39"/>
      <c r="N201" s="40"/>
    </row>
    <row r="202" spans="1:14" x14ac:dyDescent="0.2">
      <c r="A202" t="s">
        <v>277</v>
      </c>
      <c r="B202" t="s">
        <v>535</v>
      </c>
      <c r="C202" t="s">
        <v>277</v>
      </c>
      <c r="D202" t="s">
        <v>535</v>
      </c>
      <c r="L202" s="39"/>
      <c r="N202" s="40"/>
    </row>
    <row r="203" spans="1:14" x14ac:dyDescent="0.2">
      <c r="A203" t="s">
        <v>308</v>
      </c>
      <c r="B203" t="s">
        <v>536</v>
      </c>
      <c r="C203" t="s">
        <v>308</v>
      </c>
      <c r="D203" t="s">
        <v>614</v>
      </c>
      <c r="H203" s="1"/>
      <c r="L203" s="39"/>
    </row>
    <row r="204" spans="1:14" x14ac:dyDescent="0.2">
      <c r="A204" t="s">
        <v>278</v>
      </c>
      <c r="B204" t="s">
        <v>537</v>
      </c>
      <c r="C204" t="s">
        <v>278</v>
      </c>
      <c r="D204" t="s">
        <v>537</v>
      </c>
      <c r="L204" s="39"/>
    </row>
    <row r="205" spans="1:14" x14ac:dyDescent="0.2">
      <c r="A205" t="s">
        <v>280</v>
      </c>
      <c r="B205" t="s">
        <v>538</v>
      </c>
      <c r="C205" t="s">
        <v>280</v>
      </c>
      <c r="D205" t="s">
        <v>538</v>
      </c>
      <c r="L205" s="39"/>
    </row>
    <row r="206" spans="1:14" x14ac:dyDescent="0.2">
      <c r="A206" t="s">
        <v>282</v>
      </c>
      <c r="B206" t="s">
        <v>539</v>
      </c>
      <c r="C206" t="s">
        <v>282</v>
      </c>
      <c r="D206" t="s">
        <v>539</v>
      </c>
      <c r="L206" s="39"/>
    </row>
    <row r="207" spans="1:14" x14ac:dyDescent="0.2">
      <c r="A207" t="s">
        <v>279</v>
      </c>
      <c r="B207" t="s">
        <v>540</v>
      </c>
      <c r="C207" t="s">
        <v>279</v>
      </c>
      <c r="D207" t="s">
        <v>615</v>
      </c>
      <c r="L207" s="39"/>
    </row>
    <row r="208" spans="1:14" x14ac:dyDescent="0.2">
      <c r="A208" t="s">
        <v>281</v>
      </c>
      <c r="B208" t="s">
        <v>541</v>
      </c>
      <c r="C208" t="s">
        <v>281</v>
      </c>
      <c r="D208" t="s">
        <v>541</v>
      </c>
      <c r="L208" s="39"/>
    </row>
    <row r="209" spans="1:12" x14ac:dyDescent="0.2">
      <c r="A209" t="s">
        <v>284</v>
      </c>
      <c r="B209" t="s">
        <v>542</v>
      </c>
      <c r="C209" t="s">
        <v>284</v>
      </c>
      <c r="D209" t="s">
        <v>284</v>
      </c>
      <c r="L209" s="39"/>
    </row>
    <row r="210" spans="1:12" x14ac:dyDescent="0.2">
      <c r="A210" t="s">
        <v>311</v>
      </c>
      <c r="B210" t="s">
        <v>617</v>
      </c>
      <c r="C210" t="s">
        <v>311</v>
      </c>
      <c r="D210" t="s">
        <v>616</v>
      </c>
      <c r="L210" s="39"/>
    </row>
    <row r="211" spans="1:12" x14ac:dyDescent="0.2">
      <c r="A211" t="s">
        <v>283</v>
      </c>
      <c r="B211" t="s">
        <v>543</v>
      </c>
      <c r="C211" t="s">
        <v>283</v>
      </c>
      <c r="D211" t="s">
        <v>543</v>
      </c>
      <c r="L211" s="39"/>
    </row>
    <row r="212" spans="1:12" x14ac:dyDescent="0.2">
      <c r="A212" t="s">
        <v>310</v>
      </c>
      <c r="B212" t="s">
        <v>544</v>
      </c>
      <c r="C212" t="s">
        <v>310</v>
      </c>
      <c r="D212" t="s">
        <v>544</v>
      </c>
      <c r="L212" s="39"/>
    </row>
    <row r="213" spans="1:12" x14ac:dyDescent="0.2">
      <c r="A213" t="s">
        <v>285</v>
      </c>
      <c r="B213" t="s">
        <v>545</v>
      </c>
      <c r="C213" t="s">
        <v>285</v>
      </c>
      <c r="D213" t="s">
        <v>545</v>
      </c>
      <c r="L213" s="39"/>
    </row>
    <row r="214" spans="1:12" x14ac:dyDescent="0.2">
      <c r="A214" t="s">
        <v>286</v>
      </c>
      <c r="B214" t="s">
        <v>546</v>
      </c>
      <c r="C214" t="s">
        <v>286</v>
      </c>
      <c r="D214" t="s">
        <v>546</v>
      </c>
      <c r="H214" s="1"/>
      <c r="L214" s="39"/>
    </row>
    <row r="215" spans="1:12" x14ac:dyDescent="0.2">
      <c r="A215" t="s">
        <v>287</v>
      </c>
      <c r="B215" t="s">
        <v>547</v>
      </c>
      <c r="C215" t="s">
        <v>287</v>
      </c>
      <c r="D215" t="s">
        <v>547</v>
      </c>
      <c r="L215" s="39"/>
    </row>
    <row r="216" spans="1:12" x14ac:dyDescent="0.2">
      <c r="A216" t="s">
        <v>127</v>
      </c>
      <c r="B216" t="s">
        <v>623</v>
      </c>
      <c r="C216" t="s">
        <v>127</v>
      </c>
      <c r="D216" t="s">
        <v>600</v>
      </c>
      <c r="L216" s="39"/>
    </row>
    <row r="217" spans="1:12" x14ac:dyDescent="0.2">
      <c r="A217" t="s">
        <v>288</v>
      </c>
      <c r="B217" t="s">
        <v>618</v>
      </c>
      <c r="C217" t="s">
        <v>288</v>
      </c>
      <c r="D217" t="s">
        <v>619</v>
      </c>
    </row>
    <row r="218" spans="1:12" x14ac:dyDescent="0.2">
      <c r="A218" t="s">
        <v>336</v>
      </c>
      <c r="B218" t="s">
        <v>548</v>
      </c>
      <c r="C218" t="s">
        <v>336</v>
      </c>
      <c r="D218" t="s">
        <v>548</v>
      </c>
    </row>
    <row r="219" spans="1:12" x14ac:dyDescent="0.2">
      <c r="A219" t="s">
        <v>290</v>
      </c>
      <c r="B219" t="s">
        <v>549</v>
      </c>
      <c r="C219" t="s">
        <v>290</v>
      </c>
      <c r="D219" t="s">
        <v>549</v>
      </c>
    </row>
    <row r="220" spans="1:12" x14ac:dyDescent="0.2">
      <c r="A220" t="s">
        <v>293</v>
      </c>
      <c r="B220" t="s">
        <v>550</v>
      </c>
      <c r="C220" t="s">
        <v>293</v>
      </c>
      <c r="D220" t="s">
        <v>550</v>
      </c>
    </row>
    <row r="221" spans="1:12" x14ac:dyDescent="0.2">
      <c r="A221" t="s">
        <v>292</v>
      </c>
      <c r="B221" t="s">
        <v>551</v>
      </c>
      <c r="C221" t="s">
        <v>292</v>
      </c>
      <c r="D221" t="s">
        <v>551</v>
      </c>
    </row>
    <row r="223" spans="1:12" x14ac:dyDescent="0.2">
      <c r="H223" s="1"/>
    </row>
    <row r="224" spans="1:12" x14ac:dyDescent="0.2">
      <c r="A224" t="s">
        <v>552</v>
      </c>
      <c r="H224" s="1"/>
    </row>
    <row r="225" spans="1:5" x14ac:dyDescent="0.2">
      <c r="A225" t="s">
        <v>330</v>
      </c>
      <c r="B225" t="s">
        <v>553</v>
      </c>
      <c r="C225" t="s">
        <v>330</v>
      </c>
      <c r="D225" t="s">
        <v>553</v>
      </c>
    </row>
    <row r="226" spans="1:5" x14ac:dyDescent="0.2">
      <c r="A226" t="s">
        <v>554</v>
      </c>
      <c r="B226" t="s">
        <v>555</v>
      </c>
      <c r="C226" t="s">
        <v>554</v>
      </c>
      <c r="D226" t="s">
        <v>555</v>
      </c>
    </row>
    <row r="227" spans="1:5" x14ac:dyDescent="0.2">
      <c r="A227" t="s">
        <v>556</v>
      </c>
      <c r="B227" t="s">
        <v>557</v>
      </c>
      <c r="C227" t="s">
        <v>556</v>
      </c>
      <c r="D227" t="s">
        <v>557</v>
      </c>
    </row>
    <row r="228" spans="1:5" x14ac:dyDescent="0.2">
      <c r="A228" t="s">
        <v>251</v>
      </c>
      <c r="B228" t="s">
        <v>558</v>
      </c>
      <c r="C228" t="s">
        <v>251</v>
      </c>
      <c r="D228" t="s">
        <v>559</v>
      </c>
    </row>
    <row r="229" spans="1:5" x14ac:dyDescent="0.2">
      <c r="A229" t="s">
        <v>332</v>
      </c>
      <c r="B229" t="s">
        <v>560</v>
      </c>
      <c r="C229" t="s">
        <v>332</v>
      </c>
      <c r="D229" t="s">
        <v>561</v>
      </c>
    </row>
    <row r="230" spans="1:5" x14ac:dyDescent="0.2">
      <c r="A230" s="1" t="s">
        <v>337</v>
      </c>
      <c r="B230" s="1" t="s">
        <v>562</v>
      </c>
      <c r="C230" s="1" t="s">
        <v>337</v>
      </c>
      <c r="D230" s="1" t="s">
        <v>562</v>
      </c>
    </row>
    <row r="231" spans="1:5" x14ac:dyDescent="0.2">
      <c r="A231" s="1" t="s">
        <v>304</v>
      </c>
      <c r="B231" s="1" t="s">
        <v>563</v>
      </c>
      <c r="C231" s="1" t="s">
        <v>304</v>
      </c>
      <c r="D231" s="1" t="s">
        <v>563</v>
      </c>
    </row>
    <row r="232" spans="1:5" x14ac:dyDescent="0.2">
      <c r="A232" s="1" t="s">
        <v>249</v>
      </c>
      <c r="B232" s="1" t="s">
        <v>564</v>
      </c>
      <c r="C232" s="1" t="s">
        <v>565</v>
      </c>
      <c r="D232" s="1"/>
      <c r="E232" s="1"/>
    </row>
    <row r="233" spans="1:5" x14ac:dyDescent="0.2">
      <c r="A233" s="1" t="s">
        <v>316</v>
      </c>
      <c r="B233" s="1" t="s">
        <v>566</v>
      </c>
      <c r="C233" s="1" t="s">
        <v>565</v>
      </c>
      <c r="D233" s="1"/>
      <c r="E233" s="1"/>
    </row>
    <row r="234" spans="1:5" x14ac:dyDescent="0.2">
      <c r="A234" s="1" t="s">
        <v>567</v>
      </c>
      <c r="B234" s="1" t="s">
        <v>568</v>
      </c>
      <c r="C234" s="1"/>
      <c r="D234" s="1"/>
      <c r="E234" s="39"/>
    </row>
    <row r="235" spans="1:5" x14ac:dyDescent="0.2">
      <c r="A235" s="1" t="s">
        <v>567</v>
      </c>
      <c r="B235" s="1" t="s">
        <v>569</v>
      </c>
      <c r="C235" s="1" t="s">
        <v>570</v>
      </c>
      <c r="D235" s="1"/>
      <c r="E235" s="1"/>
    </row>
    <row r="236" spans="1:5" x14ac:dyDescent="0.2">
      <c r="A236" t="s">
        <v>306</v>
      </c>
      <c r="B236" t="s">
        <v>571</v>
      </c>
      <c r="C236" t="s">
        <v>572</v>
      </c>
    </row>
    <row r="237" spans="1:5" x14ac:dyDescent="0.2">
      <c r="A237" t="s">
        <v>573</v>
      </c>
      <c r="B237" t="s">
        <v>574</v>
      </c>
      <c r="C237" t="s">
        <v>575</v>
      </c>
    </row>
    <row r="238" spans="1:5" x14ac:dyDescent="0.2">
      <c r="A238" t="s">
        <v>263</v>
      </c>
      <c r="B238" t="s">
        <v>576</v>
      </c>
      <c r="C238" t="s">
        <v>572</v>
      </c>
    </row>
    <row r="239" spans="1:5" x14ac:dyDescent="0.2">
      <c r="A239" t="s">
        <v>577</v>
      </c>
      <c r="B239" t="s">
        <v>578</v>
      </c>
    </row>
    <row r="240" spans="1:5" x14ac:dyDescent="0.2">
      <c r="A240" t="s">
        <v>579</v>
      </c>
      <c r="B240" t="s">
        <v>580</v>
      </c>
    </row>
    <row r="241" spans="1:2" x14ac:dyDescent="0.2">
      <c r="A241" t="s">
        <v>581</v>
      </c>
      <c r="B241" t="s">
        <v>582</v>
      </c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Metadata</vt:lpstr>
      <vt:lpstr>Data</vt:lpstr>
      <vt:lpstr>AustraliaEx</vt:lpstr>
      <vt:lpstr>AustraliaIm</vt:lpstr>
      <vt:lpstr>FinyearEx</vt:lpstr>
      <vt:lpstr>FinyearIm</vt:lpstr>
      <vt:lpstr>Data!Print_Area</vt:lpstr>
      <vt:lpstr>QldEx</vt:lpstr>
      <vt:lpstr>QldIm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2024-02-09T04:47:43Z</dcterms:created>
  <dcterms:modified xsi:type="dcterms:W3CDTF">2025-02-06T05:16:12Z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2024-02-09T04:48:28Z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a1da94c3-e4f5-4c0e-ab13-276c2d947769</vt:lpwstr>
  </property>
  <property fmtid="{D5CDD505-2E9C-101B-9397-08002B2CF9AE}" pid="8" name="MSIP_Label_5b083577-197b-450c-831d-654cf3f56dc2_ContentBits">
    <vt:lpwstr>0</vt:lpwstr>
  </property>
</Properties>
</file>