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C8E47438-40A3-42D1-99CF-043D8A76BFC3}" xr6:coauthVersionLast="47" xr6:coauthVersionMax="47" xr10:uidLastSave="{00000000-0000-0000-0000-000000000000}"/>
  <bookViews>
    <workbookView xWindow="-120" yWindow="-120" windowWidth="29040" windowHeight="15720" xr2:uid="{00000000-000D-0000-FFFF-FFFF00000000}"/>
  </bookViews>
  <sheets>
    <sheet name="Cover Page" sheetId="1" r:id="rId1"/>
    <sheet name="README" sheetId="6" r:id="rId2"/>
    <sheet name="Contents" sheetId="7" r:id="rId3"/>
    <sheet name="vf001a" sheetId="8" r:id="rId4"/>
    <sheet name="cf001a" sheetId="9" r:id="rId5"/>
    <sheet name="vf001b" sheetId="10" r:id="rId6"/>
    <sheet name="cf001b" sheetId="11" r:id="rId7"/>
    <sheet name="vf002a" sheetId="12" r:id="rId8"/>
    <sheet name="cf002a" sheetId="13" r:id="rId9"/>
    <sheet name="vf002b" sheetId="14" r:id="rId10"/>
    <sheet name="cf002b" sheetId="15" r:id="rId11"/>
    <sheet name="vf003a" sheetId="16" r:id="rId12"/>
    <sheet name="cf003a" sheetId="17" r:id="rId13"/>
    <sheet name="vf003b" sheetId="18" r:id="rId14"/>
    <sheet name="cf003b" sheetId="19" r:id="rId15"/>
    <sheet name="vf004a" sheetId="20" r:id="rId16"/>
    <sheet name="cf004a" sheetId="21" r:id="rId17"/>
    <sheet name="vf004b" sheetId="22" r:id="rId18"/>
    <sheet name="cf004b" sheetId="23" r:id="rId19"/>
    <sheet name="vf005a" sheetId="24" r:id="rId20"/>
    <sheet name="cf005a" sheetId="25" r:id="rId21"/>
    <sheet name="vf005b" sheetId="26" r:id="rId22"/>
    <sheet name="cf005b" sheetId="27" r:id="rId23"/>
    <sheet name="va001" sheetId="28" r:id="rId24"/>
    <sheet name="ca001" sheetId="29" r:id="rId25"/>
    <sheet name="va002" sheetId="30" r:id="rId26"/>
    <sheet name="ca002" sheetId="31" r:id="rId27"/>
    <sheet name="va003" sheetId="32" r:id="rId28"/>
    <sheet name="va004" sheetId="33" r:id="rId29"/>
    <sheet name="va005" sheetId="34" r:id="rId30"/>
    <sheet name="ca005" sheetId="35" r:id="rId31"/>
    <sheet name="va006" sheetId="36" r:id="rId32"/>
    <sheet name="va007" sheetId="37" r:id="rId33"/>
    <sheet name="ca007" sheetId="38" r:id="rId34"/>
    <sheet name="va008" sheetId="39" r:id="rId35"/>
    <sheet name="va009" sheetId="40" r:id="rId36"/>
    <sheet name="ca009" sheetId="41" r:id="rId37"/>
    <sheet name="vg001a" sheetId="42" r:id="rId38"/>
    <sheet name="cg001a" sheetId="43" r:id="rId39"/>
    <sheet name="vg001b" sheetId="44" r:id="rId40"/>
    <sheet name="cg001b" sheetId="45" r:id="rId41"/>
    <sheet name="vg001c" sheetId="46" r:id="rId42"/>
    <sheet name="cg001c" sheetId="47" r:id="rId43"/>
    <sheet name="vg001d" sheetId="48" r:id="rId44"/>
    <sheet name="cg001d" sheetId="49" r:id="rId45"/>
    <sheet name="va010" sheetId="50" r:id="rId46"/>
    <sheet name="va011" sheetId="51" r:id="rId47"/>
  </sheets>
  <definedNames>
    <definedName name="_xlnm.Print_Area" localSheetId="0">'Cover Page'!$1:$42</definedName>
    <definedName name="_xlnm.Print_Area" localSheetId="1">README!$B$1:$B$26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51" l="1"/>
  <c r="A1" i="51"/>
  <c r="B18" i="50"/>
  <c r="B17" i="50"/>
  <c r="A1" i="50"/>
  <c r="B20" i="49"/>
  <c r="B19" i="49"/>
  <c r="A1" i="49"/>
  <c r="B22" i="48"/>
  <c r="B21" i="48"/>
  <c r="A1" i="48"/>
  <c r="B20" i="47"/>
  <c r="B19" i="47"/>
  <c r="A1" i="47"/>
  <c r="B22" i="46"/>
  <c r="B21" i="46"/>
  <c r="A1" i="46"/>
  <c r="B20" i="45"/>
  <c r="B19" i="45"/>
  <c r="A1" i="45"/>
  <c r="B22" i="44"/>
  <c r="B21" i="44"/>
  <c r="A1" i="44"/>
  <c r="B20" i="43"/>
  <c r="B19" i="43"/>
  <c r="A1" i="43"/>
  <c r="B22" i="42"/>
  <c r="B21" i="42"/>
  <c r="A1" i="42"/>
  <c r="B19" i="41"/>
  <c r="B18" i="41"/>
  <c r="A1" i="41"/>
  <c r="B23" i="40"/>
  <c r="B22" i="40"/>
  <c r="A1" i="40"/>
  <c r="B19" i="39"/>
  <c r="B18" i="39"/>
  <c r="A1" i="39"/>
  <c r="B19" i="38"/>
  <c r="B18" i="38"/>
  <c r="A1" i="38"/>
  <c r="B22" i="37"/>
  <c r="B21" i="37"/>
  <c r="A1" i="37"/>
  <c r="B19" i="36"/>
  <c r="B18" i="36"/>
  <c r="A1" i="36"/>
  <c r="B19" i="35"/>
  <c r="B18" i="35"/>
  <c r="A1" i="35"/>
  <c r="B22" i="34"/>
  <c r="B21" i="34"/>
  <c r="A1" i="34"/>
  <c r="B19" i="33"/>
  <c r="B18" i="33"/>
  <c r="A1" i="33"/>
  <c r="B24" i="32"/>
  <c r="B23" i="32"/>
  <c r="A1" i="32"/>
  <c r="B20" i="31"/>
  <c r="B19" i="31"/>
  <c r="A1" i="31"/>
  <c r="B24" i="30"/>
  <c r="B23" i="30"/>
  <c r="A1" i="30"/>
  <c r="B20" i="29"/>
  <c r="B19" i="29"/>
  <c r="A1" i="29"/>
  <c r="B24" i="28"/>
  <c r="B23" i="28"/>
  <c r="A1" i="28"/>
  <c r="B19" i="27"/>
  <c r="B18" i="27"/>
  <c r="A1" i="27"/>
  <c r="B21" i="26"/>
  <c r="B20" i="26"/>
  <c r="A1" i="26"/>
  <c r="B19" i="25"/>
  <c r="B18" i="25"/>
  <c r="A1" i="25"/>
  <c r="B21" i="24"/>
  <c r="B20" i="24"/>
  <c r="A1" i="24"/>
  <c r="B19" i="23"/>
  <c r="B18" i="23"/>
  <c r="A1" i="23"/>
  <c r="B21" i="22"/>
  <c r="B20" i="22"/>
  <c r="A1" i="22"/>
  <c r="B19" i="21"/>
  <c r="B18" i="21"/>
  <c r="A1" i="21"/>
  <c r="B21" i="20"/>
  <c r="B20" i="20"/>
  <c r="A1" i="20"/>
  <c r="B19" i="19"/>
  <c r="B18" i="19"/>
  <c r="A1" i="19"/>
  <c r="B21" i="18"/>
  <c r="B20" i="18"/>
  <c r="A1" i="18"/>
  <c r="B19" i="17"/>
  <c r="B18" i="17"/>
  <c r="A1" i="17"/>
  <c r="B21" i="16"/>
  <c r="B20" i="16"/>
  <c r="A1" i="16"/>
  <c r="B19" i="15"/>
  <c r="B18" i="15"/>
  <c r="A1" i="15"/>
  <c r="B21" i="14"/>
  <c r="B20" i="14"/>
  <c r="A1" i="14"/>
  <c r="B19" i="13"/>
  <c r="B18" i="13"/>
  <c r="A1" i="13"/>
  <c r="B21" i="12"/>
  <c r="B20" i="12"/>
  <c r="A1" i="12"/>
  <c r="B19" i="11"/>
  <c r="B18" i="11"/>
  <c r="A1" i="11"/>
  <c r="B21" i="10"/>
  <c r="B20" i="10"/>
  <c r="A1" i="10"/>
  <c r="B19" i="9"/>
  <c r="B18" i="9"/>
  <c r="A1" i="9"/>
  <c r="B20" i="8"/>
  <c r="A1" i="8"/>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alcChain>
</file>

<file path=xl/sharedStrings.xml><?xml version="1.0" encoding="utf-8"?>
<sst xmlns="http://schemas.openxmlformats.org/spreadsheetml/2006/main" count="833" uniqueCount="133">
  <si>
    <t>prepared for</t>
  </si>
  <si>
    <t xml:space="preserve">http://www.qgso.qld.gov.au </t>
  </si>
  <si>
    <t>Queensland Government Statistician's Office</t>
  </si>
  <si>
    <t>govstat@treasury.qld.gov.au</t>
  </si>
  <si>
    <t>https://www.qgcio.qld.gov.au/documents/information-security-classification-framework-qgiscf</t>
  </si>
  <si>
    <r>
      <rPr>
        <b/>
        <sz val="10"/>
        <color theme="1"/>
        <rFont val="Arial"/>
        <family val="2"/>
      </rPr>
      <t>Rounding</t>
    </r>
    <r>
      <rPr>
        <sz val="10"/>
        <color theme="1"/>
        <rFont val="Arial"/>
        <family val="2"/>
      </rPr>
      <t xml:space="preserve">
Estimates of counts displayed in these tables have been rounded to whole numbers and may sum to slightly above/below the total. Percentage estimates displayed within the tables have been rounded to one decimal place and may not sum to exactly 100.0%. The upper and lower limits of confidence intervals have been rounded to one decimal place. Due to the rounding of confidence limits, in rare cases the point estimate may appear to fall outside of the confidence interval.</t>
    </r>
  </si>
  <si>
    <r>
      <rPr>
        <b/>
        <sz val="10"/>
        <color theme="1"/>
        <rFont val="Arial"/>
        <family val="2"/>
      </rPr>
      <t>Disclaimer</t>
    </r>
    <r>
      <rPr>
        <sz val="10"/>
        <color theme="1"/>
        <rFont val="Arial"/>
        <family val="2"/>
      </rPr>
      <t xml:space="preserve">
While great care has been used in collecting, processing, analysing and extracting information, Queensland Government Statistician’s Office, Queensland Treasury, makes no warranty regarding errors or omissions and assumes no legal liability or responsibility for loss or damage resulting from the use of the information.    </t>
    </r>
  </si>
  <si>
    <r>
      <t xml:space="preserve">QGSO maintains a robust information security environment and identifies and manages risks to information, applications and technologies, through their life cycle, using Information Security Management Systems (ISMS), in accordance with Queensland Government Information Security policy (IS18:2018). The disclosure and use of these data are subject to IS18:2018, </t>
    </r>
    <r>
      <rPr>
        <i/>
        <sz val="10"/>
        <rFont val="Arial"/>
        <family val="2"/>
      </rPr>
      <t>Right to Information Act 2009</t>
    </r>
    <r>
      <rPr>
        <sz val="10"/>
        <rFont val="Arial"/>
        <family val="2"/>
      </rPr>
      <t xml:space="preserve"> and </t>
    </r>
    <r>
      <rPr>
        <i/>
        <sz val="10"/>
        <rFont val="Arial"/>
        <family val="2"/>
      </rPr>
      <t>Information Privacy Act 2009</t>
    </r>
    <r>
      <rPr>
        <sz val="10"/>
        <rFont val="Arial"/>
        <family val="2"/>
      </rPr>
      <t>.</t>
    </r>
  </si>
  <si>
    <r>
      <rPr>
        <b/>
        <sz val="10"/>
        <rFont val="Arial"/>
        <family val="2"/>
      </rPr>
      <t>Security, privacy and confidentiality</t>
    </r>
    <r>
      <rPr>
        <sz val="10"/>
        <rFont val="Arial"/>
        <family val="2"/>
      </rPr>
      <t xml:space="preserve">
QGSO is committed to quality and integrity of data and maintains high level security procedures and arrangements to ensure confidentiality of data at all times for all clients. Through our governing legislation, the </t>
    </r>
    <r>
      <rPr>
        <i/>
        <sz val="10"/>
        <rFont val="Arial"/>
        <family val="2"/>
      </rPr>
      <t>Statistical Returns Act 1896</t>
    </r>
    <r>
      <rPr>
        <sz val="10"/>
        <rFont val="Arial"/>
        <family val="2"/>
      </rPr>
      <t xml:space="preserve">, we have substantial powers to ensure confidentiality of data. QGSO balances its responsibility under the Statistical Returns Act to lawfully collect and publish information with responsibilities contained in the </t>
    </r>
    <r>
      <rPr>
        <i/>
        <sz val="10"/>
        <rFont val="Arial"/>
        <family val="2"/>
      </rPr>
      <t>Human Rights Act 2019.</t>
    </r>
  </si>
  <si>
    <t>Information security classification</t>
  </si>
  <si>
    <t>Queensland Social Survey 2023</t>
  </si>
  <si>
    <t>Department of Justice and Attorney-General</t>
  </si>
  <si>
    <t xml:space="preserve">These Output tables are classified OFFICIAL using the Queensland Government Information Security Classification Framework (QGISCF) and are suitable for Open data. </t>
  </si>
  <si>
    <t>© The State of Queensland (Queensland Treasury) 2023</t>
  </si>
  <si>
    <r>
      <t>These Output tables are released under a CC BY licence. You are free to copy, communicate and adapt the work, if you attribute the author/s: Queensland Government Statistician’s Office, Queensland Treasury</t>
    </r>
    <r>
      <rPr>
        <i/>
        <sz val="10"/>
        <color theme="1"/>
        <rFont val="Arial"/>
        <family val="2"/>
      </rPr>
      <t xml:space="preserve">, </t>
    </r>
    <r>
      <rPr>
        <sz val="10"/>
        <color theme="1"/>
        <rFont val="Arial"/>
        <family val="2"/>
      </rPr>
      <t>Queensland Social Survey 2023</t>
    </r>
    <r>
      <rPr>
        <i/>
        <sz val="10"/>
        <color theme="1"/>
        <rFont val="Arial"/>
        <family val="2"/>
      </rPr>
      <t>, Domestic and Family Violence Output Tables.</t>
    </r>
  </si>
  <si>
    <t>Survey responses within these tables have been calibrated. Calibration is a process for adjusting sampling weights to correct for:
- sampling error
- frame under-coverage
- non-response error. 
Sample weights are adjusted so that totals equal population totals for various auxiliary variables correlated with non-response and outcome variables. 
Responses to this survey have been weighted to a total number of adults (N = 4,033,493) in Queensland. Auxiliary variables used for weighting were age and gender by region.</t>
  </si>
  <si>
    <r>
      <rPr>
        <b/>
        <sz val="10"/>
        <color theme="1"/>
        <rFont val="Arial"/>
        <family val="2"/>
      </rPr>
      <t>Notes on tables:</t>
    </r>
    <r>
      <rPr>
        <sz val="10"/>
        <color theme="1"/>
        <rFont val="Arial"/>
        <family val="2"/>
      </rPr>
      <t xml:space="preserve">
</t>
    </r>
    <r>
      <rPr>
        <b/>
        <sz val="10"/>
        <color theme="1"/>
        <rFont val="Arial"/>
        <family val="2"/>
      </rPr>
      <t>95% Confidence intervals (95% CI)</t>
    </r>
    <r>
      <rPr>
        <sz val="10"/>
        <color theme="1"/>
        <rFont val="Arial"/>
        <family val="2"/>
      </rPr>
      <t xml:space="preserve">
The tables show the 95% confidence intervals for all estimates. The confidence interval lies between the lower and upper confidence limits (CL) and is the range of values within which there is a 95% chance the true population value lies. The wider the confidence interval, the less precise the estimate.</t>
    </r>
  </si>
  <si>
    <r>
      <rPr>
        <b/>
        <sz val="10"/>
        <color theme="1"/>
        <rFont val="Arial"/>
        <family val="2"/>
      </rPr>
      <t xml:space="preserve">
Please note the following information when interpreting the data in this workbook</t>
    </r>
    <r>
      <rPr>
        <sz val="10"/>
        <color theme="1"/>
        <rFont val="Arial"/>
        <family val="2"/>
      </rPr>
      <t xml:space="preserve">
These estimates are based on survey responses collected between 29 May and 12 June 2023. Please refer to the Survey report for full details on how this information has been collected and any limitations to its use.</t>
    </r>
  </si>
  <si>
    <t>Domestic and family violence output tables</t>
  </si>
  <si>
    <r>
      <rPr>
        <b/>
        <sz val="10"/>
        <color theme="1"/>
        <rFont val="Arial"/>
        <family val="2"/>
      </rPr>
      <t xml:space="preserve">Contact details
</t>
    </r>
    <r>
      <rPr>
        <sz val="10"/>
        <color theme="1"/>
        <rFont val="Arial"/>
        <family val="2"/>
      </rPr>
      <t>Contact person: Todd Sansness</t>
    </r>
    <r>
      <rPr>
        <b/>
        <sz val="10"/>
        <color theme="1"/>
        <rFont val="Arial"/>
        <family val="2"/>
      </rPr>
      <t xml:space="preserve">
</t>
    </r>
    <r>
      <rPr>
        <sz val="10"/>
        <color theme="1"/>
        <rFont val="Arial"/>
        <family val="2"/>
      </rPr>
      <t>Queensland Government Statistician's Office, Queensland Treasury
PO Box 15037, CITY EAST QLD, 4002 
Ph: (07) 3035 6849</t>
    </r>
  </si>
  <si>
    <t>List of Tables</t>
  </si>
  <si>
    <t>Sheet</t>
  </si>
  <si>
    <t>Description</t>
  </si>
  <si>
    <t>If one partner in a domestic relationship controls or tries to control the other partner by preventing them from seeing family and friends, is this a form of domestic and family violence?</t>
  </si>
  <si>
    <t>If one partner in a domestic relationship controls or tries to control the other partner by preventing them from seeing family and friends, is this a form of domestic and family violence? (collapsed)</t>
  </si>
  <si>
    <t>And how serious is this [if one partner in a domestic relationship controls or tries to control the other partner by preventing them from seeing family and friends]?</t>
  </si>
  <si>
    <t>And how serious is this [if one partner in a domestic relationship controls or tries to control the other partner by preventing them from seeing family and friends]? (collapsed)</t>
  </si>
  <si>
    <t>If one partner in a domestic relationship repeatedly criticises the other partner to make them feel bad or useless, is this a form of domestic and family violence?</t>
  </si>
  <si>
    <t>If one partner in a domestic relationship repeatedly criticises the other partner to make them feel bad or useless, is this a form of domestic and family violence? (collapsed)</t>
  </si>
  <si>
    <t>And how serious is this [if one partner in a domestic relationship repeatedly criticises the other partner to make them feel bad or useless]?</t>
  </si>
  <si>
    <t>And how serious is this [if one partner in a domestic relationship repeatedly criticises the other partner to make them feel bad or useless]? (collapsed)</t>
  </si>
  <si>
    <t>If one partner in a domestic relationship threatens to share intimate, nude or sexual images of the other partner without their permission, is this a form of domestic and family violence?</t>
  </si>
  <si>
    <t>If one partner in a domestic relationship threatens to share intimate, nude or sexual images of the other partner without their permission, is this a form of domestic and family violence? (collapsed)</t>
  </si>
  <si>
    <t>And how serious is this [if one partner in a domestic relationship threatens to share intimate, nude or sexual images of the other partner without their permission]?</t>
  </si>
  <si>
    <t>And how serious is this [if one partner in a domestic relationship threatens to share intimate, nude or sexual images of the other partner without their permission]? (collapsed)</t>
  </si>
  <si>
    <t>Excluding any situation involving addictions such as gambling, alcohol, drugs, etc., if one partner in a domestic relationship tries to control the other partner by denying them access to money, is this a form of domestic and family violence?</t>
  </si>
  <si>
    <t>Excluding any situation involving addictions such as gambling, alcohol, drugs, etc., if one partner in a domestic relationship tries to control the other partner by denying them access to money, is this a form of domestic and family violence? (collapsed)</t>
  </si>
  <si>
    <t>And how serious is this [if one partner in a domestic relationship tries to control the other partner by denying them access to money]?</t>
  </si>
  <si>
    <t>And how serious is this [if one partner in a domestic relationship tries to control the other partner by denying them access to money]? (collapsed)</t>
  </si>
  <si>
    <t>If one partner in a domestic relationship harasses the other partner via repeated phone or electronic means such as email, text message or social media, is this a form of domestic and family violence?</t>
  </si>
  <si>
    <t>If one partner in a domestic relationship harasses the other partner via repeated phone or electronic means such as email, text message or social media, is this a form of domestic and family violence? (collapsed)</t>
  </si>
  <si>
    <t>And how serious is this [if one partner in a domestic relationship harasses the other partner via repeated phone or electronic means such as email, text message or social media]?</t>
  </si>
  <si>
    <t>And how serious is this [if one partner in a domestic relationship harasses the other partner via repeated phone or electronic means such as email, text message or social media]? (collapsed)</t>
  </si>
  <si>
    <t>How would you react if you saw or were aware of physical domestic and family violence, involving your neighbours?</t>
  </si>
  <si>
    <t>How would you react if you saw or were aware of physical domestic and family violence, involving your neighbours? (collapsed)</t>
  </si>
  <si>
    <t>How would you react if you saw or were aware of non-physical domestic and family violence, involving your neighbours?</t>
  </si>
  <si>
    <t>How would you react if you saw or were aware of non-physical domestic and family violence, involving your neighbours? (collapsed)</t>
  </si>
  <si>
    <t>Why do you think you wouldn’t do anything?</t>
  </si>
  <si>
    <t>In the last 12 months, have you seen or are you aware of any domestic and family violence involving a family member or close friend?</t>
  </si>
  <si>
    <t>How did you respond when you saw or became aware of this [domestic and family violence involving a family member or close friend]?</t>
  </si>
  <si>
    <t>How did you respond when you saw or became aware of this [domestic and family violence involving a family member or close friend]? (collapsed)</t>
  </si>
  <si>
    <t>In the last 12 months, have you seen or are you aware of any domestic and family violence involving your neighbours?</t>
  </si>
  <si>
    <t>How did you respond when you saw or became aware of this [domestic and family violence involving your neighbours]?</t>
  </si>
  <si>
    <t>How did you respond when you saw or became aware of this [domestic and family violence involving their neighbours]? (collapsed)</t>
  </si>
  <si>
    <t>In the last 12 months, have you seen or are you aware of any domestic and family violence involving people you don't know well?</t>
  </si>
  <si>
    <t>How did you respond when you saw or became aware of this [domestic and family violence involving people you don't know well]?</t>
  </si>
  <si>
    <t>How did you respond when you saw or became aware of this [domestic and family violence involving people you don't know well]? (collapsed)</t>
  </si>
  <si>
    <t>Level of agreement - in general, I feel safe from domestic and family violence</t>
  </si>
  <si>
    <t>Level of agreement - in general, I feel safe from domestic and family violence (collapsed)</t>
  </si>
  <si>
    <t>Level of agreement - when one partner in a domestic relationship believes themself to be superior to their partner because of their gender, domestic and family violence is more likely to occur</t>
  </si>
  <si>
    <t>Level of agreement - when one partner in a domestic relationship believes themself to be superior to their partner because of their gender, domestic and family violence is more likely to occur (collapsed)</t>
  </si>
  <si>
    <t>Level of agreement - reducing gender inequality will help to reduce domestic and family violence in Australia</t>
  </si>
  <si>
    <t>Level of agreement - reducing gender inequality will help to reduce domestic and family violence in Australia (collapsed)</t>
  </si>
  <si>
    <t>Level of agreement - teaching children about respectful attitudes and behaviours in relationships will help reduce domestic and family violence in the future</t>
  </si>
  <si>
    <t>Level of agreement - teaching children about respectful attitudes and behaviours in relationships will help reduce domestic and family violence in the future (collapsed)</t>
  </si>
  <si>
    <t>Are you involved in any domestic and family violence initiatives (e.g. awareness raising, advocacy, fundraising, volunteering etc.) in your community?</t>
  </si>
  <si>
    <t xml:space="preserve">Has your workplace engaged in any domestic and family violence initiatives in the last 12 months? (e.g. employee support programs, leadership, awareness raising, fundraising etc.) </t>
  </si>
  <si>
    <t/>
  </si>
  <si>
    <t>Estimated number</t>
  </si>
  <si>
    <t>Estimated per cent</t>
  </si>
  <si>
    <t>Lower CL</t>
  </si>
  <si>
    <t>Upper CL</t>
  </si>
  <si>
    <t>Yes, always</t>
  </si>
  <si>
    <t>Yes, usually</t>
  </si>
  <si>
    <t>Yes, sometimes</t>
  </si>
  <si>
    <t>No</t>
  </si>
  <si>
    <t>Don't know</t>
  </si>
  <si>
    <t>Refused</t>
  </si>
  <si>
    <t>Total</t>
  </si>
  <si>
    <t>Base: All respondents (n=1,211).</t>
  </si>
  <si>
    <r>
      <t xml:space="preserve">Source: Queensland Government Statistician’s Office, Queensland Treasury, </t>
    </r>
    <r>
      <rPr>
        <i/>
        <sz val="10"/>
        <color rgb="FF000000"/>
        <rFont val="Arial"/>
        <family val="2"/>
      </rPr>
      <t>Queensland Social Survey 2023</t>
    </r>
    <r>
      <rPr>
        <sz val="10"/>
        <color rgb="FF000000"/>
        <rFont val="Arial"/>
        <family val="2"/>
      </rPr>
      <t>, Domestic and Family Violence Output Tables</t>
    </r>
  </si>
  <si>
    <t>This table is classified as OFFICIAL. The custodian may authorise its release to the public. It is suitable for Open Data.</t>
  </si>
  <si>
    <t>Yes</t>
  </si>
  <si>
    <t>Very serious</t>
  </si>
  <si>
    <t>Quite serious</t>
  </si>
  <si>
    <t>Not that serious</t>
  </si>
  <si>
    <t>Not serious at all</t>
  </si>
  <si>
    <t>Very or quite serious</t>
  </si>
  <si>
    <t>Not that serious or not serious at all</t>
  </si>
  <si>
    <t>I would try to stop it</t>
  </si>
  <si>
    <t>I wouldn't want to get involved due to fear</t>
  </si>
  <si>
    <t>I would call the police</t>
  </si>
  <si>
    <t>I would speak to the victim or perpetrator about it later</t>
  </si>
  <si>
    <t>Other</t>
  </si>
  <si>
    <t>I wouldn't do anything</t>
  </si>
  <si>
    <t>Note: Values may add to more than (sub)population totals since multiple responses were allowed.</t>
  </si>
  <si>
    <t>I would do something about it</t>
  </si>
  <si>
    <t>I wouldn't do anything about it</t>
  </si>
  <si>
    <t>Concerns for safety (personal, family or household)</t>
  </si>
  <si>
    <t>It could make things worse/more dangerous for victim</t>
  </si>
  <si>
    <t>Unsure of what to do / Not confident / Not comfortable</t>
  </si>
  <si>
    <t>Not my responsibility / Private matter / Up to victim</t>
  </si>
  <si>
    <t>No need to intervene</t>
  </si>
  <si>
    <t>Base: Respondents who wouldn't do anything if they saw or were aware of non-physical domestic and family violence involving their neighbours (n=230).</t>
  </si>
  <si>
    <t>Yes - aware of domestic and family violence involving a family member or close friend</t>
  </si>
  <si>
    <t>No - not aware of domestic and family violence involving a family member or close friend</t>
  </si>
  <si>
    <t>I tried to stop it</t>
  </si>
  <si>
    <t>I called the police</t>
  </si>
  <si>
    <t>I spoke to the victim or perpetrator about it later</t>
  </si>
  <si>
    <t>I didn't do anything</t>
  </si>
  <si>
    <t>Base: Respondents who were aware of domestic and family violence involving a family member or close friend (n=194).</t>
  </si>
  <si>
    <t>I did something about it</t>
  </si>
  <si>
    <t>I didn't do anything about it</t>
  </si>
  <si>
    <t>Yes - aware of domestic and family violence involving neighbours</t>
  </si>
  <si>
    <t>No - not aware of domestic and family violence involving neighbours</t>
  </si>
  <si>
    <t>Base: Respondents who were aware of domestic and family violence involving their neighbours (n=108).</t>
  </si>
  <si>
    <t>Base: Respondents who were aware of domestic and family violence involving people they didn't know well (n=108).</t>
  </si>
  <si>
    <t>Yes - aware of domestic and family violence involving people not known well</t>
  </si>
  <si>
    <t>No - not aware of domestic and family violence involving people not known well</t>
  </si>
  <si>
    <t>I spoke to someone in my workplace/community group/club etc</t>
  </si>
  <si>
    <t>Base: Respondents who were aware of domestic and family violence involving people they didn't know well (n=174).</t>
  </si>
  <si>
    <t>Strongly agree</t>
  </si>
  <si>
    <t>Agree</t>
  </si>
  <si>
    <t>Neither agree nor disagree</t>
  </si>
  <si>
    <t>Disagree</t>
  </si>
  <si>
    <t>Strongly disagree</t>
  </si>
  <si>
    <t>Agree or strongly agree</t>
  </si>
  <si>
    <t>Disagree or strongly disagree</t>
  </si>
  <si>
    <t>Yes - involved in domestic and family violence initiatives</t>
  </si>
  <si>
    <t>No - not involved in domestic and family violence initiatives</t>
  </si>
  <si>
    <t>Yes - workplace engaged in domestic and family violence initiatives</t>
  </si>
  <si>
    <t>No - workplace not engaged in domestic and family violence initiatives</t>
  </si>
  <si>
    <t>Base: Respondents who are currently employed (n=793).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</si>
</sst>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30" x14ac:knownFonts="1">
    <font>
      <sz val="11"/>
      <color theme="1"/>
      <name val="Calibri"/>
      <family val="2"/>
      <scheme val="minor"/>
    </font>
    <font>
      <sz val="11"/>
      <color theme="1"/>
      <name val="Calibri"/>
      <family val="2"/>
      <scheme val="minor"/>
    </font>
    <font>
      <u/>
      <sz val="11"/>
      <color indexed="12"/>
      <name val="Calibri"/>
      <family val="2"/>
    </font>
    <font>
      <sz val="11"/>
      <color theme="1"/>
      <name val="Arial"/>
      <family val="2"/>
    </font>
    <font>
      <sz val="10"/>
      <name val="Arial"/>
      <family val="2"/>
    </font>
    <font>
      <b/>
      <sz val="12"/>
      <name val="Arial"/>
      <family val="2"/>
    </font>
    <font>
      <sz val="8"/>
      <name val="Arial"/>
      <family val="2"/>
    </font>
    <font>
      <sz val="16"/>
      <name val="Arial"/>
      <family val="2"/>
    </font>
    <font>
      <u/>
      <sz val="10"/>
      <color indexed="12"/>
      <name val="Arial"/>
      <family val="2"/>
    </font>
    <font>
      <u/>
      <sz val="11"/>
      <color theme="10"/>
      <name val="Calibri"/>
      <family val="2"/>
      <scheme val="minor"/>
    </font>
    <font>
      <sz val="10"/>
      <color theme="1"/>
      <name val="Arial"/>
      <family val="2"/>
    </font>
    <font>
      <b/>
      <sz val="10"/>
      <color theme="1"/>
      <name val="Arial"/>
      <family val="2"/>
    </font>
    <font>
      <sz val="11"/>
      <name val="Arial"/>
      <family val="2"/>
    </font>
    <font>
      <sz val="43"/>
      <name val="Arial"/>
      <family val="2"/>
    </font>
    <font>
      <i/>
      <sz val="14"/>
      <name val="Arial"/>
      <family val="2"/>
    </font>
    <font>
      <i/>
      <sz val="10"/>
      <color theme="1"/>
      <name val="Arial"/>
      <family val="2"/>
    </font>
    <font>
      <b/>
      <sz val="10"/>
      <name val="Arial"/>
      <family val="2"/>
    </font>
    <font>
      <sz val="8.5"/>
      <color theme="1"/>
      <name val="Arial"/>
      <family val="2"/>
    </font>
    <font>
      <u/>
      <sz val="10"/>
      <color theme="1"/>
      <name val="Arial"/>
      <family val="2"/>
    </font>
    <font>
      <sz val="10"/>
      <name val="MS Sans Serif"/>
      <family val="2"/>
    </font>
    <font>
      <i/>
      <sz val="10"/>
      <name val="Arial"/>
      <family val="2"/>
    </font>
    <font>
      <sz val="18"/>
      <color theme="1"/>
      <name val="Arial"/>
      <family val="2"/>
    </font>
    <font>
      <sz val="11"/>
      <color rgb="FF000000"/>
      <name val="Arial"/>
    </font>
    <font>
      <b/>
      <u/>
      <sz val="12"/>
      <color rgb="FF000000"/>
      <name val="Arial"/>
    </font>
    <font>
      <b/>
      <sz val="12"/>
      <color rgb="FF000000"/>
      <name val="Arial"/>
    </font>
    <font>
      <u/>
      <sz val="10"/>
      <color rgb="FF0000FF"/>
      <name val="Arial"/>
    </font>
    <font>
      <sz val="10"/>
      <color rgb="FF000000"/>
      <name val="Arial"/>
    </font>
    <font>
      <i/>
      <u/>
      <sz val="8"/>
      <color rgb="FF0000FF"/>
      <name val="Arial"/>
    </font>
    <font>
      <sz val="10"/>
      <color rgb="FF000000"/>
      <name val="Arial"/>
      <family val="2"/>
    </font>
    <font>
      <i/>
      <sz val="10"/>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EDEDED"/>
      </top>
      <bottom style="thin">
        <color rgb="FFEDEDED"/>
      </bottom>
      <diagonal/>
    </border>
    <border>
      <left style="thin">
        <color rgb="FFEDEDED"/>
      </left>
      <right style="thin">
        <color rgb="FFEDEDED"/>
      </right>
      <top style="thin">
        <color rgb="FFEDEDED"/>
      </top>
      <bottom style="thin">
        <color rgb="FFEDEDED"/>
      </bottom>
      <diagonal/>
    </border>
    <border>
      <left/>
      <right style="thin">
        <color rgb="FF000000"/>
      </right>
      <top style="thin">
        <color rgb="FF000000"/>
      </top>
      <bottom style="thin">
        <color rgb="FF000000"/>
      </bottom>
      <diagonal/>
    </border>
    <border>
      <left style="thin">
        <color rgb="FFEDEDED"/>
      </left>
      <right style="thin">
        <color rgb="FFEDEDED"/>
      </right>
      <top style="thin">
        <color rgb="FF000000"/>
      </top>
      <bottom style="thin">
        <color rgb="FF000000"/>
      </bottom>
      <diagonal/>
    </border>
  </borders>
  <cellStyleXfs count="16">
    <xf numFmtId="0" fontId="0" fillId="0" borderId="0"/>
    <xf numFmtId="0" fontId="2" fillId="0" borderId="0" applyNumberFormat="0" applyFill="0" applyBorder="0" applyAlignment="0" applyProtection="0"/>
    <xf numFmtId="0" fontId="4"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1"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3" fillId="2" borderId="0" applyFill="0">
      <alignment horizontal="center" vertical="top" wrapText="1"/>
    </xf>
    <xf numFmtId="0" fontId="19" fillId="0" borderId="0"/>
    <xf numFmtId="0" fontId="22" fillId="0" borderId="0"/>
  </cellStyleXfs>
  <cellXfs count="44">
    <xf numFmtId="0" fontId="0" fillId="0" borderId="0" xfId="0"/>
    <xf numFmtId="0" fontId="3" fillId="0" borderId="0" xfId="0" applyFont="1"/>
    <xf numFmtId="0" fontId="4" fillId="2" borderId="0" xfId="1" applyFont="1" applyFill="1" applyAlignment="1" applyProtection="1">
      <alignment horizontal="center"/>
    </xf>
    <xf numFmtId="0" fontId="5" fillId="2" borderId="0" xfId="0" applyFont="1" applyFill="1" applyAlignment="1">
      <alignment horizontal="center"/>
    </xf>
    <xf numFmtId="0" fontId="4" fillId="2" borderId="0" xfId="0" applyFont="1" applyFill="1" applyAlignment="1">
      <alignment horizontal="center" wrapText="1"/>
    </xf>
    <xf numFmtId="0" fontId="6" fillId="2" borderId="0" xfId="0" applyFont="1" applyFill="1" applyAlignment="1">
      <alignment wrapText="1"/>
    </xf>
    <xf numFmtId="0" fontId="7" fillId="2" borderId="0" xfId="0" applyFont="1" applyFill="1"/>
    <xf numFmtId="0" fontId="10" fillId="3" borderId="0" xfId="0" applyFont="1" applyFill="1" applyAlignment="1">
      <alignment horizontal="left" vertical="top" wrapText="1"/>
    </xf>
    <xf numFmtId="0" fontId="3" fillId="2" borderId="0" xfId="0" applyFont="1" applyFill="1"/>
    <xf numFmtId="14" fontId="12" fillId="0" borderId="0" xfId="0" applyNumberFormat="1" applyFont="1" applyAlignment="1">
      <alignment horizontal="center"/>
    </xf>
    <xf numFmtId="0" fontId="12" fillId="0" borderId="0" xfId="0" applyFont="1" applyAlignment="1">
      <alignment horizontal="center"/>
    </xf>
    <xf numFmtId="0" fontId="10" fillId="0" borderId="0" xfId="0" applyFont="1"/>
    <xf numFmtId="0" fontId="14" fillId="2" borderId="0" xfId="0" applyFont="1" applyFill="1" applyAlignment="1">
      <alignment horizontal="center"/>
    </xf>
    <xf numFmtId="0" fontId="0" fillId="3" borderId="0" xfId="0" applyFill="1"/>
    <xf numFmtId="0" fontId="0" fillId="2" borderId="0" xfId="0" applyFill="1"/>
    <xf numFmtId="0" fontId="6" fillId="2" borderId="0" xfId="0" applyFont="1" applyFill="1" applyAlignment="1">
      <alignment horizontal="left" indent="2"/>
    </xf>
    <xf numFmtId="0" fontId="17" fillId="2" borderId="0" xfId="0" applyFont="1" applyFill="1"/>
    <xf numFmtId="0" fontId="4" fillId="3" borderId="0" xfId="0" applyFont="1" applyFill="1" applyAlignment="1">
      <alignment horizontal="left" vertical="top" wrapText="1"/>
    </xf>
    <xf numFmtId="0" fontId="17" fillId="0" borderId="0" xfId="0" applyFont="1"/>
    <xf numFmtId="0" fontId="18" fillId="3" borderId="0" xfId="3" applyFont="1" applyFill="1" applyAlignment="1" applyProtection="1">
      <alignment wrapText="1"/>
    </xf>
    <xf numFmtId="0" fontId="10" fillId="3" borderId="0" xfId="0" applyFont="1" applyFill="1"/>
    <xf numFmtId="0" fontId="18" fillId="3" borderId="0" xfId="1" applyFont="1" applyFill="1" applyAlignment="1">
      <alignment horizontal="left" vertical="top" wrapText="1"/>
    </xf>
    <xf numFmtId="0" fontId="4" fillId="3" borderId="0" xfId="0" applyFont="1" applyFill="1" applyAlignment="1">
      <alignment horizontal="left" vertical="top"/>
    </xf>
    <xf numFmtId="0" fontId="10" fillId="3" borderId="0" xfId="3" applyFont="1" applyFill="1" applyAlignment="1" applyProtection="1">
      <alignment wrapText="1"/>
    </xf>
    <xf numFmtId="0" fontId="4" fillId="0" borderId="0" xfId="14" applyFont="1" applyAlignment="1">
      <alignment vertical="center" wrapText="1"/>
    </xf>
    <xf numFmtId="0" fontId="4" fillId="3" borderId="0" xfId="0" applyFont="1" applyFill="1" applyAlignment="1">
      <alignment horizontal="left" vertical="center" wrapText="1"/>
    </xf>
    <xf numFmtId="0" fontId="11" fillId="3" borderId="0" xfId="3" applyFont="1" applyFill="1" applyAlignment="1" applyProtection="1">
      <alignment wrapText="1"/>
    </xf>
    <xf numFmtId="0" fontId="21" fillId="0" borderId="0" xfId="0" applyFont="1" applyAlignment="1">
      <alignment horizontal="center" wrapText="1"/>
    </xf>
    <xf numFmtId="0" fontId="13" fillId="2" borderId="0" xfId="0" applyFont="1" applyFill="1" applyAlignment="1">
      <alignment horizontal="center" wrapText="1"/>
    </xf>
    <xf numFmtId="0" fontId="23" fillId="0" borderId="0" xfId="15" applyFont="1"/>
    <xf numFmtId="0" fontId="22" fillId="0" borderId="0" xfId="15"/>
    <xf numFmtId="0" fontId="24" fillId="0" borderId="0" xfId="15" applyFont="1"/>
    <xf numFmtId="0" fontId="25" fillId="0" borderId="0" xfId="15" applyFont="1"/>
    <xf numFmtId="0" fontId="26" fillId="0" borderId="0" xfId="15" applyFont="1"/>
    <xf numFmtId="0" fontId="27" fillId="0" borderId="0" xfId="15" applyFont="1"/>
    <xf numFmtId="0" fontId="22" fillId="0" borderId="1" xfId="15" applyBorder="1" applyAlignment="1">
      <alignment horizontal="right"/>
    </xf>
    <xf numFmtId="0" fontId="22" fillId="0" borderId="2" xfId="15" applyBorder="1" applyAlignment="1">
      <alignment horizontal="right"/>
    </xf>
    <xf numFmtId="0" fontId="22" fillId="0" borderId="3" xfId="15" applyBorder="1" applyAlignment="1">
      <alignment vertical="top" wrapText="1"/>
    </xf>
    <xf numFmtId="3" fontId="22" fillId="0" borderId="4" xfId="15" applyNumberFormat="1" applyBorder="1" applyAlignment="1">
      <alignment vertical="top" wrapText="1"/>
    </xf>
    <xf numFmtId="165" fontId="22" fillId="0" borderId="4" xfId="15" applyNumberFormat="1" applyBorder="1" applyAlignment="1">
      <alignment vertical="top" wrapText="1"/>
    </xf>
    <xf numFmtId="0" fontId="22" fillId="0" borderId="5" xfId="15" applyBorder="1" applyAlignment="1">
      <alignment vertical="top" wrapText="1"/>
    </xf>
    <xf numFmtId="3" fontId="22" fillId="0" borderId="6" xfId="15" applyNumberFormat="1" applyBorder="1" applyAlignment="1">
      <alignment vertical="top" wrapText="1"/>
    </xf>
    <xf numFmtId="165" fontId="22" fillId="0" borderId="6" xfId="15" applyNumberFormat="1" applyBorder="1" applyAlignment="1">
      <alignment vertical="top" wrapText="1"/>
    </xf>
    <xf numFmtId="0" fontId="28" fillId="0" borderId="0" xfId="15" applyFont="1" applyAlignment="1">
      <alignment vertical="center"/>
    </xf>
  </cellXfs>
  <cellStyles count="16">
    <cellStyle name="_Heading1_" xfId="13" xr:uid="{00000000-0005-0000-0000-000000000000}"/>
    <cellStyle name="Comma 2" xfId="6" xr:uid="{00000000-0005-0000-0000-000001000000}"/>
    <cellStyle name="Comma 3" xfId="10" xr:uid="{00000000-0005-0000-0000-000002000000}"/>
    <cellStyle name="Comma 4" xfId="12" xr:uid="{00000000-0005-0000-0000-000003000000}"/>
    <cellStyle name="Hyperlink" xfId="1" builtinId="8"/>
    <cellStyle name="Hyperlink 2" xfId="4" xr:uid="{00000000-0005-0000-0000-000005000000}"/>
    <cellStyle name="Hyperlink 3" xfId="7" xr:uid="{00000000-0005-0000-0000-000006000000}"/>
    <cellStyle name="Hyperlink 4" xfId="3" xr:uid="{00000000-0005-0000-0000-000007000000}"/>
    <cellStyle name="Normal" xfId="0" builtinId="0"/>
    <cellStyle name="Normal 2" xfId="2" xr:uid="{00000000-0005-0000-0000-000009000000}"/>
    <cellStyle name="Normal 2 2" xfId="8" xr:uid="{00000000-0005-0000-0000-00000A000000}"/>
    <cellStyle name="Normal 2 3" xfId="5" xr:uid="{00000000-0005-0000-0000-00000B000000}"/>
    <cellStyle name="Normal 3" xfId="9" xr:uid="{00000000-0005-0000-0000-00000C000000}"/>
    <cellStyle name="Normal 4" xfId="11" xr:uid="{00000000-0005-0000-0000-00000D000000}"/>
    <cellStyle name="Normal 5" xfId="15" xr:uid="{50545907-4BA9-4CF7-91A7-CC671B93805D}"/>
    <cellStyle name="Normal_2D478743500BB0D64A2572950077C1D9 (2-09-54 PM)" xfId="14" xr:uid="{C960CE18-D6E7-446A-9A96-1554FAF50726}"/>
  </cellStyles>
  <dxfs count="0"/>
  <tableStyles count="0" defaultTableStyle="TableStyleMedium2" defaultPivotStyle="PivotStyleLight16"/>
  <colors>
    <mruColors>
      <color rgb="FFEEEEEE"/>
      <color rgb="FF2A2A2A"/>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creativecommons.org/licenses/by/4.0/" TargetMode="Externa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5159971</xdr:colOff>
      <xdr:row>1</xdr:row>
      <xdr:rowOff>85724</xdr:rowOff>
    </xdr:from>
    <xdr:to>
      <xdr:col>0</xdr:col>
      <xdr:colOff>5159971</xdr:colOff>
      <xdr:row>7</xdr:row>
      <xdr:rowOff>58347</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40971" y="276224"/>
          <a:ext cx="0" cy="1111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8475</xdr:colOff>
      <xdr:row>0</xdr:row>
      <xdr:rowOff>9525</xdr:rowOff>
    </xdr:from>
    <xdr:to>
      <xdr:col>1</xdr:col>
      <xdr:colOff>0</xdr:colOff>
      <xdr:row>2</xdr:row>
      <xdr:rowOff>168525</xdr:rowOff>
    </xdr:to>
    <xdr:pic>
      <xdr:nvPicPr>
        <xdr:cNvPr id="8" name="Picture 7" title="Queensland Treasury">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5" y="9525"/>
          <a:ext cx="6840000" cy="540000"/>
        </a:xfrm>
        <a:prstGeom prst="rect">
          <a:avLst/>
        </a:prstGeom>
        <a:noFill/>
        <a:ln>
          <a:noFill/>
        </a:ln>
      </xdr:spPr>
    </xdr:pic>
    <xdr:clientData/>
  </xdr:twoCellAnchor>
  <xdr:twoCellAnchor editAs="oneCell">
    <xdr:from>
      <xdr:col>0</xdr:col>
      <xdr:colOff>104775</xdr:colOff>
      <xdr:row>0</xdr:row>
      <xdr:rowOff>104775</xdr:rowOff>
    </xdr:from>
    <xdr:to>
      <xdr:col>0</xdr:col>
      <xdr:colOff>1127125</xdr:colOff>
      <xdr:row>2</xdr:row>
      <xdr:rowOff>83185</xdr:rowOff>
    </xdr:to>
    <xdr:pic>
      <xdr:nvPicPr>
        <xdr:cNvPr id="9" name="Picture 8" title="Queensland Government">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04775"/>
          <a:ext cx="1022350" cy="3594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6840000</xdr:colOff>
      <xdr:row>2</xdr:row>
      <xdr:rowOff>159000</xdr:rowOff>
    </xdr:to>
    <xdr:pic>
      <xdr:nvPicPr>
        <xdr:cNvPr id="6" name="Picture 5" title="Queensland Treasury">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6840000" cy="540000"/>
        </a:xfrm>
        <a:prstGeom prst="rect">
          <a:avLst/>
        </a:prstGeom>
        <a:noFill/>
        <a:ln>
          <a:noFill/>
        </a:ln>
      </xdr:spPr>
    </xdr:pic>
    <xdr:clientData/>
  </xdr:twoCellAnchor>
  <xdr:twoCellAnchor editAs="oneCell">
    <xdr:from>
      <xdr:col>1</xdr:col>
      <xdr:colOff>0</xdr:colOff>
      <xdr:row>24</xdr:row>
      <xdr:rowOff>0</xdr:rowOff>
    </xdr:from>
    <xdr:to>
      <xdr:col>1</xdr:col>
      <xdr:colOff>838200</xdr:colOff>
      <xdr:row>24</xdr:row>
      <xdr:rowOff>295275</xdr:rowOff>
    </xdr:to>
    <xdr:pic>
      <xdr:nvPicPr>
        <xdr:cNvPr id="11" name="Picture 10" descr="Creative Commons License">
          <a:hlinkClick xmlns:r="http://schemas.openxmlformats.org/officeDocument/2006/relationships" r:id="rId2"/>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6529" y="9726706"/>
          <a:ext cx="838200" cy="29527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ovstat@treasury.qld.gov.au" TargetMode="External"/><Relationship Id="rId1" Type="http://schemas.openxmlformats.org/officeDocument/2006/relationships/hyperlink" Target="http://www.qgso.qld.gov.au/" TargetMode="External"/><Relationship Id="rId4" Type="http://schemas.openxmlformats.org/officeDocument/2006/relationships/drawing" Target="../drawings/drawing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tabSelected="1" zoomScaleNormal="100" zoomScaleSheetLayoutView="100" workbookViewId="0">
      <selection activeCell="A14" sqref="A14"/>
    </sheetView>
  </sheetViews>
  <sheetFormatPr defaultColWidth="0" defaultRowHeight="14.25" zeroHeight="1" x14ac:dyDescent="0.2"/>
  <cols>
    <col min="1" max="1" width="102.7109375" style="8" customWidth="1"/>
    <col min="2" max="16384" width="9.140625" style="1" hidden="1"/>
  </cols>
  <sheetData>
    <row r="1" spans="1:1" s="14" customFormat="1" ht="15" x14ac:dyDescent="0.25"/>
    <row r="2" spans="1:1" s="14" customFormat="1" ht="15" x14ac:dyDescent="0.25"/>
    <row r="3" spans="1:1" s="14" customFormat="1" ht="15" x14ac:dyDescent="0.25"/>
    <row r="4" spans="1:1" s="18" customFormat="1" ht="11.25" x14ac:dyDescent="0.2">
      <c r="A4" s="16" t="s">
        <v>2</v>
      </c>
    </row>
    <row r="5" spans="1:1" ht="20.25" x14ac:dyDescent="0.3">
      <c r="A5" s="6"/>
    </row>
    <row r="6" spans="1:1" x14ac:dyDescent="0.2"/>
    <row r="7" spans="1:1" x14ac:dyDescent="0.2"/>
    <row r="8" spans="1:1" x14ac:dyDescent="0.2"/>
    <row r="9" spans="1:1" x14ac:dyDescent="0.2"/>
    <row r="10" spans="1:1" x14ac:dyDescent="0.2"/>
    <row r="11" spans="1:1" x14ac:dyDescent="0.2"/>
    <row r="12" spans="1:1" x14ac:dyDescent="0.2"/>
    <row r="13" spans="1:1" x14ac:dyDescent="0.2"/>
    <row r="14" spans="1:1" ht="106.5" x14ac:dyDescent="0.7">
      <c r="A14" s="28" t="s">
        <v>18</v>
      </c>
    </row>
    <row r="15" spans="1:1" x14ac:dyDescent="0.2"/>
    <row r="16" spans="1:1" x14ac:dyDescent="0.2"/>
    <row r="17" spans="1:1" x14ac:dyDescent="0.2"/>
    <row r="18" spans="1:1" ht="23.25" x14ac:dyDescent="0.35">
      <c r="A18" s="27" t="s">
        <v>10</v>
      </c>
    </row>
    <row r="19" spans="1:1" x14ac:dyDescent="0.2"/>
    <row r="20" spans="1:1" ht="18.75" x14ac:dyDescent="0.3">
      <c r="A20" s="12" t="s">
        <v>0</v>
      </c>
    </row>
    <row r="21" spans="1:1" x14ac:dyDescent="0.2"/>
    <row r="22" spans="1:1" ht="23.25" x14ac:dyDescent="0.35">
      <c r="A22" s="27" t="s">
        <v>11</v>
      </c>
    </row>
    <row r="23" spans="1:1" x14ac:dyDescent="0.2"/>
    <row r="24" spans="1:1" x14ac:dyDescent="0.2"/>
    <row r="25" spans="1:1" x14ac:dyDescent="0.2"/>
    <row r="26" spans="1:1" x14ac:dyDescent="0.2"/>
    <row r="27" spans="1:1" x14ac:dyDescent="0.2"/>
    <row r="28" spans="1:1" ht="15.75" x14ac:dyDescent="0.25">
      <c r="A28" s="3"/>
    </row>
    <row r="29" spans="1:1" x14ac:dyDescent="0.2">
      <c r="A29" s="4"/>
    </row>
    <row r="30" spans="1:1" x14ac:dyDescent="0.2"/>
    <row r="31" spans="1:1" x14ac:dyDescent="0.2"/>
    <row r="32" spans="1:1" x14ac:dyDescent="0.2"/>
    <row r="33" spans="1:1" x14ac:dyDescent="0.2">
      <c r="A33" s="2"/>
    </row>
    <row r="34" spans="1:1" x14ac:dyDescent="0.2">
      <c r="A34" s="2"/>
    </row>
    <row r="35" spans="1:1" x14ac:dyDescent="0.2"/>
    <row r="36" spans="1:1" x14ac:dyDescent="0.2"/>
    <row r="37" spans="1:1" x14ac:dyDescent="0.2">
      <c r="A37" s="5"/>
    </row>
    <row r="38" spans="1:1" x14ac:dyDescent="0.2"/>
    <row r="39" spans="1:1" x14ac:dyDescent="0.2">
      <c r="A39" s="9"/>
    </row>
    <row r="40" spans="1:1" hidden="1" x14ac:dyDescent="0.2">
      <c r="A40" s="10"/>
    </row>
  </sheetData>
  <pageMargins left="0.39370078740157483" right="0.39370078740157483" top="0.39370078740157483" bottom="0.39370078740157483"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8CA7-5C66-4384-8D6E-0EFEA3D01E70}">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HYPERLINK("#'Contents'!B12", "Link to contents")</f>
        <v>Link to contents</v>
      </c>
    </row>
    <row r="2" spans="1:6" x14ac:dyDescent="0.2">
      <c r="B2" s="30" t="s">
        <v>29</v>
      </c>
    </row>
    <row r="5" spans="1:6" x14ac:dyDescent="0.2">
      <c r="B5" s="35" t="s">
        <v>67</v>
      </c>
      <c r="C5" s="36" t="s">
        <v>68</v>
      </c>
      <c r="D5" s="36" t="s">
        <v>69</v>
      </c>
      <c r="E5" s="36" t="s">
        <v>70</v>
      </c>
      <c r="F5" s="36" t="s">
        <v>71</v>
      </c>
    </row>
    <row r="6" spans="1:6" x14ac:dyDescent="0.2">
      <c r="B6" s="37" t="s">
        <v>83</v>
      </c>
      <c r="C6" s="38">
        <v>2571391</v>
      </c>
      <c r="D6" s="39">
        <v>63.8</v>
      </c>
      <c r="E6" s="39">
        <v>59.9</v>
      </c>
      <c r="F6" s="39">
        <v>67.400000000000006</v>
      </c>
    </row>
    <row r="7" spans="1:6" x14ac:dyDescent="0.2">
      <c r="B7" s="37" t="s">
        <v>84</v>
      </c>
      <c r="C7" s="38">
        <v>1245603</v>
      </c>
      <c r="D7" s="39">
        <v>30.9</v>
      </c>
      <c r="E7" s="39">
        <v>27.6</v>
      </c>
      <c r="F7" s="39">
        <v>34.299999999999997</v>
      </c>
    </row>
    <row r="8" spans="1:6" x14ac:dyDescent="0.2">
      <c r="B8" s="37" t="s">
        <v>85</v>
      </c>
      <c r="C8" s="38">
        <v>151558</v>
      </c>
      <c r="D8" s="39">
        <v>3.8</v>
      </c>
      <c r="E8" s="39">
        <v>2.7</v>
      </c>
      <c r="F8" s="39">
        <v>5.2</v>
      </c>
    </row>
    <row r="9" spans="1:6" x14ac:dyDescent="0.2">
      <c r="B9" s="37" t="s">
        <v>86</v>
      </c>
      <c r="C9" s="38">
        <v>40879</v>
      </c>
      <c r="D9" s="39">
        <v>1</v>
      </c>
      <c r="E9" s="39">
        <v>0.6</v>
      </c>
      <c r="F9" s="39">
        <v>1.8</v>
      </c>
    </row>
    <row r="10" spans="1:6" x14ac:dyDescent="0.2">
      <c r="B10" s="37" t="s">
        <v>76</v>
      </c>
      <c r="C10" s="38">
        <v>22874</v>
      </c>
      <c r="D10" s="39">
        <v>0.6</v>
      </c>
      <c r="E10" s="39">
        <v>0.2</v>
      </c>
      <c r="F10" s="39">
        <v>1.3</v>
      </c>
    </row>
    <row r="11" spans="1:6" x14ac:dyDescent="0.2">
      <c r="B11" s="37" t="s">
        <v>77</v>
      </c>
      <c r="C11" s="38">
        <v>1189</v>
      </c>
      <c r="D11" s="39">
        <v>0</v>
      </c>
      <c r="E11" s="39">
        <v>0</v>
      </c>
      <c r="F11" s="39">
        <v>0.2</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HYPERLINK("#'cf002a'!A1", "&lt;&lt;&lt; Previous table")</f>
        <v>&lt;&lt;&lt; Previous table</v>
      </c>
    </row>
    <row r="21" spans="2:2" x14ac:dyDescent="0.2">
      <c r="B21" s="34" t="str">
        <f>HYPERLINK("#'cf002b'!A1", "&gt;&gt;&gt; Next table")</f>
        <v>&gt;&gt;&gt; Next table</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1062-D774-4C3B-8F73-C7FAA3ADD54C}">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HYPERLINK("#'Contents'!B13", "Link to contents")</f>
        <v>Link to contents</v>
      </c>
    </row>
    <row r="2" spans="1:6" x14ac:dyDescent="0.2">
      <c r="B2" s="30" t="s">
        <v>30</v>
      </c>
    </row>
    <row r="5" spans="1:6" x14ac:dyDescent="0.2">
      <c r="B5" s="35" t="s">
        <v>67</v>
      </c>
      <c r="C5" s="36" t="s">
        <v>68</v>
      </c>
      <c r="D5" s="36" t="s">
        <v>69</v>
      </c>
      <c r="E5" s="36" t="s">
        <v>70</v>
      </c>
      <c r="F5" s="36" t="s">
        <v>71</v>
      </c>
    </row>
    <row r="6" spans="1:6" x14ac:dyDescent="0.2">
      <c r="B6" s="37" t="s">
        <v>87</v>
      </c>
      <c r="C6" s="38">
        <v>3816994</v>
      </c>
      <c r="D6" s="39">
        <v>94.6</v>
      </c>
      <c r="E6" s="39">
        <v>93</v>
      </c>
      <c r="F6" s="39">
        <v>95.9</v>
      </c>
    </row>
    <row r="7" spans="1:6" x14ac:dyDescent="0.2">
      <c r="B7" s="37" t="s">
        <v>88</v>
      </c>
      <c r="C7" s="38">
        <v>192436</v>
      </c>
      <c r="D7" s="39">
        <v>4.8</v>
      </c>
      <c r="E7" s="39">
        <v>3.6</v>
      </c>
      <c r="F7" s="39">
        <v>6.2</v>
      </c>
    </row>
    <row r="8" spans="1:6" x14ac:dyDescent="0.2">
      <c r="B8" s="37" t="s">
        <v>76</v>
      </c>
      <c r="C8" s="38">
        <v>22874</v>
      </c>
      <c r="D8" s="39">
        <v>0.6</v>
      </c>
      <c r="E8" s="39">
        <v>0.2</v>
      </c>
      <c r="F8" s="39">
        <v>1.3</v>
      </c>
    </row>
    <row r="9" spans="1:6" x14ac:dyDescent="0.2">
      <c r="B9" s="37" t="s">
        <v>77</v>
      </c>
      <c r="C9" s="38">
        <v>1189</v>
      </c>
      <c r="D9" s="39">
        <v>0</v>
      </c>
      <c r="E9" s="39">
        <v>0</v>
      </c>
      <c r="F9" s="39">
        <v>0.2</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HYPERLINK("#'vf002b'!A1", "&lt;&lt;&lt; Previous table")</f>
        <v>&lt;&lt;&lt; Previous table</v>
      </c>
    </row>
    <row r="19" spans="2:2" x14ac:dyDescent="0.2">
      <c r="B19" s="34" t="str">
        <f>HYPERLINK("#'vf003a'!A1", "&gt;&gt;&gt; Next table")</f>
        <v>&gt;&gt;&gt; Next table</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77F6-CFB9-4DF5-A648-542CD84A71FE}">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HYPERLINK("#'Contents'!B14", "Link to contents")</f>
        <v>Link to contents</v>
      </c>
    </row>
    <row r="2" spans="1:6" x14ac:dyDescent="0.2">
      <c r="B2" s="30" t="s">
        <v>31</v>
      </c>
    </row>
    <row r="5" spans="1:6" x14ac:dyDescent="0.2">
      <c r="B5" s="35" t="s">
        <v>67</v>
      </c>
      <c r="C5" s="36" t="s">
        <v>68</v>
      </c>
      <c r="D5" s="36" t="s">
        <v>69</v>
      </c>
      <c r="E5" s="36" t="s">
        <v>70</v>
      </c>
      <c r="F5" s="36" t="s">
        <v>71</v>
      </c>
    </row>
    <row r="6" spans="1:6" x14ac:dyDescent="0.2">
      <c r="B6" s="37" t="s">
        <v>72</v>
      </c>
      <c r="C6" s="38">
        <v>3659824</v>
      </c>
      <c r="D6" s="39">
        <v>90.7</v>
      </c>
      <c r="E6" s="39">
        <v>89</v>
      </c>
      <c r="F6" s="39">
        <v>92.3</v>
      </c>
    </row>
    <row r="7" spans="1:6" x14ac:dyDescent="0.2">
      <c r="B7" s="37" t="s">
        <v>73</v>
      </c>
      <c r="C7" s="38">
        <v>144535</v>
      </c>
      <c r="D7" s="39">
        <v>3.6</v>
      </c>
      <c r="E7" s="39">
        <v>2.6</v>
      </c>
      <c r="F7" s="39">
        <v>4.8</v>
      </c>
    </row>
    <row r="8" spans="1:6" x14ac:dyDescent="0.2">
      <c r="B8" s="37" t="s">
        <v>74</v>
      </c>
      <c r="C8" s="38">
        <v>88581</v>
      </c>
      <c r="D8" s="39">
        <v>2.2000000000000002</v>
      </c>
      <c r="E8" s="39">
        <v>1.4</v>
      </c>
      <c r="F8" s="39">
        <v>3.4</v>
      </c>
    </row>
    <row r="9" spans="1:6" x14ac:dyDescent="0.2">
      <c r="B9" s="37" t="s">
        <v>75</v>
      </c>
      <c r="C9" s="38">
        <v>99000</v>
      </c>
      <c r="D9" s="39">
        <v>2.5</v>
      </c>
      <c r="E9" s="39">
        <v>1.7</v>
      </c>
      <c r="F9" s="39">
        <v>3.5</v>
      </c>
    </row>
    <row r="10" spans="1:6" x14ac:dyDescent="0.2">
      <c r="B10" s="37" t="s">
        <v>76</v>
      </c>
      <c r="C10" s="38">
        <v>39832</v>
      </c>
      <c r="D10" s="39">
        <v>1</v>
      </c>
      <c r="E10" s="39">
        <v>0.6</v>
      </c>
      <c r="F10" s="39">
        <v>1.8</v>
      </c>
    </row>
    <row r="11" spans="1:6" x14ac:dyDescent="0.2">
      <c r="B11" s="37" t="s">
        <v>77</v>
      </c>
      <c r="C11" s="38">
        <v>1721</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HYPERLINK("#'cf002b'!A1", "&lt;&lt;&lt; Previous table")</f>
        <v>&lt;&lt;&lt; Previous table</v>
      </c>
    </row>
    <row r="21" spans="2:2" x14ac:dyDescent="0.2">
      <c r="B21" s="34" t="str">
        <f>HYPERLINK("#'cf003a'!A1", "&gt;&gt;&gt; Next table")</f>
        <v>&gt;&gt;&gt; Next table</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8F0A-547E-458F-A078-E0CC980ACA95}">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HYPERLINK("#'Contents'!B15", "Link to contents")</f>
        <v>Link to contents</v>
      </c>
    </row>
    <row r="2" spans="1:6" x14ac:dyDescent="0.2">
      <c r="B2" s="30" t="s">
        <v>32</v>
      </c>
    </row>
    <row r="5" spans="1:6" x14ac:dyDescent="0.2">
      <c r="B5" s="35" t="s">
        <v>67</v>
      </c>
      <c r="C5" s="36" t="s">
        <v>68</v>
      </c>
      <c r="D5" s="36" t="s">
        <v>69</v>
      </c>
      <c r="E5" s="36" t="s">
        <v>70</v>
      </c>
      <c r="F5" s="36" t="s">
        <v>71</v>
      </c>
    </row>
    <row r="6" spans="1:6" x14ac:dyDescent="0.2">
      <c r="B6" s="37" t="s">
        <v>82</v>
      </c>
      <c r="C6" s="38">
        <v>3892940</v>
      </c>
      <c r="D6" s="39">
        <v>96.5</v>
      </c>
      <c r="E6" s="39">
        <v>95.2</v>
      </c>
      <c r="F6" s="39">
        <v>97.5</v>
      </c>
    </row>
    <row r="7" spans="1:6" x14ac:dyDescent="0.2">
      <c r="B7" s="37" t="s">
        <v>75</v>
      </c>
      <c r="C7" s="38">
        <v>99000</v>
      </c>
      <c r="D7" s="39">
        <v>2.5</v>
      </c>
      <c r="E7" s="39">
        <v>1.7</v>
      </c>
      <c r="F7" s="39">
        <v>3.5</v>
      </c>
    </row>
    <row r="8" spans="1:6" x14ac:dyDescent="0.2">
      <c r="B8" s="37" t="s">
        <v>76</v>
      </c>
      <c r="C8" s="38">
        <v>39832</v>
      </c>
      <c r="D8" s="39">
        <v>1</v>
      </c>
      <c r="E8" s="39">
        <v>0.6</v>
      </c>
      <c r="F8" s="39">
        <v>1.8</v>
      </c>
    </row>
    <row r="9" spans="1:6" x14ac:dyDescent="0.2">
      <c r="B9" s="37" t="s">
        <v>77</v>
      </c>
      <c r="C9" s="38">
        <v>1721</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HYPERLINK("#'vf003a'!A1", "&lt;&lt;&lt; Previous table")</f>
        <v>&lt;&lt;&lt; Previous table</v>
      </c>
    </row>
    <row r="19" spans="2:2" x14ac:dyDescent="0.2">
      <c r="B19" s="34" t="str">
        <f>HYPERLINK("#'vf003b'!A1", "&gt;&gt;&gt; Next table")</f>
        <v>&gt;&gt;&gt; Next table</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F05E-0273-4FAB-82A2-D10C1AB4C015}">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HYPERLINK("#'Contents'!B16", "Link to contents")</f>
        <v>Link to contents</v>
      </c>
    </row>
    <row r="2" spans="1:6" x14ac:dyDescent="0.2">
      <c r="B2" s="30" t="s">
        <v>33</v>
      </c>
    </row>
    <row r="5" spans="1:6" x14ac:dyDescent="0.2">
      <c r="B5" s="35" t="s">
        <v>67</v>
      </c>
      <c r="C5" s="36" t="s">
        <v>68</v>
      </c>
      <c r="D5" s="36" t="s">
        <v>69</v>
      </c>
      <c r="E5" s="36" t="s">
        <v>70</v>
      </c>
      <c r="F5" s="36" t="s">
        <v>71</v>
      </c>
    </row>
    <row r="6" spans="1:6" x14ac:dyDescent="0.2">
      <c r="B6" s="37" t="s">
        <v>83</v>
      </c>
      <c r="C6" s="38">
        <v>3670894</v>
      </c>
      <c r="D6" s="39">
        <v>91</v>
      </c>
      <c r="E6" s="39">
        <v>89.1</v>
      </c>
      <c r="F6" s="39">
        <v>92.6</v>
      </c>
    </row>
    <row r="7" spans="1:6" x14ac:dyDescent="0.2">
      <c r="B7" s="37" t="s">
        <v>84</v>
      </c>
      <c r="C7" s="38">
        <v>311843</v>
      </c>
      <c r="D7" s="39">
        <v>7.7</v>
      </c>
      <c r="E7" s="39">
        <v>6.1</v>
      </c>
      <c r="F7" s="39">
        <v>9.6999999999999993</v>
      </c>
    </row>
    <row r="8" spans="1:6" x14ac:dyDescent="0.2">
      <c r="B8" s="37" t="s">
        <v>85</v>
      </c>
      <c r="C8" s="38">
        <v>38684</v>
      </c>
      <c r="D8" s="39">
        <v>1</v>
      </c>
      <c r="E8" s="39">
        <v>0.5</v>
      </c>
      <c r="F8" s="39">
        <v>1.7</v>
      </c>
    </row>
    <row r="9" spans="1:6" x14ac:dyDescent="0.2">
      <c r="B9" s="37" t="s">
        <v>86</v>
      </c>
      <c r="C9" s="38">
        <v>9162</v>
      </c>
      <c r="D9" s="39">
        <v>0.2</v>
      </c>
      <c r="E9" s="39">
        <v>0.1</v>
      </c>
      <c r="F9" s="39">
        <v>0.8</v>
      </c>
    </row>
    <row r="10" spans="1:6" x14ac:dyDescent="0.2">
      <c r="B10" s="37" t="s">
        <v>76</v>
      </c>
      <c r="C10" s="38">
        <v>1189</v>
      </c>
      <c r="D10" s="39">
        <v>0</v>
      </c>
      <c r="E10" s="39">
        <v>0</v>
      </c>
      <c r="F10" s="39">
        <v>0.2</v>
      </c>
    </row>
    <row r="11" spans="1:6" x14ac:dyDescent="0.2">
      <c r="B11" s="37" t="s">
        <v>77</v>
      </c>
      <c r="C11" s="38">
        <v>1721</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HYPERLINK("#'cf003a'!A1", "&lt;&lt;&lt; Previous table")</f>
        <v>&lt;&lt;&lt; Previous table</v>
      </c>
    </row>
    <row r="21" spans="2:2" x14ac:dyDescent="0.2">
      <c r="B21" s="34" t="str">
        <f>HYPERLINK("#'cf003b'!A1", "&gt;&gt;&gt; Next table")</f>
        <v>&gt;&gt;&gt; Next table</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087B-9006-4262-BD36-F7DA013828B2}">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HYPERLINK("#'Contents'!B17", "Link to contents")</f>
        <v>Link to contents</v>
      </c>
    </row>
    <row r="2" spans="1:6" x14ac:dyDescent="0.2">
      <c r="B2" s="30" t="s">
        <v>34</v>
      </c>
    </row>
    <row r="5" spans="1:6" x14ac:dyDescent="0.2">
      <c r="B5" s="35" t="s">
        <v>67</v>
      </c>
      <c r="C5" s="36" t="s">
        <v>68</v>
      </c>
      <c r="D5" s="36" t="s">
        <v>69</v>
      </c>
      <c r="E5" s="36" t="s">
        <v>70</v>
      </c>
      <c r="F5" s="36" t="s">
        <v>71</v>
      </c>
    </row>
    <row r="6" spans="1:6" x14ac:dyDescent="0.2">
      <c r="B6" s="37" t="s">
        <v>87</v>
      </c>
      <c r="C6" s="38">
        <v>3982737</v>
      </c>
      <c r="D6" s="39">
        <v>98.7</v>
      </c>
      <c r="E6" s="39">
        <v>97.6</v>
      </c>
      <c r="F6" s="39">
        <v>99.3</v>
      </c>
    </row>
    <row r="7" spans="1:6" x14ac:dyDescent="0.2">
      <c r="B7" s="37" t="s">
        <v>88</v>
      </c>
      <c r="C7" s="38">
        <v>47846</v>
      </c>
      <c r="D7" s="39">
        <v>1.2</v>
      </c>
      <c r="E7" s="39">
        <v>0.6</v>
      </c>
      <c r="F7" s="39">
        <v>2.2999999999999998</v>
      </c>
    </row>
    <row r="8" spans="1:6" x14ac:dyDescent="0.2">
      <c r="B8" s="37" t="s">
        <v>76</v>
      </c>
      <c r="C8" s="38">
        <v>1189</v>
      </c>
      <c r="D8" s="39">
        <v>0</v>
      </c>
      <c r="E8" s="39">
        <v>0</v>
      </c>
      <c r="F8" s="39">
        <v>0.2</v>
      </c>
    </row>
    <row r="9" spans="1:6" x14ac:dyDescent="0.2">
      <c r="B9" s="37" t="s">
        <v>77</v>
      </c>
      <c r="C9" s="38">
        <v>1721</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HYPERLINK("#'vf003b'!A1", "&lt;&lt;&lt; Previous table")</f>
        <v>&lt;&lt;&lt; Previous table</v>
      </c>
    </row>
    <row r="19" spans="2:2" x14ac:dyDescent="0.2">
      <c r="B19" s="34" t="str">
        <f>HYPERLINK("#'vf004a'!A1", "&gt;&gt;&gt; Next table")</f>
        <v>&gt;&gt;&gt; Next table</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4EDCE-F350-451D-9835-D9ED7C921C58}">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HYPERLINK("#'Contents'!B18", "Link to contents")</f>
        <v>Link to contents</v>
      </c>
    </row>
    <row r="2" spans="1:6" x14ac:dyDescent="0.2">
      <c r="B2" s="30" t="s">
        <v>35</v>
      </c>
    </row>
    <row r="5" spans="1:6" x14ac:dyDescent="0.2">
      <c r="B5" s="35" t="s">
        <v>67</v>
      </c>
      <c r="C5" s="36" t="s">
        <v>68</v>
      </c>
      <c r="D5" s="36" t="s">
        <v>69</v>
      </c>
      <c r="E5" s="36" t="s">
        <v>70</v>
      </c>
      <c r="F5" s="36" t="s">
        <v>71</v>
      </c>
    </row>
    <row r="6" spans="1:6" x14ac:dyDescent="0.2">
      <c r="B6" s="37" t="s">
        <v>72</v>
      </c>
      <c r="C6" s="38">
        <v>2625554</v>
      </c>
      <c r="D6" s="39">
        <v>65.099999999999994</v>
      </c>
      <c r="E6" s="39">
        <v>61.8</v>
      </c>
      <c r="F6" s="39">
        <v>68.2</v>
      </c>
    </row>
    <row r="7" spans="1:6" x14ac:dyDescent="0.2">
      <c r="B7" s="37" t="s">
        <v>73</v>
      </c>
      <c r="C7" s="38">
        <v>801188</v>
      </c>
      <c r="D7" s="39">
        <v>19.899999999999999</v>
      </c>
      <c r="E7" s="39">
        <v>17.100000000000001</v>
      </c>
      <c r="F7" s="39">
        <v>22.9</v>
      </c>
    </row>
    <row r="8" spans="1:6" x14ac:dyDescent="0.2">
      <c r="B8" s="37" t="s">
        <v>74</v>
      </c>
      <c r="C8" s="38">
        <v>432406</v>
      </c>
      <c r="D8" s="39">
        <v>10.7</v>
      </c>
      <c r="E8" s="39">
        <v>9</v>
      </c>
      <c r="F8" s="39">
        <v>12.7</v>
      </c>
    </row>
    <row r="9" spans="1:6" x14ac:dyDescent="0.2">
      <c r="B9" s="37" t="s">
        <v>75</v>
      </c>
      <c r="C9" s="38">
        <v>148891</v>
      </c>
      <c r="D9" s="39">
        <v>3.7</v>
      </c>
      <c r="E9" s="39">
        <v>2.6</v>
      </c>
      <c r="F9" s="39">
        <v>5.3</v>
      </c>
    </row>
    <row r="10" spans="1:6" x14ac:dyDescent="0.2">
      <c r="B10" s="37" t="s">
        <v>76</v>
      </c>
      <c r="C10" s="38">
        <v>23733</v>
      </c>
      <c r="D10" s="39">
        <v>0.6</v>
      </c>
      <c r="E10" s="39">
        <v>0.3</v>
      </c>
      <c r="F10" s="39">
        <v>1.3</v>
      </c>
    </row>
    <row r="11" spans="1:6" x14ac:dyDescent="0.2">
      <c r="B11" s="37" t="s">
        <v>77</v>
      </c>
      <c r="C11" s="38">
        <v>1721</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HYPERLINK("#'cf003b'!A1", "&lt;&lt;&lt; Previous table")</f>
        <v>&lt;&lt;&lt; Previous table</v>
      </c>
    </row>
    <row r="21" spans="2:2" x14ac:dyDescent="0.2">
      <c r="B21" s="34" t="str">
        <f>HYPERLINK("#'cf004a'!A1", "&gt;&gt;&gt; Next table")</f>
        <v>&gt;&gt;&gt; Next table</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4981-0C78-4190-9ED0-1D511FAD1BA1}">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HYPERLINK("#'Contents'!B19", "Link to contents")</f>
        <v>Link to contents</v>
      </c>
    </row>
    <row r="2" spans="1:6" x14ac:dyDescent="0.2">
      <c r="B2" s="30" t="s">
        <v>36</v>
      </c>
    </row>
    <row r="5" spans="1:6" x14ac:dyDescent="0.2">
      <c r="B5" s="35" t="s">
        <v>67</v>
      </c>
      <c r="C5" s="36" t="s">
        <v>68</v>
      </c>
      <c r="D5" s="36" t="s">
        <v>69</v>
      </c>
      <c r="E5" s="36" t="s">
        <v>70</v>
      </c>
      <c r="F5" s="36" t="s">
        <v>71</v>
      </c>
    </row>
    <row r="6" spans="1:6" x14ac:dyDescent="0.2">
      <c r="B6" s="37" t="s">
        <v>82</v>
      </c>
      <c r="C6" s="38">
        <v>3859148</v>
      </c>
      <c r="D6" s="39">
        <v>95.7</v>
      </c>
      <c r="E6" s="39">
        <v>94.1</v>
      </c>
      <c r="F6" s="39">
        <v>96.8</v>
      </c>
    </row>
    <row r="7" spans="1:6" x14ac:dyDescent="0.2">
      <c r="B7" s="37" t="s">
        <v>75</v>
      </c>
      <c r="C7" s="38">
        <v>148891</v>
      </c>
      <c r="D7" s="39">
        <v>3.7</v>
      </c>
      <c r="E7" s="39">
        <v>2.6</v>
      </c>
      <c r="F7" s="39">
        <v>5.3</v>
      </c>
    </row>
    <row r="8" spans="1:6" x14ac:dyDescent="0.2">
      <c r="B8" s="37" t="s">
        <v>76</v>
      </c>
      <c r="C8" s="38">
        <v>23733</v>
      </c>
      <c r="D8" s="39">
        <v>0.6</v>
      </c>
      <c r="E8" s="39">
        <v>0.3</v>
      </c>
      <c r="F8" s="39">
        <v>1.3</v>
      </c>
    </row>
    <row r="9" spans="1:6" x14ac:dyDescent="0.2">
      <c r="B9" s="37" t="s">
        <v>77</v>
      </c>
      <c r="C9" s="38">
        <v>1721</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HYPERLINK("#'vf004a'!A1", "&lt;&lt;&lt; Previous table")</f>
        <v>&lt;&lt;&lt; Previous table</v>
      </c>
    </row>
    <row r="19" spans="2:2" x14ac:dyDescent="0.2">
      <c r="B19" s="34" t="str">
        <f>HYPERLINK("#'vf004b'!A1", "&gt;&gt;&gt; Next table")</f>
        <v>&gt;&gt;&gt; Next table</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BCFF-9BDA-4BD1-93A9-BCC4A03060E0}">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HYPERLINK("#'Contents'!B20", "Link to contents")</f>
        <v>Link to contents</v>
      </c>
    </row>
    <row r="2" spans="1:6" x14ac:dyDescent="0.2">
      <c r="B2" s="30" t="s">
        <v>37</v>
      </c>
    </row>
    <row r="5" spans="1:6" x14ac:dyDescent="0.2">
      <c r="B5" s="35" t="s">
        <v>67</v>
      </c>
      <c r="C5" s="36" t="s">
        <v>68</v>
      </c>
      <c r="D5" s="36" t="s">
        <v>69</v>
      </c>
      <c r="E5" s="36" t="s">
        <v>70</v>
      </c>
      <c r="F5" s="36" t="s">
        <v>71</v>
      </c>
    </row>
    <row r="6" spans="1:6" x14ac:dyDescent="0.2">
      <c r="B6" s="37" t="s">
        <v>83</v>
      </c>
      <c r="C6" s="38">
        <v>2570382</v>
      </c>
      <c r="D6" s="39">
        <v>63.7</v>
      </c>
      <c r="E6" s="39">
        <v>60</v>
      </c>
      <c r="F6" s="39">
        <v>67.3</v>
      </c>
    </row>
    <row r="7" spans="1:6" x14ac:dyDescent="0.2">
      <c r="B7" s="37" t="s">
        <v>84</v>
      </c>
      <c r="C7" s="38">
        <v>1206991</v>
      </c>
      <c r="D7" s="39">
        <v>29.9</v>
      </c>
      <c r="E7" s="39">
        <v>26.5</v>
      </c>
      <c r="F7" s="39">
        <v>33.6</v>
      </c>
    </row>
    <row r="8" spans="1:6" x14ac:dyDescent="0.2">
      <c r="B8" s="37" t="s">
        <v>85</v>
      </c>
      <c r="C8" s="38">
        <v>203565</v>
      </c>
      <c r="D8" s="39">
        <v>5</v>
      </c>
      <c r="E8" s="39">
        <v>3.8</v>
      </c>
      <c r="F8" s="39">
        <v>6.6</v>
      </c>
    </row>
    <row r="9" spans="1:6" x14ac:dyDescent="0.2">
      <c r="B9" s="37" t="s">
        <v>86</v>
      </c>
      <c r="C9" s="38">
        <v>34586</v>
      </c>
      <c r="D9" s="39">
        <v>0.9</v>
      </c>
      <c r="E9" s="39">
        <v>0.5</v>
      </c>
      <c r="F9" s="39">
        <v>1.6</v>
      </c>
    </row>
    <row r="10" spans="1:6" x14ac:dyDescent="0.2">
      <c r="B10" s="37" t="s">
        <v>76</v>
      </c>
      <c r="C10" s="38">
        <v>16248</v>
      </c>
      <c r="D10" s="39">
        <v>0.4</v>
      </c>
      <c r="E10" s="39">
        <v>0.2</v>
      </c>
      <c r="F10" s="39">
        <v>1</v>
      </c>
    </row>
    <row r="11" spans="1:6" x14ac:dyDescent="0.2">
      <c r="B11" s="37" t="s">
        <v>77</v>
      </c>
      <c r="C11" s="38">
        <v>1721</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HYPERLINK("#'cf004a'!A1", "&lt;&lt;&lt; Previous table")</f>
        <v>&lt;&lt;&lt; Previous table</v>
      </c>
    </row>
    <row r="21" spans="2:2" x14ac:dyDescent="0.2">
      <c r="B21" s="34" t="str">
        <f>HYPERLINK("#'cf004b'!A1", "&gt;&gt;&gt; Next table")</f>
        <v>&gt;&gt;&gt; Next table</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7243-6ED7-419F-B2DA-3E4E293CC89D}">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HYPERLINK("#'Contents'!B21", "Link to contents")</f>
        <v>Link to contents</v>
      </c>
    </row>
    <row r="2" spans="1:6" x14ac:dyDescent="0.2">
      <c r="B2" s="30" t="s">
        <v>38</v>
      </c>
    </row>
    <row r="5" spans="1:6" x14ac:dyDescent="0.2">
      <c r="B5" s="35" t="s">
        <v>67</v>
      </c>
      <c r="C5" s="36" t="s">
        <v>68</v>
      </c>
      <c r="D5" s="36" t="s">
        <v>69</v>
      </c>
      <c r="E5" s="36" t="s">
        <v>70</v>
      </c>
      <c r="F5" s="36" t="s">
        <v>71</v>
      </c>
    </row>
    <row r="6" spans="1:6" x14ac:dyDescent="0.2">
      <c r="B6" s="37" t="s">
        <v>87</v>
      </c>
      <c r="C6" s="38">
        <v>3777373</v>
      </c>
      <c r="D6" s="39">
        <v>93.7</v>
      </c>
      <c r="E6" s="39">
        <v>92.1</v>
      </c>
      <c r="F6" s="39">
        <v>94.9</v>
      </c>
    </row>
    <row r="7" spans="1:6" x14ac:dyDescent="0.2">
      <c r="B7" s="37" t="s">
        <v>88</v>
      </c>
      <c r="C7" s="38">
        <v>238151</v>
      </c>
      <c r="D7" s="39">
        <v>5.9</v>
      </c>
      <c r="E7" s="39">
        <v>4.7</v>
      </c>
      <c r="F7" s="39">
        <v>7.4</v>
      </c>
    </row>
    <row r="8" spans="1:6" x14ac:dyDescent="0.2">
      <c r="B8" s="37" t="s">
        <v>76</v>
      </c>
      <c r="C8" s="38">
        <v>16248</v>
      </c>
      <c r="D8" s="39">
        <v>0.4</v>
      </c>
      <c r="E8" s="39">
        <v>0.2</v>
      </c>
      <c r="F8" s="39">
        <v>1</v>
      </c>
    </row>
    <row r="9" spans="1:6" x14ac:dyDescent="0.2">
      <c r="B9" s="37" t="s">
        <v>77</v>
      </c>
      <c r="C9" s="38">
        <v>1721</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HYPERLINK("#'vf004b'!A1", "&lt;&lt;&lt; Previous table")</f>
        <v>&lt;&lt;&lt; Previous table</v>
      </c>
    </row>
    <row r="19" spans="2:2" x14ac:dyDescent="0.2">
      <c r="B19" s="34" t="str">
        <f>HYPERLINK("#'vf005a'!A1", "&gt;&gt;&gt; Next table")</f>
        <v>&gt;&gt;&gt; Next table</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31"/>
  <sheetViews>
    <sheetView showGridLines="0" zoomScaleNormal="100" zoomScaleSheetLayoutView="75" workbookViewId="0">
      <selection activeCell="B5" sqref="B5"/>
    </sheetView>
  </sheetViews>
  <sheetFormatPr defaultColWidth="0" defaultRowHeight="15" zeroHeight="1" x14ac:dyDescent="0.25"/>
  <cols>
    <col min="1" max="1" width="3.7109375" customWidth="1"/>
    <col min="2" max="2" width="102.7109375" customWidth="1"/>
    <col min="3" max="3" width="3.7109375" customWidth="1"/>
    <col min="4" max="16384" width="3.7109375" hidden="1"/>
  </cols>
  <sheetData>
    <row r="1" spans="1:3" s="14" customFormat="1" x14ac:dyDescent="0.25"/>
    <row r="2" spans="1:3" s="14" customFormat="1" x14ac:dyDescent="0.25"/>
    <row r="3" spans="1:3" s="14" customFormat="1" x14ac:dyDescent="0.25"/>
    <row r="4" spans="1:3" s="14" customFormat="1" ht="11.25" customHeight="1" x14ac:dyDescent="0.25">
      <c r="A4" s="15"/>
      <c r="B4" s="16" t="s">
        <v>2</v>
      </c>
    </row>
    <row r="5" spans="1:3" ht="51" x14ac:dyDescent="0.25">
      <c r="A5" s="13"/>
      <c r="B5" s="7" t="s">
        <v>17</v>
      </c>
      <c r="C5" s="13"/>
    </row>
    <row r="6" spans="1:3" ht="15" customHeight="1" x14ac:dyDescent="0.25">
      <c r="A6" s="13"/>
      <c r="B6" s="22"/>
      <c r="C6" s="13"/>
    </row>
    <row r="7" spans="1:3" ht="76.5" customHeight="1" x14ac:dyDescent="0.25">
      <c r="A7" s="13"/>
      <c r="B7" s="25" t="s">
        <v>8</v>
      </c>
      <c r="C7" s="13"/>
    </row>
    <row r="8" spans="1:3" ht="69.75" customHeight="1" x14ac:dyDescent="0.25">
      <c r="A8" s="13"/>
      <c r="B8" s="24" t="s">
        <v>7</v>
      </c>
      <c r="C8" s="13"/>
    </row>
    <row r="9" spans="1:3" ht="140.25" x14ac:dyDescent="0.25">
      <c r="A9" s="13"/>
      <c r="B9" s="17" t="s">
        <v>15</v>
      </c>
      <c r="C9" s="13"/>
    </row>
    <row r="10" spans="1:3" ht="13.5" customHeight="1" x14ac:dyDescent="0.25">
      <c r="A10" s="13"/>
      <c r="B10" s="13"/>
      <c r="C10" s="13"/>
    </row>
    <row r="11" spans="1:3" ht="63.75" x14ac:dyDescent="0.25">
      <c r="A11" s="13"/>
      <c r="B11" s="7" t="s">
        <v>16</v>
      </c>
      <c r="C11" s="13"/>
    </row>
    <row r="12" spans="1:3" ht="14.25" customHeight="1" x14ac:dyDescent="0.25">
      <c r="A12" s="13"/>
      <c r="B12" s="7"/>
      <c r="C12" s="13"/>
    </row>
    <row r="13" spans="1:3" ht="65.25" customHeight="1" x14ac:dyDescent="0.25">
      <c r="A13" s="13"/>
      <c r="B13" s="7" t="s">
        <v>5</v>
      </c>
      <c r="C13" s="13"/>
    </row>
    <row r="14" spans="1:3" ht="13.5" customHeight="1" x14ac:dyDescent="0.25">
      <c r="A14" s="13"/>
      <c r="B14" s="7"/>
      <c r="C14" s="13"/>
    </row>
    <row r="15" spans="1:3" ht="56.25" customHeight="1" x14ac:dyDescent="0.25">
      <c r="A15" s="13"/>
      <c r="B15" s="7" t="s">
        <v>6</v>
      </c>
      <c r="C15" s="13"/>
    </row>
    <row r="16" spans="1:3" ht="15.75" customHeight="1" x14ac:dyDescent="0.25">
      <c r="A16" s="13"/>
      <c r="B16" s="7"/>
      <c r="C16" s="13"/>
    </row>
    <row r="17" spans="1:3" ht="63.75" x14ac:dyDescent="0.25">
      <c r="A17" s="13"/>
      <c r="B17" s="7" t="s">
        <v>19</v>
      </c>
      <c r="C17" s="13"/>
    </row>
    <row r="18" spans="1:3" s="11" customFormat="1" ht="12.75" x14ac:dyDescent="0.2">
      <c r="A18" s="20"/>
      <c r="B18" s="21" t="s">
        <v>3</v>
      </c>
      <c r="C18" s="20"/>
    </row>
    <row r="19" spans="1:3" x14ac:dyDescent="0.25">
      <c r="A19" s="13"/>
      <c r="B19" s="19" t="s">
        <v>1</v>
      </c>
      <c r="C19" s="13"/>
    </row>
    <row r="20" spans="1:3" ht="13.5" customHeight="1" x14ac:dyDescent="0.25">
      <c r="A20" s="13"/>
      <c r="B20" s="19"/>
      <c r="C20" s="13"/>
    </row>
    <row r="21" spans="1:3" ht="13.5" customHeight="1" x14ac:dyDescent="0.25">
      <c r="A21" s="13"/>
      <c r="B21" s="26" t="s">
        <v>9</v>
      </c>
      <c r="C21" s="13"/>
    </row>
    <row r="22" spans="1:3" ht="26.25" x14ac:dyDescent="0.25">
      <c r="A22" s="13"/>
      <c r="B22" s="23" t="s">
        <v>12</v>
      </c>
      <c r="C22" s="13"/>
    </row>
    <row r="23" spans="1:3" x14ac:dyDescent="0.25">
      <c r="A23" s="13"/>
      <c r="B23" s="19" t="s">
        <v>4</v>
      </c>
      <c r="C23" s="13"/>
    </row>
    <row r="24" spans="1:3" x14ac:dyDescent="0.25">
      <c r="A24" s="13"/>
      <c r="B24" s="23" t="s">
        <v>13</v>
      </c>
      <c r="C24" s="13"/>
    </row>
    <row r="25" spans="1:3" ht="29.25" customHeight="1" x14ac:dyDescent="0.25">
      <c r="A25" s="13"/>
      <c r="B25" s="23"/>
      <c r="C25" s="13"/>
    </row>
    <row r="26" spans="1:3" ht="39" x14ac:dyDescent="0.25">
      <c r="A26" s="13"/>
      <c r="B26" s="23" t="s">
        <v>14</v>
      </c>
      <c r="C26" s="13"/>
    </row>
    <row r="27" spans="1:3" ht="15.75" hidden="1" customHeight="1" x14ac:dyDescent="0.25"/>
    <row r="31" spans="1:3" x14ac:dyDescent="0.25"/>
  </sheetData>
  <hyperlinks>
    <hyperlink ref="B19" r:id="rId1" xr:uid="{00000000-0004-0000-0100-000000000000}"/>
    <hyperlink ref="B18" r:id="rId2" xr:uid="{00000000-0004-0000-0100-000001000000}"/>
  </hyperlinks>
  <pageMargins left="0.39370078740157483" right="0.39370078740157483" top="0.39370078740157483" bottom="0.39370078740157483" header="0" footer="0"/>
  <pageSetup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F418-9D60-480D-8447-25E380071D3B}">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HYPERLINK("#'Contents'!B22", "Link to contents")</f>
        <v>Link to contents</v>
      </c>
    </row>
    <row r="2" spans="1:6" x14ac:dyDescent="0.2">
      <c r="B2" s="30" t="s">
        <v>39</v>
      </c>
    </row>
    <row r="5" spans="1:6" x14ac:dyDescent="0.2">
      <c r="B5" s="35" t="s">
        <v>67</v>
      </c>
      <c r="C5" s="36" t="s">
        <v>68</v>
      </c>
      <c r="D5" s="36" t="s">
        <v>69</v>
      </c>
      <c r="E5" s="36" t="s">
        <v>70</v>
      </c>
      <c r="F5" s="36" t="s">
        <v>71</v>
      </c>
    </row>
    <row r="6" spans="1:6" x14ac:dyDescent="0.2">
      <c r="B6" s="37" t="s">
        <v>72</v>
      </c>
      <c r="C6" s="38">
        <v>2881868</v>
      </c>
      <c r="D6" s="39">
        <v>71.400000000000006</v>
      </c>
      <c r="E6" s="39">
        <v>68.5</v>
      </c>
      <c r="F6" s="39">
        <v>74.2</v>
      </c>
    </row>
    <row r="7" spans="1:6" x14ac:dyDescent="0.2">
      <c r="B7" s="37" t="s">
        <v>73</v>
      </c>
      <c r="C7" s="38">
        <v>684335</v>
      </c>
      <c r="D7" s="39">
        <v>17</v>
      </c>
      <c r="E7" s="39">
        <v>15.1</v>
      </c>
      <c r="F7" s="39">
        <v>19</v>
      </c>
    </row>
    <row r="8" spans="1:6" x14ac:dyDescent="0.2">
      <c r="B8" s="37" t="s">
        <v>74</v>
      </c>
      <c r="C8" s="38">
        <v>382812</v>
      </c>
      <c r="D8" s="39">
        <v>9.5</v>
      </c>
      <c r="E8" s="39">
        <v>7.5</v>
      </c>
      <c r="F8" s="39">
        <v>11.9</v>
      </c>
    </row>
    <row r="9" spans="1:6" x14ac:dyDescent="0.2">
      <c r="B9" s="37" t="s">
        <v>75</v>
      </c>
      <c r="C9" s="38">
        <v>77400</v>
      </c>
      <c r="D9" s="39">
        <v>1.9</v>
      </c>
      <c r="E9" s="39">
        <v>1.2</v>
      </c>
      <c r="F9" s="39">
        <v>3</v>
      </c>
    </row>
    <row r="10" spans="1:6" x14ac:dyDescent="0.2">
      <c r="B10" s="37" t="s">
        <v>76</v>
      </c>
      <c r="C10" s="38">
        <v>5357</v>
      </c>
      <c r="D10" s="39">
        <v>0.1</v>
      </c>
      <c r="E10" s="39">
        <v>0</v>
      </c>
      <c r="F10" s="39">
        <v>1</v>
      </c>
    </row>
    <row r="11" spans="1:6" x14ac:dyDescent="0.2">
      <c r="B11" s="37" t="s">
        <v>77</v>
      </c>
      <c r="C11" s="38">
        <v>1721</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HYPERLINK("#'cf004b'!A1", "&lt;&lt;&lt; Previous table")</f>
        <v>&lt;&lt;&lt; Previous table</v>
      </c>
    </row>
    <row r="21" spans="2:2" x14ac:dyDescent="0.2">
      <c r="B21" s="34" t="str">
        <f>HYPERLINK("#'cf005a'!A1", "&gt;&gt;&gt; Next table")</f>
        <v>&gt;&gt;&gt; Next table</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AB10-7E84-4613-9013-FC8C14DD8219}">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HYPERLINK("#'Contents'!B23", "Link to contents")</f>
        <v>Link to contents</v>
      </c>
    </row>
    <row r="2" spans="1:6" x14ac:dyDescent="0.2">
      <c r="B2" s="30" t="s">
        <v>40</v>
      </c>
    </row>
    <row r="5" spans="1:6" x14ac:dyDescent="0.2">
      <c r="B5" s="35" t="s">
        <v>67</v>
      </c>
      <c r="C5" s="36" t="s">
        <v>68</v>
      </c>
      <c r="D5" s="36" t="s">
        <v>69</v>
      </c>
      <c r="E5" s="36" t="s">
        <v>70</v>
      </c>
      <c r="F5" s="36" t="s">
        <v>71</v>
      </c>
    </row>
    <row r="6" spans="1:6" x14ac:dyDescent="0.2">
      <c r="B6" s="37" t="s">
        <v>82</v>
      </c>
      <c r="C6" s="38">
        <v>3949015</v>
      </c>
      <c r="D6" s="39">
        <v>97.9</v>
      </c>
      <c r="E6" s="39">
        <v>96.8</v>
      </c>
      <c r="F6" s="39">
        <v>98.6</v>
      </c>
    </row>
    <row r="7" spans="1:6" x14ac:dyDescent="0.2">
      <c r="B7" s="37" t="s">
        <v>75</v>
      </c>
      <c r="C7" s="38">
        <v>77400</v>
      </c>
      <c r="D7" s="39">
        <v>1.9</v>
      </c>
      <c r="E7" s="39">
        <v>1.2</v>
      </c>
      <c r="F7" s="39">
        <v>3</v>
      </c>
    </row>
    <row r="8" spans="1:6" x14ac:dyDescent="0.2">
      <c r="B8" s="37" t="s">
        <v>76</v>
      </c>
      <c r="C8" s="38">
        <v>5357</v>
      </c>
      <c r="D8" s="39">
        <v>0.1</v>
      </c>
      <c r="E8" s="39">
        <v>0</v>
      </c>
      <c r="F8" s="39">
        <v>1</v>
      </c>
    </row>
    <row r="9" spans="1:6" x14ac:dyDescent="0.2">
      <c r="B9" s="37" t="s">
        <v>77</v>
      </c>
      <c r="C9" s="38">
        <v>1721</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HYPERLINK("#'vf005a'!A1", "&lt;&lt;&lt; Previous table")</f>
        <v>&lt;&lt;&lt; Previous table</v>
      </c>
    </row>
    <row r="19" spans="2:2" x14ac:dyDescent="0.2">
      <c r="B19" s="34" t="str">
        <f>HYPERLINK("#'vf005b'!A1", "&gt;&gt;&gt; Next table")</f>
        <v>&gt;&gt;&gt; Next table</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C69D6-5F67-463A-AC6D-6DEE48FB22E1}">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HYPERLINK("#'Contents'!B24", "Link to contents")</f>
        <v>Link to contents</v>
      </c>
    </row>
    <row r="2" spans="1:6" x14ac:dyDescent="0.2">
      <c r="B2" s="30" t="s">
        <v>41</v>
      </c>
    </row>
    <row r="5" spans="1:6" x14ac:dyDescent="0.2">
      <c r="B5" s="35" t="s">
        <v>67</v>
      </c>
      <c r="C5" s="36" t="s">
        <v>68</v>
      </c>
      <c r="D5" s="36" t="s">
        <v>69</v>
      </c>
      <c r="E5" s="36" t="s">
        <v>70</v>
      </c>
      <c r="F5" s="36" t="s">
        <v>71</v>
      </c>
    </row>
    <row r="6" spans="1:6" x14ac:dyDescent="0.2">
      <c r="B6" s="37" t="s">
        <v>83</v>
      </c>
      <c r="C6" s="38">
        <v>2527495</v>
      </c>
      <c r="D6" s="39">
        <v>62.7</v>
      </c>
      <c r="E6" s="39">
        <v>59.4</v>
      </c>
      <c r="F6" s="39">
        <v>65.900000000000006</v>
      </c>
    </row>
    <row r="7" spans="1:6" x14ac:dyDescent="0.2">
      <c r="B7" s="37" t="s">
        <v>84</v>
      </c>
      <c r="C7" s="38">
        <v>1281338</v>
      </c>
      <c r="D7" s="39">
        <v>31.8</v>
      </c>
      <c r="E7" s="39">
        <v>29.2</v>
      </c>
      <c r="F7" s="39">
        <v>34.4</v>
      </c>
    </row>
    <row r="8" spans="1:6" x14ac:dyDescent="0.2">
      <c r="B8" s="37" t="s">
        <v>85</v>
      </c>
      <c r="C8" s="38">
        <v>195256</v>
      </c>
      <c r="D8" s="39">
        <v>4.8</v>
      </c>
      <c r="E8" s="39">
        <v>3.7</v>
      </c>
      <c r="F8" s="39">
        <v>6.4</v>
      </c>
    </row>
    <row r="9" spans="1:6" x14ac:dyDescent="0.2">
      <c r="B9" s="37" t="s">
        <v>86</v>
      </c>
      <c r="C9" s="38">
        <v>25328</v>
      </c>
      <c r="D9" s="39">
        <v>0.6</v>
      </c>
      <c r="E9" s="39">
        <v>0.3</v>
      </c>
      <c r="F9" s="39">
        <v>1.4</v>
      </c>
    </row>
    <row r="10" spans="1:6" x14ac:dyDescent="0.2">
      <c r="B10" s="37" t="s">
        <v>76</v>
      </c>
      <c r="C10" s="38">
        <v>2354</v>
      </c>
      <c r="D10" s="39">
        <v>0.1</v>
      </c>
      <c r="E10" s="39">
        <v>0</v>
      </c>
      <c r="F10" s="39">
        <v>0.5</v>
      </c>
    </row>
    <row r="11" spans="1:6" x14ac:dyDescent="0.2">
      <c r="B11" s="37" t="s">
        <v>77</v>
      </c>
      <c r="C11" s="38">
        <v>1721</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HYPERLINK("#'cf005a'!A1", "&lt;&lt;&lt; Previous table")</f>
        <v>&lt;&lt;&lt; Previous table</v>
      </c>
    </row>
    <row r="21" spans="2:2" x14ac:dyDescent="0.2">
      <c r="B21" s="34" t="str">
        <f>HYPERLINK("#'cf005b'!A1", "&gt;&gt;&gt; Next table")</f>
        <v>&gt;&gt;&gt; Next table</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4446A-D0B9-4586-A393-53E68F6AAB7B}">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HYPERLINK("#'Contents'!B25", "Link to contents")</f>
        <v>Link to contents</v>
      </c>
    </row>
    <row r="2" spans="1:6" x14ac:dyDescent="0.2">
      <c r="B2" s="30" t="s">
        <v>42</v>
      </c>
    </row>
    <row r="5" spans="1:6" x14ac:dyDescent="0.2">
      <c r="B5" s="35" t="s">
        <v>67</v>
      </c>
      <c r="C5" s="36" t="s">
        <v>68</v>
      </c>
      <c r="D5" s="36" t="s">
        <v>69</v>
      </c>
      <c r="E5" s="36" t="s">
        <v>70</v>
      </c>
      <c r="F5" s="36" t="s">
        <v>71</v>
      </c>
    </row>
    <row r="6" spans="1:6" x14ac:dyDescent="0.2">
      <c r="B6" s="37" t="s">
        <v>87</v>
      </c>
      <c r="C6" s="38">
        <v>3808833</v>
      </c>
      <c r="D6" s="39">
        <v>94.4</v>
      </c>
      <c r="E6" s="39">
        <v>92.6</v>
      </c>
      <c r="F6" s="39">
        <v>95.8</v>
      </c>
    </row>
    <row r="7" spans="1:6" x14ac:dyDescent="0.2">
      <c r="B7" s="37" t="s">
        <v>88</v>
      </c>
      <c r="C7" s="38">
        <v>220585</v>
      </c>
      <c r="D7" s="39">
        <v>5.5</v>
      </c>
      <c r="E7" s="39">
        <v>4.0999999999999996</v>
      </c>
      <c r="F7" s="39">
        <v>7.3</v>
      </c>
    </row>
    <row r="8" spans="1:6" x14ac:dyDescent="0.2">
      <c r="B8" s="37" t="s">
        <v>76</v>
      </c>
      <c r="C8" s="38">
        <v>2354</v>
      </c>
      <c r="D8" s="39">
        <v>0.1</v>
      </c>
      <c r="E8" s="39">
        <v>0</v>
      </c>
      <c r="F8" s="39">
        <v>0.5</v>
      </c>
    </row>
    <row r="9" spans="1:6" x14ac:dyDescent="0.2">
      <c r="B9" s="37" t="s">
        <v>77</v>
      </c>
      <c r="C9" s="38">
        <v>1721</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HYPERLINK("#'vf005b'!A1", "&lt;&lt;&lt; Previous table")</f>
        <v>&lt;&lt;&lt; Previous table</v>
      </c>
    </row>
    <row r="19" spans="2:2" x14ac:dyDescent="0.2">
      <c r="B19" s="34" t="str">
        <f>HYPERLINK("#'va001'!A1", "&gt;&gt;&gt; Next table")</f>
        <v>&gt;&gt;&gt; Next table</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F420C-E7F4-441F-BD56-E5A596F7E5C6}">
  <dimension ref="A1:F24"/>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HYPERLINK("#'Contents'!B26", "Link to contents")</f>
        <v>Link to contents</v>
      </c>
    </row>
    <row r="2" spans="1:6" x14ac:dyDescent="0.2">
      <c r="B2" s="30" t="s">
        <v>43</v>
      </c>
    </row>
    <row r="5" spans="1:6" x14ac:dyDescent="0.2">
      <c r="B5" s="35" t="s">
        <v>67</v>
      </c>
      <c r="C5" s="36" t="s">
        <v>68</v>
      </c>
      <c r="D5" s="36" t="s">
        <v>69</v>
      </c>
      <c r="E5" s="36" t="s">
        <v>70</v>
      </c>
      <c r="F5" s="36" t="s">
        <v>71</v>
      </c>
    </row>
    <row r="6" spans="1:6" x14ac:dyDescent="0.2">
      <c r="B6" s="37" t="s">
        <v>89</v>
      </c>
      <c r="C6" s="38">
        <v>943911</v>
      </c>
      <c r="D6" s="39">
        <v>23.4</v>
      </c>
      <c r="E6" s="39">
        <v>20.5</v>
      </c>
      <c r="F6" s="39">
        <v>26.5</v>
      </c>
    </row>
    <row r="7" spans="1:6" ht="28.5" x14ac:dyDescent="0.2">
      <c r="B7" s="37" t="s">
        <v>90</v>
      </c>
      <c r="C7" s="38">
        <v>112908</v>
      </c>
      <c r="D7" s="39">
        <v>2.8</v>
      </c>
      <c r="E7" s="39">
        <v>1.8</v>
      </c>
      <c r="F7" s="39">
        <v>4.3</v>
      </c>
    </row>
    <row r="8" spans="1:6" x14ac:dyDescent="0.2">
      <c r="B8" s="37" t="s">
        <v>91</v>
      </c>
      <c r="C8" s="38">
        <v>2912670</v>
      </c>
      <c r="D8" s="39">
        <v>72.2</v>
      </c>
      <c r="E8" s="39">
        <v>69.2</v>
      </c>
      <c r="F8" s="39">
        <v>75.099999999999994</v>
      </c>
    </row>
    <row r="9" spans="1:6" ht="28.5" x14ac:dyDescent="0.2">
      <c r="B9" s="37" t="s">
        <v>92</v>
      </c>
      <c r="C9" s="38">
        <v>795171</v>
      </c>
      <c r="D9" s="39">
        <v>19.7</v>
      </c>
      <c r="E9" s="39">
        <v>17.5</v>
      </c>
      <c r="F9" s="39">
        <v>22.1</v>
      </c>
    </row>
    <row r="10" spans="1:6" x14ac:dyDescent="0.2">
      <c r="B10" s="37" t="s">
        <v>93</v>
      </c>
      <c r="C10" s="38">
        <v>170463</v>
      </c>
      <c r="D10" s="39">
        <v>4.2</v>
      </c>
      <c r="E10" s="39">
        <v>3</v>
      </c>
      <c r="F10" s="39">
        <v>6</v>
      </c>
    </row>
    <row r="11" spans="1:6" x14ac:dyDescent="0.2">
      <c r="B11" s="37" t="s">
        <v>94</v>
      </c>
      <c r="C11" s="38">
        <v>126759</v>
      </c>
      <c r="D11" s="39">
        <v>3.1</v>
      </c>
      <c r="E11" s="39">
        <v>2.2999999999999998</v>
      </c>
      <c r="F11" s="39">
        <v>4.4000000000000004</v>
      </c>
    </row>
    <row r="12" spans="1:6" x14ac:dyDescent="0.2">
      <c r="B12" s="37" t="s">
        <v>76</v>
      </c>
      <c r="C12" s="38">
        <v>89770</v>
      </c>
      <c r="D12" s="39">
        <v>2.2000000000000002</v>
      </c>
      <c r="E12" s="39">
        <v>1.5</v>
      </c>
      <c r="F12" s="39">
        <v>3.3</v>
      </c>
    </row>
    <row r="13" spans="1:6" x14ac:dyDescent="0.2">
      <c r="B13" s="37" t="s">
        <v>77</v>
      </c>
      <c r="C13" s="38">
        <v>0</v>
      </c>
      <c r="D13" s="39">
        <v>0</v>
      </c>
      <c r="E13" s="39">
        <v>0</v>
      </c>
      <c r="F13" s="39">
        <v>0.6</v>
      </c>
    </row>
    <row r="16" spans="1:6" x14ac:dyDescent="0.2">
      <c r="B16" s="33" t="s">
        <v>79</v>
      </c>
    </row>
    <row r="17" spans="2:2" x14ac:dyDescent="0.2">
      <c r="B17" s="33" t="s">
        <v>67</v>
      </c>
    </row>
    <row r="18" spans="2:2" x14ac:dyDescent="0.2">
      <c r="B18" s="33" t="s">
        <v>95</v>
      </c>
    </row>
    <row r="19" spans="2:2" x14ac:dyDescent="0.2">
      <c r="B19" s="33" t="s">
        <v>67</v>
      </c>
    </row>
    <row r="20" spans="2:2" x14ac:dyDescent="0.2">
      <c r="B20" s="43" t="s">
        <v>80</v>
      </c>
    </row>
    <row r="21" spans="2:2" x14ac:dyDescent="0.2">
      <c r="B21" s="33" t="s">
        <v>13</v>
      </c>
    </row>
    <row r="22" spans="2:2" x14ac:dyDescent="0.2">
      <c r="B22" s="33" t="s">
        <v>81</v>
      </c>
    </row>
    <row r="23" spans="2:2" x14ac:dyDescent="0.2">
      <c r="B23" s="34" t="str">
        <f>HYPERLINK("#'cf005b'!A1", "&lt;&lt;&lt; Previous table")</f>
        <v>&lt;&lt;&lt; Previous table</v>
      </c>
    </row>
    <row r="24" spans="2:2" x14ac:dyDescent="0.2">
      <c r="B24" s="34" t="str">
        <f>HYPERLINK("#'ca001'!A1", "&gt;&gt;&gt; Next table")</f>
        <v>&gt;&gt;&gt; Next table</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8243-F6F8-49D9-A158-7432932AB334}">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HYPERLINK("#'Contents'!B27", "Link to contents")</f>
        <v>Link to contents</v>
      </c>
    </row>
    <row r="2" spans="1:6" x14ac:dyDescent="0.2">
      <c r="B2" s="30" t="s">
        <v>44</v>
      </c>
    </row>
    <row r="5" spans="1:6" x14ac:dyDescent="0.2">
      <c r="B5" s="35" t="s">
        <v>67</v>
      </c>
      <c r="C5" s="36" t="s">
        <v>68</v>
      </c>
      <c r="D5" s="36" t="s">
        <v>69</v>
      </c>
      <c r="E5" s="36" t="s">
        <v>70</v>
      </c>
      <c r="F5" s="36" t="s">
        <v>71</v>
      </c>
    </row>
    <row r="6" spans="1:6" x14ac:dyDescent="0.2">
      <c r="B6" s="37" t="s">
        <v>96</v>
      </c>
      <c r="C6" s="38">
        <v>3715235</v>
      </c>
      <c r="D6" s="39">
        <v>92.1</v>
      </c>
      <c r="E6" s="39">
        <v>90.2</v>
      </c>
      <c r="F6" s="39">
        <v>93.7</v>
      </c>
    </row>
    <row r="7" spans="1:6" x14ac:dyDescent="0.2">
      <c r="B7" s="37" t="s">
        <v>97</v>
      </c>
      <c r="C7" s="38">
        <v>178718</v>
      </c>
      <c r="D7" s="39">
        <v>4.4000000000000004</v>
      </c>
      <c r="E7" s="39">
        <v>3.4</v>
      </c>
      <c r="F7" s="39">
        <v>5.8</v>
      </c>
    </row>
    <row r="8" spans="1:6" x14ac:dyDescent="0.2">
      <c r="B8" s="37" t="s">
        <v>93</v>
      </c>
      <c r="C8" s="38">
        <v>49770</v>
      </c>
      <c r="D8" s="39">
        <v>1.2</v>
      </c>
      <c r="E8" s="39">
        <v>0.7</v>
      </c>
      <c r="F8" s="39">
        <v>2.2999999999999998</v>
      </c>
    </row>
    <row r="9" spans="1:6" x14ac:dyDescent="0.2">
      <c r="B9" s="37" t="s">
        <v>76</v>
      </c>
      <c r="C9" s="38">
        <v>89770</v>
      </c>
      <c r="D9" s="39">
        <v>2.2000000000000002</v>
      </c>
      <c r="E9" s="39">
        <v>1.5</v>
      </c>
      <c r="F9" s="39">
        <v>3.3</v>
      </c>
    </row>
    <row r="10" spans="1:6" x14ac:dyDescent="0.2">
      <c r="B10" s="37" t="s">
        <v>77</v>
      </c>
      <c r="C10" s="38">
        <v>0</v>
      </c>
      <c r="D10" s="39">
        <v>0</v>
      </c>
      <c r="E10" s="39">
        <v>0</v>
      </c>
      <c r="F10" s="39">
        <v>0.6</v>
      </c>
    </row>
    <row r="11" spans="1:6" x14ac:dyDescent="0.2">
      <c r="B11" s="40" t="s">
        <v>78</v>
      </c>
      <c r="C11" s="41">
        <v>4033493</v>
      </c>
      <c r="D11" s="42">
        <v>100</v>
      </c>
      <c r="E11" s="42"/>
      <c r="F11" s="42"/>
    </row>
    <row r="14" spans="1:6" x14ac:dyDescent="0.2">
      <c r="B14" s="33" t="s">
        <v>79</v>
      </c>
    </row>
    <row r="15" spans="1:6" x14ac:dyDescent="0.2">
      <c r="B15" s="33" t="s">
        <v>67</v>
      </c>
    </row>
    <row r="16" spans="1:6" x14ac:dyDescent="0.2">
      <c r="B16" s="43" t="s">
        <v>80</v>
      </c>
    </row>
    <row r="17" spans="2:2" x14ac:dyDescent="0.2">
      <c r="B17" s="33" t="s">
        <v>13</v>
      </c>
    </row>
    <row r="18" spans="2:2" x14ac:dyDescent="0.2">
      <c r="B18" s="33" t="s">
        <v>81</v>
      </c>
    </row>
    <row r="19" spans="2:2" x14ac:dyDescent="0.2">
      <c r="B19" s="34" t="str">
        <f>HYPERLINK("#'va001'!A1", "&lt;&lt;&lt; Previous table")</f>
        <v>&lt;&lt;&lt; Previous table</v>
      </c>
    </row>
    <row r="20" spans="2:2" x14ac:dyDescent="0.2">
      <c r="B20" s="34" t="str">
        <f>HYPERLINK("#'va002'!A1", "&gt;&gt;&gt; Next table")</f>
        <v>&gt;&gt;&gt; Next table</v>
      </c>
    </row>
  </sheetData>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5D3C-2DD1-4834-9458-2F640F71FEF3}">
  <dimension ref="A1:F24"/>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HYPERLINK("#'Contents'!B28", "Link to contents")</f>
        <v>Link to contents</v>
      </c>
    </row>
    <row r="2" spans="1:6" x14ac:dyDescent="0.2">
      <c r="B2" s="30" t="s">
        <v>45</v>
      </c>
    </row>
    <row r="5" spans="1:6" x14ac:dyDescent="0.2">
      <c r="B5" s="35" t="s">
        <v>67</v>
      </c>
      <c r="C5" s="36" t="s">
        <v>68</v>
      </c>
      <c r="D5" s="36" t="s">
        <v>69</v>
      </c>
      <c r="E5" s="36" t="s">
        <v>70</v>
      </c>
      <c r="F5" s="36" t="s">
        <v>71</v>
      </c>
    </row>
    <row r="6" spans="1:6" x14ac:dyDescent="0.2">
      <c r="B6" s="37" t="s">
        <v>89</v>
      </c>
      <c r="C6" s="38">
        <v>494556</v>
      </c>
      <c r="D6" s="39">
        <v>12.3</v>
      </c>
      <c r="E6" s="39">
        <v>10.199999999999999</v>
      </c>
      <c r="F6" s="39">
        <v>14.7</v>
      </c>
    </row>
    <row r="7" spans="1:6" ht="28.5" x14ac:dyDescent="0.2">
      <c r="B7" s="37" t="s">
        <v>90</v>
      </c>
      <c r="C7" s="38">
        <v>111383</v>
      </c>
      <c r="D7" s="39">
        <v>2.8</v>
      </c>
      <c r="E7" s="39">
        <v>2</v>
      </c>
      <c r="F7" s="39">
        <v>3.8</v>
      </c>
    </row>
    <row r="8" spans="1:6" x14ac:dyDescent="0.2">
      <c r="B8" s="37" t="s">
        <v>91</v>
      </c>
      <c r="C8" s="38">
        <v>1232972</v>
      </c>
      <c r="D8" s="39">
        <v>30.6</v>
      </c>
      <c r="E8" s="39">
        <v>27.4</v>
      </c>
      <c r="F8" s="39">
        <v>34</v>
      </c>
    </row>
    <row r="9" spans="1:6" ht="28.5" x14ac:dyDescent="0.2">
      <c r="B9" s="37" t="s">
        <v>92</v>
      </c>
      <c r="C9" s="38">
        <v>1708026</v>
      </c>
      <c r="D9" s="39">
        <v>42.3</v>
      </c>
      <c r="E9" s="39">
        <v>39.200000000000003</v>
      </c>
      <c r="F9" s="39">
        <v>45.5</v>
      </c>
    </row>
    <row r="10" spans="1:6" x14ac:dyDescent="0.2">
      <c r="B10" s="37" t="s">
        <v>93</v>
      </c>
      <c r="C10" s="38">
        <v>186270</v>
      </c>
      <c r="D10" s="39">
        <v>4.5999999999999996</v>
      </c>
      <c r="E10" s="39">
        <v>3.4</v>
      </c>
      <c r="F10" s="39">
        <v>6.3</v>
      </c>
    </row>
    <row r="11" spans="1:6" x14ac:dyDescent="0.2">
      <c r="B11" s="37" t="s">
        <v>94</v>
      </c>
      <c r="C11" s="38">
        <v>657910</v>
      </c>
      <c r="D11" s="39">
        <v>16.3</v>
      </c>
      <c r="E11" s="39">
        <v>14</v>
      </c>
      <c r="F11" s="39">
        <v>18.899999999999999</v>
      </c>
    </row>
    <row r="12" spans="1:6" x14ac:dyDescent="0.2">
      <c r="B12" s="37" t="s">
        <v>76</v>
      </c>
      <c r="C12" s="38">
        <v>223981</v>
      </c>
      <c r="D12" s="39">
        <v>5.6</v>
      </c>
      <c r="E12" s="39">
        <v>4.3</v>
      </c>
      <c r="F12" s="39">
        <v>7.2</v>
      </c>
    </row>
    <row r="13" spans="1:6" x14ac:dyDescent="0.2">
      <c r="B13" s="37" t="s">
        <v>77</v>
      </c>
      <c r="C13" s="38">
        <v>2354</v>
      </c>
      <c r="D13" s="39">
        <v>0.1</v>
      </c>
      <c r="E13" s="39">
        <v>0</v>
      </c>
      <c r="F13" s="39">
        <v>0.5</v>
      </c>
    </row>
    <row r="16" spans="1:6" x14ac:dyDescent="0.2">
      <c r="B16" s="33" t="s">
        <v>79</v>
      </c>
    </row>
    <row r="17" spans="2:2" x14ac:dyDescent="0.2">
      <c r="B17" s="33" t="s">
        <v>67</v>
      </c>
    </row>
    <row r="18" spans="2:2" x14ac:dyDescent="0.2">
      <c r="B18" s="33" t="s">
        <v>95</v>
      </c>
    </row>
    <row r="19" spans="2:2" x14ac:dyDescent="0.2">
      <c r="B19" s="33" t="s">
        <v>67</v>
      </c>
    </row>
    <row r="20" spans="2:2" x14ac:dyDescent="0.2">
      <c r="B20" s="43" t="s">
        <v>80</v>
      </c>
    </row>
    <row r="21" spans="2:2" x14ac:dyDescent="0.2">
      <c r="B21" s="33" t="s">
        <v>13</v>
      </c>
    </row>
    <row r="22" spans="2:2" x14ac:dyDescent="0.2">
      <c r="B22" s="33" t="s">
        <v>81</v>
      </c>
    </row>
    <row r="23" spans="2:2" x14ac:dyDescent="0.2">
      <c r="B23" s="34" t="str">
        <f>HYPERLINK("#'ca001'!A1", "&lt;&lt;&lt; Previous table")</f>
        <v>&lt;&lt;&lt; Previous table</v>
      </c>
    </row>
    <row r="24" spans="2:2" x14ac:dyDescent="0.2">
      <c r="B24" s="34" t="str">
        <f>HYPERLINK("#'ca002'!A1", "&gt;&gt;&gt; Next table")</f>
        <v>&gt;&gt;&gt; Next table</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B5EF-7DD9-4209-94D3-73BF061045F1}">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HYPERLINK("#'Contents'!B29", "Link to contents")</f>
        <v>Link to contents</v>
      </c>
    </row>
    <row r="2" spans="1:6" x14ac:dyDescent="0.2">
      <c r="B2" s="30" t="s">
        <v>46</v>
      </c>
    </row>
    <row r="5" spans="1:6" x14ac:dyDescent="0.2">
      <c r="B5" s="35" t="s">
        <v>67</v>
      </c>
      <c r="C5" s="36" t="s">
        <v>68</v>
      </c>
      <c r="D5" s="36" t="s">
        <v>69</v>
      </c>
      <c r="E5" s="36" t="s">
        <v>70</v>
      </c>
      <c r="F5" s="36" t="s">
        <v>71</v>
      </c>
    </row>
    <row r="6" spans="1:6" x14ac:dyDescent="0.2">
      <c r="B6" s="37" t="s">
        <v>96</v>
      </c>
      <c r="C6" s="38">
        <v>2969054</v>
      </c>
      <c r="D6" s="39">
        <v>73.599999999999994</v>
      </c>
      <c r="E6" s="39">
        <v>71.3</v>
      </c>
      <c r="F6" s="39">
        <v>75.8</v>
      </c>
    </row>
    <row r="7" spans="1:6" x14ac:dyDescent="0.2">
      <c r="B7" s="37" t="s">
        <v>97</v>
      </c>
      <c r="C7" s="38">
        <v>738402</v>
      </c>
      <c r="D7" s="39">
        <v>18.3</v>
      </c>
      <c r="E7" s="39">
        <v>16</v>
      </c>
      <c r="F7" s="39">
        <v>20.8</v>
      </c>
    </row>
    <row r="8" spans="1:6" x14ac:dyDescent="0.2">
      <c r="B8" s="37" t="s">
        <v>93</v>
      </c>
      <c r="C8" s="38">
        <v>99702</v>
      </c>
      <c r="D8" s="39">
        <v>2.5</v>
      </c>
      <c r="E8" s="39">
        <v>1.6</v>
      </c>
      <c r="F8" s="39">
        <v>3.8</v>
      </c>
    </row>
    <row r="9" spans="1:6" x14ac:dyDescent="0.2">
      <c r="B9" s="37" t="s">
        <v>76</v>
      </c>
      <c r="C9" s="38">
        <v>223981</v>
      </c>
      <c r="D9" s="39">
        <v>5.6</v>
      </c>
      <c r="E9" s="39">
        <v>4.3</v>
      </c>
      <c r="F9" s="39">
        <v>7.2</v>
      </c>
    </row>
    <row r="10" spans="1:6" x14ac:dyDescent="0.2">
      <c r="B10" s="37" t="s">
        <v>77</v>
      </c>
      <c r="C10" s="38">
        <v>2354</v>
      </c>
      <c r="D10" s="39">
        <v>0.1</v>
      </c>
      <c r="E10" s="39">
        <v>0</v>
      </c>
      <c r="F10" s="39">
        <v>0.5</v>
      </c>
    </row>
    <row r="11" spans="1:6" x14ac:dyDescent="0.2">
      <c r="B11" s="40" t="s">
        <v>78</v>
      </c>
      <c r="C11" s="41">
        <v>4033493</v>
      </c>
      <c r="D11" s="42">
        <v>100</v>
      </c>
      <c r="E11" s="42"/>
      <c r="F11" s="42"/>
    </row>
    <row r="14" spans="1:6" x14ac:dyDescent="0.2">
      <c r="B14" s="33" t="s">
        <v>79</v>
      </c>
    </row>
    <row r="15" spans="1:6" x14ac:dyDescent="0.2">
      <c r="B15" s="33" t="s">
        <v>67</v>
      </c>
    </row>
    <row r="16" spans="1:6" x14ac:dyDescent="0.2">
      <c r="B16" s="43" t="s">
        <v>80</v>
      </c>
    </row>
    <row r="17" spans="2:2" x14ac:dyDescent="0.2">
      <c r="B17" s="33" t="s">
        <v>13</v>
      </c>
    </row>
    <row r="18" spans="2:2" x14ac:dyDescent="0.2">
      <c r="B18" s="33" t="s">
        <v>81</v>
      </c>
    </row>
    <row r="19" spans="2:2" x14ac:dyDescent="0.2">
      <c r="B19" s="34" t="str">
        <f>HYPERLINK("#'va002'!A1", "&lt;&lt;&lt; Previous table")</f>
        <v>&lt;&lt;&lt; Previous table</v>
      </c>
    </row>
    <row r="20" spans="2:2" x14ac:dyDescent="0.2">
      <c r="B20" s="34" t="str">
        <f>HYPERLINK("#'va003'!A1", "&gt;&gt;&gt; Next table")</f>
        <v>&gt;&gt;&gt; Next table</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A0198-585C-4A42-AE32-002B37C6FFFB}">
  <dimension ref="A1:F24"/>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HYPERLINK("#'Contents'!B30", "Link to contents")</f>
        <v>Link to contents</v>
      </c>
    </row>
    <row r="2" spans="1:6" x14ac:dyDescent="0.2">
      <c r="B2" s="30" t="s">
        <v>47</v>
      </c>
    </row>
    <row r="5" spans="1:6" x14ac:dyDescent="0.2">
      <c r="B5" s="35" t="s">
        <v>67</v>
      </c>
      <c r="C5" s="36" t="s">
        <v>68</v>
      </c>
      <c r="D5" s="36" t="s">
        <v>69</v>
      </c>
      <c r="E5" s="36" t="s">
        <v>70</v>
      </c>
      <c r="F5" s="36" t="s">
        <v>71</v>
      </c>
    </row>
    <row r="6" spans="1:6" ht="28.5" x14ac:dyDescent="0.2">
      <c r="B6" s="37" t="s">
        <v>98</v>
      </c>
      <c r="C6" s="38">
        <v>84938</v>
      </c>
      <c r="D6" s="39">
        <v>12.9</v>
      </c>
      <c r="E6" s="39">
        <v>7.5</v>
      </c>
      <c r="F6" s="39">
        <v>21.2</v>
      </c>
    </row>
    <row r="7" spans="1:6" ht="28.5" x14ac:dyDescent="0.2">
      <c r="B7" s="37" t="s">
        <v>99</v>
      </c>
      <c r="C7" s="38">
        <v>67910</v>
      </c>
      <c r="D7" s="39">
        <v>10.3</v>
      </c>
      <c r="E7" s="39">
        <v>6.3</v>
      </c>
      <c r="F7" s="39">
        <v>16.5</v>
      </c>
    </row>
    <row r="8" spans="1:6" ht="28.5" x14ac:dyDescent="0.2">
      <c r="B8" s="37" t="s">
        <v>100</v>
      </c>
      <c r="C8" s="38">
        <v>89148</v>
      </c>
      <c r="D8" s="39">
        <v>13.6</v>
      </c>
      <c r="E8" s="39">
        <v>8.6999999999999993</v>
      </c>
      <c r="F8" s="39">
        <v>20.5</v>
      </c>
    </row>
    <row r="9" spans="1:6" ht="28.5" x14ac:dyDescent="0.2">
      <c r="B9" s="37" t="s">
        <v>101</v>
      </c>
      <c r="C9" s="38">
        <v>286170</v>
      </c>
      <c r="D9" s="39">
        <v>43.5</v>
      </c>
      <c r="E9" s="39">
        <v>35.200000000000003</v>
      </c>
      <c r="F9" s="39">
        <v>52.2</v>
      </c>
    </row>
    <row r="10" spans="1:6" x14ac:dyDescent="0.2">
      <c r="B10" s="37" t="s">
        <v>102</v>
      </c>
      <c r="C10" s="38">
        <v>141296</v>
      </c>
      <c r="D10" s="39">
        <v>21.5</v>
      </c>
      <c r="E10" s="39">
        <v>15.6</v>
      </c>
      <c r="F10" s="39">
        <v>28.8</v>
      </c>
    </row>
    <row r="11" spans="1:6" x14ac:dyDescent="0.2">
      <c r="B11" s="37" t="s">
        <v>93</v>
      </c>
      <c r="C11" s="38">
        <v>11265</v>
      </c>
      <c r="D11" s="39">
        <v>1.7</v>
      </c>
      <c r="E11" s="39">
        <v>0.5</v>
      </c>
      <c r="F11" s="39">
        <v>5.5</v>
      </c>
    </row>
    <row r="12" spans="1:6" x14ac:dyDescent="0.2">
      <c r="B12" s="37" t="s">
        <v>76</v>
      </c>
      <c r="C12" s="38">
        <v>23305</v>
      </c>
      <c r="D12" s="39">
        <v>3.5</v>
      </c>
      <c r="E12" s="39">
        <v>1.4</v>
      </c>
      <c r="F12" s="39">
        <v>8.5</v>
      </c>
    </row>
    <row r="13" spans="1:6" x14ac:dyDescent="0.2">
      <c r="B13" s="37" t="s">
        <v>77</v>
      </c>
      <c r="C13" s="38">
        <v>39329</v>
      </c>
      <c r="D13" s="39">
        <v>6</v>
      </c>
      <c r="E13" s="39">
        <v>3.3</v>
      </c>
      <c r="F13" s="39">
        <v>10.6</v>
      </c>
    </row>
    <row r="16" spans="1:6" x14ac:dyDescent="0.2">
      <c r="B16" s="33" t="s">
        <v>103</v>
      </c>
    </row>
    <row r="17" spans="2:2" x14ac:dyDescent="0.2">
      <c r="B17" s="33" t="s">
        <v>67</v>
      </c>
    </row>
    <row r="18" spans="2:2" x14ac:dyDescent="0.2">
      <c r="B18" s="33" t="s">
        <v>95</v>
      </c>
    </row>
    <row r="19" spans="2:2" x14ac:dyDescent="0.2">
      <c r="B19" s="33" t="s">
        <v>67</v>
      </c>
    </row>
    <row r="20" spans="2:2" x14ac:dyDescent="0.2">
      <c r="B20" s="43" t="s">
        <v>80</v>
      </c>
    </row>
    <row r="21" spans="2:2" x14ac:dyDescent="0.2">
      <c r="B21" s="33" t="s">
        <v>13</v>
      </c>
    </row>
    <row r="22" spans="2:2" x14ac:dyDescent="0.2">
      <c r="B22" s="33" t="s">
        <v>81</v>
      </c>
    </row>
    <row r="23" spans="2:2" x14ac:dyDescent="0.2">
      <c r="B23" s="34" t="str">
        <f>HYPERLINK("#'ca002'!A1", "&lt;&lt;&lt; Previous table")</f>
        <v>&lt;&lt;&lt; Previous table</v>
      </c>
    </row>
    <row r="24" spans="2:2" x14ac:dyDescent="0.2">
      <c r="B24" s="34" t="str">
        <f>HYPERLINK("#'va004'!A1", "&gt;&gt;&gt; Next table")</f>
        <v>&gt;&gt;&gt; Next table</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CC6E-3798-42BD-837B-FE7C47F84D93}">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HYPERLINK("#'Contents'!B31", "Link to contents")</f>
        <v>Link to contents</v>
      </c>
    </row>
    <row r="2" spans="1:6" x14ac:dyDescent="0.2">
      <c r="B2" s="30" t="s">
        <v>48</v>
      </c>
    </row>
    <row r="5" spans="1:6" x14ac:dyDescent="0.2">
      <c r="B5" s="35" t="s">
        <v>67</v>
      </c>
      <c r="C5" s="36" t="s">
        <v>68</v>
      </c>
      <c r="D5" s="36" t="s">
        <v>69</v>
      </c>
      <c r="E5" s="36" t="s">
        <v>70</v>
      </c>
      <c r="F5" s="36" t="s">
        <v>71</v>
      </c>
    </row>
    <row r="6" spans="1:6" ht="42.75" x14ac:dyDescent="0.2">
      <c r="B6" s="37" t="s">
        <v>104</v>
      </c>
      <c r="C6" s="38">
        <v>705027</v>
      </c>
      <c r="D6" s="39">
        <v>17.5</v>
      </c>
      <c r="E6" s="39">
        <v>15.6</v>
      </c>
      <c r="F6" s="39">
        <v>19.5</v>
      </c>
    </row>
    <row r="7" spans="1:6" ht="42.75" x14ac:dyDescent="0.2">
      <c r="B7" s="37" t="s">
        <v>105</v>
      </c>
      <c r="C7" s="38">
        <v>3321092</v>
      </c>
      <c r="D7" s="39">
        <v>82.3</v>
      </c>
      <c r="E7" s="39">
        <v>80.3</v>
      </c>
      <c r="F7" s="39">
        <v>84.2</v>
      </c>
    </row>
    <row r="8" spans="1:6" x14ac:dyDescent="0.2">
      <c r="B8" s="37" t="s">
        <v>76</v>
      </c>
      <c r="C8" s="38">
        <v>5020</v>
      </c>
      <c r="D8" s="39">
        <v>0.1</v>
      </c>
      <c r="E8" s="39">
        <v>0</v>
      </c>
      <c r="F8" s="39">
        <v>0.4</v>
      </c>
    </row>
    <row r="9" spans="1:6" x14ac:dyDescent="0.2">
      <c r="B9" s="37" t="s">
        <v>77</v>
      </c>
      <c r="C9" s="38">
        <v>2354</v>
      </c>
      <c r="D9" s="39">
        <v>0.1</v>
      </c>
      <c r="E9" s="39">
        <v>0</v>
      </c>
      <c r="F9" s="39">
        <v>0.5</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HYPERLINK("#'va003'!A1", "&lt;&lt;&lt; Previous table")</f>
        <v>&lt;&lt;&lt; Previous table</v>
      </c>
    </row>
    <row r="19" spans="2:2" x14ac:dyDescent="0.2">
      <c r="B19" s="34" t="str">
        <f>HYPERLINK("#'va005'!A1", "&gt;&gt;&gt; Next table")</f>
        <v>&gt;&gt;&gt; Next table</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2721-EC5C-4945-82CA-039CC96901C6}">
  <dimension ref="B3:C49"/>
  <sheetViews>
    <sheetView showGridLines="0" workbookViewId="0"/>
  </sheetViews>
  <sheetFormatPr defaultColWidth="12.5703125" defaultRowHeight="14.25" x14ac:dyDescent="0.2"/>
  <cols>
    <col min="1" max="1" width="12.5703125" style="30"/>
    <col min="2" max="2" width="8.140625" style="30" customWidth="1"/>
    <col min="3" max="3" width="214" style="30" customWidth="1"/>
    <col min="4" max="16384" width="12.5703125" style="30"/>
  </cols>
  <sheetData>
    <row r="3" spans="2:3" ht="15.75" x14ac:dyDescent="0.25">
      <c r="B3" s="29" t="s">
        <v>20</v>
      </c>
    </row>
    <row r="5" spans="2:3" ht="15.75" x14ac:dyDescent="0.25">
      <c r="B5" s="31" t="s">
        <v>21</v>
      </c>
      <c r="C5" s="31" t="s">
        <v>22</v>
      </c>
    </row>
    <row r="6" spans="2:3" x14ac:dyDescent="0.2">
      <c r="B6" s="32" t="str">
        <f>HYPERLINK("#'vf001a'!A1", "vf001a")</f>
        <v>vf001a</v>
      </c>
      <c r="C6" s="33" t="s">
        <v>23</v>
      </c>
    </row>
    <row r="7" spans="2:3" x14ac:dyDescent="0.2">
      <c r="B7" s="32" t="str">
        <f>HYPERLINK("#'cf001a'!A1", "cf001a")</f>
        <v>cf001a</v>
      </c>
      <c r="C7" s="33" t="s">
        <v>24</v>
      </c>
    </row>
    <row r="8" spans="2:3" x14ac:dyDescent="0.2">
      <c r="B8" s="32" t="str">
        <f>HYPERLINK("#'vf001b'!A1", "vf001b")</f>
        <v>vf001b</v>
      </c>
      <c r="C8" s="33" t="s">
        <v>25</v>
      </c>
    </row>
    <row r="9" spans="2:3" x14ac:dyDescent="0.2">
      <c r="B9" s="32" t="str">
        <f>HYPERLINK("#'cf001b'!A1", "cf001b")</f>
        <v>cf001b</v>
      </c>
      <c r="C9" s="33" t="s">
        <v>26</v>
      </c>
    </row>
    <row r="10" spans="2:3" x14ac:dyDescent="0.2">
      <c r="B10" s="32" t="str">
        <f>HYPERLINK("#'vf002a'!A1", "vf002a")</f>
        <v>vf002a</v>
      </c>
      <c r="C10" s="33" t="s">
        <v>27</v>
      </c>
    </row>
    <row r="11" spans="2:3" x14ac:dyDescent="0.2">
      <c r="B11" s="32" t="str">
        <f>HYPERLINK("#'cf002a'!A1", "cf002a")</f>
        <v>cf002a</v>
      </c>
      <c r="C11" s="33" t="s">
        <v>28</v>
      </c>
    </row>
    <row r="12" spans="2:3" x14ac:dyDescent="0.2">
      <c r="B12" s="32" t="str">
        <f>HYPERLINK("#'vf002b'!A1", "vf002b")</f>
        <v>vf002b</v>
      </c>
      <c r="C12" s="33" t="s">
        <v>29</v>
      </c>
    </row>
    <row r="13" spans="2:3" x14ac:dyDescent="0.2">
      <c r="B13" s="32" t="str">
        <f>HYPERLINK("#'cf002b'!A1", "cf002b")</f>
        <v>cf002b</v>
      </c>
      <c r="C13" s="33" t="s">
        <v>30</v>
      </c>
    </row>
    <row r="14" spans="2:3" x14ac:dyDescent="0.2">
      <c r="B14" s="32" t="str">
        <f>HYPERLINK("#'vf003a'!A1", "vf003a")</f>
        <v>vf003a</v>
      </c>
      <c r="C14" s="33" t="s">
        <v>31</v>
      </c>
    </row>
    <row r="15" spans="2:3" x14ac:dyDescent="0.2">
      <c r="B15" s="32" t="str">
        <f>HYPERLINK("#'cf003a'!A1", "cf003a")</f>
        <v>cf003a</v>
      </c>
      <c r="C15" s="33" t="s">
        <v>32</v>
      </c>
    </row>
    <row r="16" spans="2:3" x14ac:dyDescent="0.2">
      <c r="B16" s="32" t="str">
        <f>HYPERLINK("#'vf003b'!A1", "vf003b")</f>
        <v>vf003b</v>
      </c>
      <c r="C16" s="33" t="s">
        <v>33</v>
      </c>
    </row>
    <row r="17" spans="2:3" x14ac:dyDescent="0.2">
      <c r="B17" s="32" t="str">
        <f>HYPERLINK("#'cf003b'!A1", "cf003b")</f>
        <v>cf003b</v>
      </c>
      <c r="C17" s="33" t="s">
        <v>34</v>
      </c>
    </row>
    <row r="18" spans="2:3" x14ac:dyDescent="0.2">
      <c r="B18" s="32" t="str">
        <f>HYPERLINK("#'vf004a'!A1", "vf004a")</f>
        <v>vf004a</v>
      </c>
      <c r="C18" s="33" t="s">
        <v>35</v>
      </c>
    </row>
    <row r="19" spans="2:3" x14ac:dyDescent="0.2">
      <c r="B19" s="32" t="str">
        <f>HYPERLINK("#'cf004a'!A1", "cf004a")</f>
        <v>cf004a</v>
      </c>
      <c r="C19" s="33" t="s">
        <v>36</v>
      </c>
    </row>
    <row r="20" spans="2:3" x14ac:dyDescent="0.2">
      <c r="B20" s="32" t="str">
        <f>HYPERLINK("#'vf004b'!A1", "vf004b")</f>
        <v>vf004b</v>
      </c>
      <c r="C20" s="33" t="s">
        <v>37</v>
      </c>
    </row>
    <row r="21" spans="2:3" x14ac:dyDescent="0.2">
      <c r="B21" s="32" t="str">
        <f>HYPERLINK("#'cf004b'!A1", "cf004b")</f>
        <v>cf004b</v>
      </c>
      <c r="C21" s="33" t="s">
        <v>38</v>
      </c>
    </row>
    <row r="22" spans="2:3" x14ac:dyDescent="0.2">
      <c r="B22" s="32" t="str">
        <f>HYPERLINK("#'vf005a'!A1", "vf005a")</f>
        <v>vf005a</v>
      </c>
      <c r="C22" s="33" t="s">
        <v>39</v>
      </c>
    </row>
    <row r="23" spans="2:3" x14ac:dyDescent="0.2">
      <c r="B23" s="32" t="str">
        <f>HYPERLINK("#'cf005a'!A1", "cf005a")</f>
        <v>cf005a</v>
      </c>
      <c r="C23" s="33" t="s">
        <v>40</v>
      </c>
    </row>
    <row r="24" spans="2:3" x14ac:dyDescent="0.2">
      <c r="B24" s="32" t="str">
        <f>HYPERLINK("#'vf005b'!A1", "vf005b")</f>
        <v>vf005b</v>
      </c>
      <c r="C24" s="33" t="s">
        <v>41</v>
      </c>
    </row>
    <row r="25" spans="2:3" x14ac:dyDescent="0.2">
      <c r="B25" s="32" t="str">
        <f>HYPERLINK("#'cf005b'!A1", "cf005b")</f>
        <v>cf005b</v>
      </c>
      <c r="C25" s="33" t="s">
        <v>42</v>
      </c>
    </row>
    <row r="26" spans="2:3" x14ac:dyDescent="0.2">
      <c r="B26" s="32" t="str">
        <f>HYPERLINK("#'va001'!A1", "va001")</f>
        <v>va001</v>
      </c>
      <c r="C26" s="33" t="s">
        <v>43</v>
      </c>
    </row>
    <row r="27" spans="2:3" x14ac:dyDescent="0.2">
      <c r="B27" s="32" t="str">
        <f>HYPERLINK("#'ca001'!A1", "ca001")</f>
        <v>ca001</v>
      </c>
      <c r="C27" s="33" t="s">
        <v>44</v>
      </c>
    </row>
    <row r="28" spans="2:3" x14ac:dyDescent="0.2">
      <c r="B28" s="32" t="str">
        <f>HYPERLINK("#'va002'!A1", "va002")</f>
        <v>va002</v>
      </c>
      <c r="C28" s="33" t="s">
        <v>45</v>
      </c>
    </row>
    <row r="29" spans="2:3" x14ac:dyDescent="0.2">
      <c r="B29" s="32" t="str">
        <f>HYPERLINK("#'ca002'!A1", "ca002")</f>
        <v>ca002</v>
      </c>
      <c r="C29" s="33" t="s">
        <v>46</v>
      </c>
    </row>
    <row r="30" spans="2:3" x14ac:dyDescent="0.2">
      <c r="B30" s="32" t="str">
        <f>HYPERLINK("#'va003'!A1", "va003")</f>
        <v>va003</v>
      </c>
      <c r="C30" s="33" t="s">
        <v>47</v>
      </c>
    </row>
    <row r="31" spans="2:3" x14ac:dyDescent="0.2">
      <c r="B31" s="32" t="str">
        <f>HYPERLINK("#'va004'!A1", "va004")</f>
        <v>va004</v>
      </c>
      <c r="C31" s="33" t="s">
        <v>48</v>
      </c>
    </row>
    <row r="32" spans="2:3" x14ac:dyDescent="0.2">
      <c r="B32" s="32" t="str">
        <f>HYPERLINK("#'va005'!A1", "va005")</f>
        <v>va005</v>
      </c>
      <c r="C32" s="33" t="s">
        <v>49</v>
      </c>
    </row>
    <row r="33" spans="2:3" x14ac:dyDescent="0.2">
      <c r="B33" s="32" t="str">
        <f>HYPERLINK("#'ca005'!A1", "ca005")</f>
        <v>ca005</v>
      </c>
      <c r="C33" s="33" t="s">
        <v>50</v>
      </c>
    </row>
    <row r="34" spans="2:3" x14ac:dyDescent="0.2">
      <c r="B34" s="32" t="str">
        <f>HYPERLINK("#'va006'!A1", "va006")</f>
        <v>va006</v>
      </c>
      <c r="C34" s="33" t="s">
        <v>51</v>
      </c>
    </row>
    <row r="35" spans="2:3" x14ac:dyDescent="0.2">
      <c r="B35" s="32" t="str">
        <f>HYPERLINK("#'va007'!A1", "va007")</f>
        <v>va007</v>
      </c>
      <c r="C35" s="33" t="s">
        <v>52</v>
      </c>
    </row>
    <row r="36" spans="2:3" x14ac:dyDescent="0.2">
      <c r="B36" s="32" t="str">
        <f>HYPERLINK("#'ca007'!A1", "ca007")</f>
        <v>ca007</v>
      </c>
      <c r="C36" s="33" t="s">
        <v>53</v>
      </c>
    </row>
    <row r="37" spans="2:3" x14ac:dyDescent="0.2">
      <c r="B37" s="32" t="str">
        <f>HYPERLINK("#'va008'!A1", "va008")</f>
        <v>va008</v>
      </c>
      <c r="C37" s="33" t="s">
        <v>54</v>
      </c>
    </row>
    <row r="38" spans="2:3" x14ac:dyDescent="0.2">
      <c r="B38" s="32" t="str">
        <f>HYPERLINK("#'va009'!A1", "va009")</f>
        <v>va009</v>
      </c>
      <c r="C38" s="33" t="s">
        <v>55</v>
      </c>
    </row>
    <row r="39" spans="2:3" x14ac:dyDescent="0.2">
      <c r="B39" s="32" t="str">
        <f>HYPERLINK("#'ca009'!A1", "ca009")</f>
        <v>ca009</v>
      </c>
      <c r="C39" s="33" t="s">
        <v>56</v>
      </c>
    </row>
    <row r="40" spans="2:3" x14ac:dyDescent="0.2">
      <c r="B40" s="32" t="str">
        <f>HYPERLINK("#'vg001a'!A1", "vg001a")</f>
        <v>vg001a</v>
      </c>
      <c r="C40" s="33" t="s">
        <v>57</v>
      </c>
    </row>
    <row r="41" spans="2:3" x14ac:dyDescent="0.2">
      <c r="B41" s="32" t="str">
        <f>HYPERLINK("#'cg001a'!A1", "cg001a")</f>
        <v>cg001a</v>
      </c>
      <c r="C41" s="33" t="s">
        <v>58</v>
      </c>
    </row>
    <row r="42" spans="2:3" x14ac:dyDescent="0.2">
      <c r="B42" s="32" t="str">
        <f>HYPERLINK("#'vg001b'!A1", "vg001b")</f>
        <v>vg001b</v>
      </c>
      <c r="C42" s="33" t="s">
        <v>59</v>
      </c>
    </row>
    <row r="43" spans="2:3" x14ac:dyDescent="0.2">
      <c r="B43" s="32" t="str">
        <f>HYPERLINK("#'cg001b'!A1", "cg001b")</f>
        <v>cg001b</v>
      </c>
      <c r="C43" s="33" t="s">
        <v>60</v>
      </c>
    </row>
    <row r="44" spans="2:3" x14ac:dyDescent="0.2">
      <c r="B44" s="32" t="str">
        <f>HYPERLINK("#'vg001c'!A1", "vg001c")</f>
        <v>vg001c</v>
      </c>
      <c r="C44" s="33" t="s">
        <v>61</v>
      </c>
    </row>
    <row r="45" spans="2:3" x14ac:dyDescent="0.2">
      <c r="B45" s="32" t="str">
        <f>HYPERLINK("#'cg001c'!A1", "cg001c")</f>
        <v>cg001c</v>
      </c>
      <c r="C45" s="33" t="s">
        <v>62</v>
      </c>
    </row>
    <row r="46" spans="2:3" x14ac:dyDescent="0.2">
      <c r="B46" s="32" t="str">
        <f>HYPERLINK("#'vg001d'!A1", "vg001d")</f>
        <v>vg001d</v>
      </c>
      <c r="C46" s="33" t="s">
        <v>63</v>
      </c>
    </row>
    <row r="47" spans="2:3" x14ac:dyDescent="0.2">
      <c r="B47" s="32" t="str">
        <f>HYPERLINK("#'cg001d'!A1", "cg001d")</f>
        <v>cg001d</v>
      </c>
      <c r="C47" s="33" t="s">
        <v>64</v>
      </c>
    </row>
    <row r="48" spans="2:3" x14ac:dyDescent="0.2">
      <c r="B48" s="32" t="str">
        <f>HYPERLINK("#'va010'!A1", "va010")</f>
        <v>va010</v>
      </c>
      <c r="C48" s="33" t="s">
        <v>65</v>
      </c>
    </row>
    <row r="49" spans="2:3" x14ac:dyDescent="0.2">
      <c r="B49" s="32" t="str">
        <f>HYPERLINK("#'va011'!A1", "va011")</f>
        <v>va011</v>
      </c>
      <c r="C49" s="33" t="s">
        <v>66</v>
      </c>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269E-BA0B-49BD-9CCC-DDBDD5839824}">
  <dimension ref="A1:F22"/>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HYPERLINK("#'Contents'!B32", "Link to contents")</f>
        <v>Link to contents</v>
      </c>
    </row>
    <row r="2" spans="1:6" x14ac:dyDescent="0.2">
      <c r="B2" s="30" t="s">
        <v>49</v>
      </c>
    </row>
    <row r="5" spans="1:6" x14ac:dyDescent="0.2">
      <c r="B5" s="35" t="s">
        <v>67</v>
      </c>
      <c r="C5" s="36" t="s">
        <v>68</v>
      </c>
      <c r="D5" s="36" t="s">
        <v>69</v>
      </c>
      <c r="E5" s="36" t="s">
        <v>70</v>
      </c>
      <c r="F5" s="36" t="s">
        <v>71</v>
      </c>
    </row>
    <row r="6" spans="1:6" x14ac:dyDescent="0.2">
      <c r="B6" s="37" t="s">
        <v>106</v>
      </c>
      <c r="C6" s="38">
        <v>71261</v>
      </c>
      <c r="D6" s="39">
        <v>10.1</v>
      </c>
      <c r="E6" s="39">
        <v>6.4</v>
      </c>
      <c r="F6" s="39">
        <v>15.7</v>
      </c>
    </row>
    <row r="7" spans="1:6" x14ac:dyDescent="0.2">
      <c r="B7" s="37" t="s">
        <v>107</v>
      </c>
      <c r="C7" s="38">
        <v>74388</v>
      </c>
      <c r="D7" s="39">
        <v>10.6</v>
      </c>
      <c r="E7" s="39">
        <v>6.6</v>
      </c>
      <c r="F7" s="39">
        <v>16.5</v>
      </c>
    </row>
    <row r="8" spans="1:6" ht="28.5" x14ac:dyDescent="0.2">
      <c r="B8" s="37" t="s">
        <v>108</v>
      </c>
      <c r="C8" s="38">
        <v>486780</v>
      </c>
      <c r="D8" s="39">
        <v>69</v>
      </c>
      <c r="E8" s="39">
        <v>59.4</v>
      </c>
      <c r="F8" s="39">
        <v>77.3</v>
      </c>
    </row>
    <row r="9" spans="1:6" x14ac:dyDescent="0.2">
      <c r="B9" s="37" t="s">
        <v>93</v>
      </c>
      <c r="C9" s="38">
        <v>24840</v>
      </c>
      <c r="D9" s="39">
        <v>3.5</v>
      </c>
      <c r="E9" s="39">
        <v>1.5</v>
      </c>
      <c r="F9" s="39">
        <v>8.1999999999999993</v>
      </c>
    </row>
    <row r="10" spans="1:6" x14ac:dyDescent="0.2">
      <c r="B10" s="37" t="s">
        <v>109</v>
      </c>
      <c r="C10" s="38">
        <v>91577</v>
      </c>
      <c r="D10" s="39">
        <v>13</v>
      </c>
      <c r="E10" s="39">
        <v>7.8</v>
      </c>
      <c r="F10" s="39">
        <v>20.8</v>
      </c>
    </row>
    <row r="11" spans="1:6" x14ac:dyDescent="0.2">
      <c r="B11" s="37" t="s">
        <v>77</v>
      </c>
      <c r="C11" s="38">
        <v>8386</v>
      </c>
      <c r="D11" s="39">
        <v>1.2</v>
      </c>
      <c r="E11" s="39">
        <v>0.3</v>
      </c>
      <c r="F11" s="39">
        <v>5.2</v>
      </c>
    </row>
    <row r="14" spans="1:6" x14ac:dyDescent="0.2">
      <c r="B14" s="33" t="s">
        <v>110</v>
      </c>
    </row>
    <row r="15" spans="1:6" x14ac:dyDescent="0.2">
      <c r="B15" s="33" t="s">
        <v>67</v>
      </c>
    </row>
    <row r="16" spans="1:6" x14ac:dyDescent="0.2">
      <c r="B16" s="33" t="s">
        <v>95</v>
      </c>
    </row>
    <row r="17" spans="2:2" x14ac:dyDescent="0.2">
      <c r="B17" s="33" t="s">
        <v>67</v>
      </c>
    </row>
    <row r="18" spans="2:2" x14ac:dyDescent="0.2">
      <c r="B18" s="43" t="s">
        <v>80</v>
      </c>
    </row>
    <row r="19" spans="2:2" x14ac:dyDescent="0.2">
      <c r="B19" s="33" t="s">
        <v>13</v>
      </c>
    </row>
    <row r="20" spans="2:2" x14ac:dyDescent="0.2">
      <c r="B20" s="33" t="s">
        <v>81</v>
      </c>
    </row>
    <row r="21" spans="2:2" x14ac:dyDescent="0.2">
      <c r="B21" s="34" t="str">
        <f>HYPERLINK("#'va004'!A1", "&lt;&lt;&lt; Previous table")</f>
        <v>&lt;&lt;&lt; Previous table</v>
      </c>
    </row>
    <row r="22" spans="2:2" x14ac:dyDescent="0.2">
      <c r="B22" s="34" t="str">
        <f>HYPERLINK("#'ca005'!A1", "&gt;&gt;&gt; Next table")</f>
        <v>&gt;&gt;&gt; Next table</v>
      </c>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9EFEE-7D32-4CDD-ACD7-D2B73DCC02A9}">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HYPERLINK("#'Contents'!B33", "Link to contents")</f>
        <v>Link to contents</v>
      </c>
    </row>
    <row r="2" spans="1:6" x14ac:dyDescent="0.2">
      <c r="B2" s="30" t="s">
        <v>50</v>
      </c>
    </row>
    <row r="5" spans="1:6" x14ac:dyDescent="0.2">
      <c r="B5" s="35" t="s">
        <v>67</v>
      </c>
      <c r="C5" s="36" t="s">
        <v>68</v>
      </c>
      <c r="D5" s="36" t="s">
        <v>69</v>
      </c>
      <c r="E5" s="36" t="s">
        <v>70</v>
      </c>
      <c r="F5" s="36" t="s">
        <v>71</v>
      </c>
    </row>
    <row r="6" spans="1:6" x14ac:dyDescent="0.2">
      <c r="B6" s="37" t="s">
        <v>111</v>
      </c>
      <c r="C6" s="38">
        <v>585118</v>
      </c>
      <c r="D6" s="39">
        <v>83</v>
      </c>
      <c r="E6" s="39">
        <v>74.599999999999994</v>
      </c>
      <c r="F6" s="39">
        <v>89</v>
      </c>
    </row>
    <row r="7" spans="1:6" x14ac:dyDescent="0.2">
      <c r="B7" s="37" t="s">
        <v>112</v>
      </c>
      <c r="C7" s="38">
        <v>91577</v>
      </c>
      <c r="D7" s="39">
        <v>13</v>
      </c>
      <c r="E7" s="39">
        <v>7.8</v>
      </c>
      <c r="F7" s="39">
        <v>20.8</v>
      </c>
    </row>
    <row r="8" spans="1:6" x14ac:dyDescent="0.2">
      <c r="B8" s="37" t="s">
        <v>93</v>
      </c>
      <c r="C8" s="38">
        <v>19946</v>
      </c>
      <c r="D8" s="39">
        <v>2.8</v>
      </c>
      <c r="E8" s="39">
        <v>1.1000000000000001</v>
      </c>
      <c r="F8" s="39">
        <v>7.4</v>
      </c>
    </row>
    <row r="9" spans="1:6" x14ac:dyDescent="0.2">
      <c r="B9" s="37" t="s">
        <v>77</v>
      </c>
      <c r="C9" s="38">
        <v>8386</v>
      </c>
      <c r="D9" s="39">
        <v>1.2</v>
      </c>
      <c r="E9" s="39">
        <v>0.3</v>
      </c>
      <c r="F9" s="39">
        <v>5.2</v>
      </c>
    </row>
    <row r="10" spans="1:6" x14ac:dyDescent="0.2">
      <c r="B10" s="40" t="s">
        <v>78</v>
      </c>
      <c r="C10" s="41">
        <v>705027</v>
      </c>
      <c r="D10" s="42">
        <v>100</v>
      </c>
      <c r="E10" s="42"/>
      <c r="F10" s="42"/>
    </row>
    <row r="13" spans="1:6" x14ac:dyDescent="0.2">
      <c r="B13" s="33" t="s">
        <v>110</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HYPERLINK("#'va005'!A1", "&lt;&lt;&lt; Previous table")</f>
        <v>&lt;&lt;&lt; Previous table</v>
      </c>
    </row>
    <row r="19" spans="2:2" x14ac:dyDescent="0.2">
      <c r="B19" s="34" t="str">
        <f>HYPERLINK("#'va006'!A1", "&gt;&gt;&gt; Next table")</f>
        <v>&gt;&gt;&gt; Next table</v>
      </c>
    </row>
  </sheetData>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9070-009B-4D3F-8D4A-69EE2C4CDB9D}">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HYPERLINK("#'Contents'!B34", "Link to contents")</f>
        <v>Link to contents</v>
      </c>
    </row>
    <row r="2" spans="1:6" x14ac:dyDescent="0.2">
      <c r="B2" s="30" t="s">
        <v>51</v>
      </c>
    </row>
    <row r="5" spans="1:6" x14ac:dyDescent="0.2">
      <c r="B5" s="35" t="s">
        <v>67</v>
      </c>
      <c r="C5" s="36" t="s">
        <v>68</v>
      </c>
      <c r="D5" s="36" t="s">
        <v>69</v>
      </c>
      <c r="E5" s="36" t="s">
        <v>70</v>
      </c>
      <c r="F5" s="36" t="s">
        <v>71</v>
      </c>
    </row>
    <row r="6" spans="1:6" ht="28.5" x14ac:dyDescent="0.2">
      <c r="B6" s="37" t="s">
        <v>113</v>
      </c>
      <c r="C6" s="38">
        <v>358252</v>
      </c>
      <c r="D6" s="39">
        <v>8.9</v>
      </c>
      <c r="E6" s="39">
        <v>7</v>
      </c>
      <c r="F6" s="39">
        <v>11.2</v>
      </c>
    </row>
    <row r="7" spans="1:6" ht="28.5" x14ac:dyDescent="0.2">
      <c r="B7" s="37" t="s">
        <v>114</v>
      </c>
      <c r="C7" s="38">
        <v>3665873</v>
      </c>
      <c r="D7" s="39">
        <v>90.9</v>
      </c>
      <c r="E7" s="39">
        <v>88.5</v>
      </c>
      <c r="F7" s="39">
        <v>92.8</v>
      </c>
    </row>
    <row r="8" spans="1:6" x14ac:dyDescent="0.2">
      <c r="B8" s="37" t="s">
        <v>76</v>
      </c>
      <c r="C8" s="38">
        <v>9368</v>
      </c>
      <c r="D8" s="39">
        <v>0.2</v>
      </c>
      <c r="E8" s="39">
        <v>0.1</v>
      </c>
      <c r="F8" s="39">
        <v>0.9</v>
      </c>
    </row>
    <row r="9" spans="1:6" x14ac:dyDescent="0.2">
      <c r="B9" s="37" t="s">
        <v>77</v>
      </c>
      <c r="C9" s="38">
        <v>0</v>
      </c>
      <c r="D9" s="39">
        <v>0</v>
      </c>
      <c r="E9" s="39">
        <v>0</v>
      </c>
      <c r="F9" s="39">
        <v>0.6</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HYPERLINK("#'ca005'!A1", "&lt;&lt;&lt; Previous table")</f>
        <v>&lt;&lt;&lt; Previous table</v>
      </c>
    </row>
    <row r="19" spans="2:2" x14ac:dyDescent="0.2">
      <c r="B19" s="34" t="str">
        <f>HYPERLINK("#'va007'!A1", "&gt;&gt;&gt; Next table")</f>
        <v>&gt;&gt;&gt; Next table</v>
      </c>
    </row>
  </sheetData>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C5AD4-1272-40A1-B6D7-3AA7F7985F3A}">
  <dimension ref="A1:F22"/>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HYPERLINK("#'Contents'!B35", "Link to contents")</f>
        <v>Link to contents</v>
      </c>
    </row>
    <row r="2" spans="1:6" x14ac:dyDescent="0.2">
      <c r="B2" s="30" t="s">
        <v>52</v>
      </c>
    </row>
    <row r="5" spans="1:6" x14ac:dyDescent="0.2">
      <c r="B5" s="35" t="s">
        <v>67</v>
      </c>
      <c r="C5" s="36" t="s">
        <v>68</v>
      </c>
      <c r="D5" s="36" t="s">
        <v>69</v>
      </c>
      <c r="E5" s="36" t="s">
        <v>70</v>
      </c>
      <c r="F5" s="36" t="s">
        <v>71</v>
      </c>
    </row>
    <row r="6" spans="1:6" x14ac:dyDescent="0.2">
      <c r="B6" s="37" t="s">
        <v>106</v>
      </c>
      <c r="C6" s="38">
        <v>42689</v>
      </c>
      <c r="D6" s="39">
        <v>11.9</v>
      </c>
      <c r="E6" s="39">
        <v>5.8</v>
      </c>
      <c r="F6" s="39">
        <v>22.9</v>
      </c>
    </row>
    <row r="7" spans="1:6" x14ac:dyDescent="0.2">
      <c r="B7" s="37" t="s">
        <v>107</v>
      </c>
      <c r="C7" s="38">
        <v>127201</v>
      </c>
      <c r="D7" s="39">
        <v>35.5</v>
      </c>
      <c r="E7" s="39">
        <v>24.8</v>
      </c>
      <c r="F7" s="39">
        <v>47.9</v>
      </c>
    </row>
    <row r="8" spans="1:6" ht="28.5" x14ac:dyDescent="0.2">
      <c r="B8" s="37" t="s">
        <v>108</v>
      </c>
      <c r="C8" s="38">
        <v>61544</v>
      </c>
      <c r="D8" s="39">
        <v>17.2</v>
      </c>
      <c r="E8" s="39">
        <v>9.6999999999999993</v>
      </c>
      <c r="F8" s="39">
        <v>28.5</v>
      </c>
    </row>
    <row r="9" spans="1:6" x14ac:dyDescent="0.2">
      <c r="B9" s="37" t="s">
        <v>93</v>
      </c>
      <c r="C9" s="38">
        <v>7395</v>
      </c>
      <c r="D9" s="39">
        <v>2.1</v>
      </c>
      <c r="E9" s="39">
        <v>0.5</v>
      </c>
      <c r="F9" s="39">
        <v>8.9</v>
      </c>
    </row>
    <row r="10" spans="1:6" x14ac:dyDescent="0.2">
      <c r="B10" s="37" t="s">
        <v>109</v>
      </c>
      <c r="C10" s="38">
        <v>137797</v>
      </c>
      <c r="D10" s="39">
        <v>38.5</v>
      </c>
      <c r="E10" s="39">
        <v>28.1</v>
      </c>
      <c r="F10" s="39">
        <v>49.9</v>
      </c>
    </row>
    <row r="11" spans="1:6" x14ac:dyDescent="0.2">
      <c r="B11" s="37" t="s">
        <v>77</v>
      </c>
      <c r="C11" s="38">
        <v>0</v>
      </c>
      <c r="D11" s="39">
        <v>0</v>
      </c>
      <c r="E11" s="39">
        <v>0</v>
      </c>
      <c r="F11" s="39">
        <v>6.6</v>
      </c>
    </row>
    <row r="14" spans="1:6" x14ac:dyDescent="0.2">
      <c r="B14" s="33" t="s">
        <v>115</v>
      </c>
    </row>
    <row r="15" spans="1:6" x14ac:dyDescent="0.2">
      <c r="B15" s="33" t="s">
        <v>67</v>
      </c>
    </row>
    <row r="16" spans="1:6" x14ac:dyDescent="0.2">
      <c r="B16" s="33" t="s">
        <v>95</v>
      </c>
    </row>
    <row r="17" spans="2:2" x14ac:dyDescent="0.2">
      <c r="B17" s="33" t="s">
        <v>67</v>
      </c>
    </row>
    <row r="18" spans="2:2" x14ac:dyDescent="0.2">
      <c r="B18" s="43" t="s">
        <v>80</v>
      </c>
    </row>
    <row r="19" spans="2:2" x14ac:dyDescent="0.2">
      <c r="B19" s="33" t="s">
        <v>13</v>
      </c>
    </row>
    <row r="20" spans="2:2" x14ac:dyDescent="0.2">
      <c r="B20" s="33" t="s">
        <v>81</v>
      </c>
    </row>
    <row r="21" spans="2:2" x14ac:dyDescent="0.2">
      <c r="B21" s="34" t="str">
        <f>HYPERLINK("#'va006'!A1", "&lt;&lt;&lt; Previous table")</f>
        <v>&lt;&lt;&lt; Previous table</v>
      </c>
    </row>
    <row r="22" spans="2:2" x14ac:dyDescent="0.2">
      <c r="B22" s="34" t="str">
        <f>HYPERLINK("#'ca007'!A1", "&gt;&gt;&gt; Next table")</f>
        <v>&gt;&gt;&gt; Next table</v>
      </c>
    </row>
  </sheetData>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B49C8-8E22-43D6-8062-14A86A7C3E6E}">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HYPERLINK("#'Contents'!B36", "Link to contents")</f>
        <v>Link to contents</v>
      </c>
    </row>
    <row r="2" spans="1:6" x14ac:dyDescent="0.2">
      <c r="B2" s="30" t="s">
        <v>53</v>
      </c>
    </row>
    <row r="5" spans="1:6" x14ac:dyDescent="0.2">
      <c r="B5" s="35" t="s">
        <v>67</v>
      </c>
      <c r="C5" s="36" t="s">
        <v>68</v>
      </c>
      <c r="D5" s="36" t="s">
        <v>69</v>
      </c>
      <c r="E5" s="36" t="s">
        <v>70</v>
      </c>
      <c r="F5" s="36" t="s">
        <v>71</v>
      </c>
    </row>
    <row r="6" spans="1:6" x14ac:dyDescent="0.2">
      <c r="B6" s="37" t="s">
        <v>111</v>
      </c>
      <c r="C6" s="38">
        <v>220456</v>
      </c>
      <c r="D6" s="39">
        <v>61.5</v>
      </c>
      <c r="E6" s="39">
        <v>50.1</v>
      </c>
      <c r="F6" s="39">
        <v>71.900000000000006</v>
      </c>
    </row>
    <row r="7" spans="1:6" x14ac:dyDescent="0.2">
      <c r="B7" s="37" t="s">
        <v>112</v>
      </c>
      <c r="C7" s="38">
        <v>137797</v>
      </c>
      <c r="D7" s="39">
        <v>38.5</v>
      </c>
      <c r="E7" s="39">
        <v>28.1</v>
      </c>
      <c r="F7" s="39">
        <v>49.9</v>
      </c>
    </row>
    <row r="8" spans="1:6" x14ac:dyDescent="0.2">
      <c r="B8" s="37" t="s">
        <v>93</v>
      </c>
      <c r="C8" s="38">
        <v>0</v>
      </c>
      <c r="D8" s="39">
        <v>0</v>
      </c>
      <c r="E8" s="39">
        <v>0</v>
      </c>
      <c r="F8" s="39">
        <v>6.6</v>
      </c>
    </row>
    <row r="9" spans="1:6" x14ac:dyDescent="0.2">
      <c r="B9" s="37" t="s">
        <v>77</v>
      </c>
      <c r="C9" s="38">
        <v>0</v>
      </c>
      <c r="D9" s="39">
        <v>0</v>
      </c>
      <c r="E9" s="39">
        <v>0</v>
      </c>
      <c r="F9" s="39">
        <v>6.6</v>
      </c>
    </row>
    <row r="10" spans="1:6" x14ac:dyDescent="0.2">
      <c r="B10" s="40" t="s">
        <v>78</v>
      </c>
      <c r="C10" s="41">
        <v>358252</v>
      </c>
      <c r="D10" s="42">
        <v>100</v>
      </c>
      <c r="E10" s="42"/>
      <c r="F10" s="42"/>
    </row>
    <row r="13" spans="1:6" x14ac:dyDescent="0.2">
      <c r="B13" s="33" t="s">
        <v>116</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HYPERLINK("#'va007'!A1", "&lt;&lt;&lt; Previous table")</f>
        <v>&lt;&lt;&lt; Previous table</v>
      </c>
    </row>
    <row r="19" spans="2:2" x14ac:dyDescent="0.2">
      <c r="B19" s="34" t="str">
        <f>HYPERLINK("#'va008'!A1", "&gt;&gt;&gt; Next table")</f>
        <v>&gt;&gt;&gt; Next table</v>
      </c>
    </row>
  </sheetData>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CA5A-4C73-4CDE-B081-6291F80391FB}">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HYPERLINK("#'Contents'!B37", "Link to contents")</f>
        <v>Link to contents</v>
      </c>
    </row>
    <row r="2" spans="1:6" x14ac:dyDescent="0.2">
      <c r="B2" s="30" t="s">
        <v>54</v>
      </c>
    </row>
    <row r="5" spans="1:6" x14ac:dyDescent="0.2">
      <c r="B5" s="35" t="s">
        <v>67</v>
      </c>
      <c r="C5" s="36" t="s">
        <v>68</v>
      </c>
      <c r="D5" s="36" t="s">
        <v>69</v>
      </c>
      <c r="E5" s="36" t="s">
        <v>70</v>
      </c>
      <c r="F5" s="36" t="s">
        <v>71</v>
      </c>
    </row>
    <row r="6" spans="1:6" ht="42.75" x14ac:dyDescent="0.2">
      <c r="B6" s="37" t="s">
        <v>117</v>
      </c>
      <c r="C6" s="38">
        <v>612414</v>
      </c>
      <c r="D6" s="39">
        <v>15.2</v>
      </c>
      <c r="E6" s="39">
        <v>12.6</v>
      </c>
      <c r="F6" s="39">
        <v>18.100000000000001</v>
      </c>
    </row>
    <row r="7" spans="1:6" ht="42.75" x14ac:dyDescent="0.2">
      <c r="B7" s="37" t="s">
        <v>118</v>
      </c>
      <c r="C7" s="38">
        <v>3413994</v>
      </c>
      <c r="D7" s="39">
        <v>84.6</v>
      </c>
      <c r="E7" s="39">
        <v>81.7</v>
      </c>
      <c r="F7" s="39">
        <v>87.2</v>
      </c>
    </row>
    <row r="8" spans="1:6" x14ac:dyDescent="0.2">
      <c r="B8" s="37" t="s">
        <v>76</v>
      </c>
      <c r="C8" s="38">
        <v>7085</v>
      </c>
      <c r="D8" s="39">
        <v>0.2</v>
      </c>
      <c r="E8" s="39">
        <v>0</v>
      </c>
      <c r="F8" s="39">
        <v>0.9</v>
      </c>
    </row>
    <row r="9" spans="1:6" x14ac:dyDescent="0.2">
      <c r="B9" s="37" t="s">
        <v>77</v>
      </c>
      <c r="C9" s="38">
        <v>0</v>
      </c>
      <c r="D9" s="39">
        <v>0</v>
      </c>
      <c r="E9" s="39">
        <v>0</v>
      </c>
      <c r="F9" s="39">
        <v>0.6</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HYPERLINK("#'ca007'!A1", "&lt;&lt;&lt; Previous table")</f>
        <v>&lt;&lt;&lt; Previous table</v>
      </c>
    </row>
    <row r="19" spans="2:2" x14ac:dyDescent="0.2">
      <c r="B19" s="34" t="str">
        <f>HYPERLINK("#'va009'!A1", "&gt;&gt;&gt; Next table")</f>
        <v>&gt;&gt;&gt; Next table</v>
      </c>
    </row>
  </sheetData>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6254-B1C3-46D5-BCD4-A1DE52CFEC32}">
  <dimension ref="A1:F23"/>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HYPERLINK("#'Contents'!B38", "Link to contents")</f>
        <v>Link to contents</v>
      </c>
    </row>
    <row r="2" spans="1:6" x14ac:dyDescent="0.2">
      <c r="B2" s="30" t="s">
        <v>55</v>
      </c>
    </row>
    <row r="5" spans="1:6" x14ac:dyDescent="0.2">
      <c r="B5" s="35" t="s">
        <v>67</v>
      </c>
      <c r="C5" s="36" t="s">
        <v>68</v>
      </c>
      <c r="D5" s="36" t="s">
        <v>69</v>
      </c>
      <c r="E5" s="36" t="s">
        <v>70</v>
      </c>
      <c r="F5" s="36" t="s">
        <v>71</v>
      </c>
    </row>
    <row r="6" spans="1:6" x14ac:dyDescent="0.2">
      <c r="B6" s="37" t="s">
        <v>106</v>
      </c>
      <c r="C6" s="38">
        <v>14243</v>
      </c>
      <c r="D6" s="39">
        <v>2.2999999999999998</v>
      </c>
      <c r="E6" s="39">
        <v>0.8</v>
      </c>
      <c r="F6" s="39">
        <v>6.2</v>
      </c>
    </row>
    <row r="7" spans="1:6" x14ac:dyDescent="0.2">
      <c r="B7" s="37" t="s">
        <v>107</v>
      </c>
      <c r="C7" s="38">
        <v>46334</v>
      </c>
      <c r="D7" s="39">
        <v>7.6</v>
      </c>
      <c r="E7" s="39">
        <v>4.0999999999999996</v>
      </c>
      <c r="F7" s="39">
        <v>13.6</v>
      </c>
    </row>
    <row r="8" spans="1:6" ht="28.5" x14ac:dyDescent="0.2">
      <c r="B8" s="37" t="s">
        <v>108</v>
      </c>
      <c r="C8" s="38">
        <v>272990</v>
      </c>
      <c r="D8" s="39">
        <v>44.6</v>
      </c>
      <c r="E8" s="39">
        <v>37.9</v>
      </c>
      <c r="F8" s="39">
        <v>51.4</v>
      </c>
    </row>
    <row r="9" spans="1:6" ht="28.5" x14ac:dyDescent="0.2">
      <c r="B9" s="37" t="s">
        <v>119</v>
      </c>
      <c r="C9" s="38">
        <v>115515</v>
      </c>
      <c r="D9" s="39">
        <v>18.899999999999999</v>
      </c>
      <c r="E9" s="39">
        <v>12.9</v>
      </c>
      <c r="F9" s="39">
        <v>26.8</v>
      </c>
    </row>
    <row r="10" spans="1:6" x14ac:dyDescent="0.2">
      <c r="B10" s="37" t="s">
        <v>93</v>
      </c>
      <c r="C10" s="38">
        <v>14567</v>
      </c>
      <c r="D10" s="39">
        <v>2.4</v>
      </c>
      <c r="E10" s="39">
        <v>0.9</v>
      </c>
      <c r="F10" s="39">
        <v>6.2</v>
      </c>
    </row>
    <row r="11" spans="1:6" x14ac:dyDescent="0.2">
      <c r="B11" s="37" t="s">
        <v>109</v>
      </c>
      <c r="C11" s="38">
        <v>167293</v>
      </c>
      <c r="D11" s="39">
        <v>27.3</v>
      </c>
      <c r="E11" s="39">
        <v>20.399999999999999</v>
      </c>
      <c r="F11" s="39">
        <v>35.5</v>
      </c>
    </row>
    <row r="12" spans="1:6" x14ac:dyDescent="0.2">
      <c r="B12" s="37" t="s">
        <v>77</v>
      </c>
      <c r="C12" s="38">
        <v>0</v>
      </c>
      <c r="D12" s="39">
        <v>0</v>
      </c>
      <c r="E12" s="39">
        <v>0</v>
      </c>
      <c r="F12" s="39">
        <v>4.2</v>
      </c>
    </row>
    <row r="15" spans="1:6" x14ac:dyDescent="0.2">
      <c r="B15" s="33" t="s">
        <v>120</v>
      </c>
    </row>
    <row r="16" spans="1:6" x14ac:dyDescent="0.2">
      <c r="B16" s="33" t="s">
        <v>67</v>
      </c>
    </row>
    <row r="17" spans="2:2" x14ac:dyDescent="0.2">
      <c r="B17" s="33" t="s">
        <v>95</v>
      </c>
    </row>
    <row r="18" spans="2:2" x14ac:dyDescent="0.2">
      <c r="B18" s="33" t="s">
        <v>67</v>
      </c>
    </row>
    <row r="19" spans="2:2" x14ac:dyDescent="0.2">
      <c r="B19" s="43" t="s">
        <v>80</v>
      </c>
    </row>
    <row r="20" spans="2:2" x14ac:dyDescent="0.2">
      <c r="B20" s="33" t="s">
        <v>13</v>
      </c>
    </row>
    <row r="21" spans="2:2" x14ac:dyDescent="0.2">
      <c r="B21" s="33" t="s">
        <v>81</v>
      </c>
    </row>
    <row r="22" spans="2:2" x14ac:dyDescent="0.2">
      <c r="B22" s="34" t="str">
        <f>HYPERLINK("#'va008'!A1", "&lt;&lt;&lt; Previous table")</f>
        <v>&lt;&lt;&lt; Previous table</v>
      </c>
    </row>
    <row r="23" spans="2:2" x14ac:dyDescent="0.2">
      <c r="B23" s="34" t="str">
        <f>HYPERLINK("#'ca009'!A1", "&gt;&gt;&gt; Next table")</f>
        <v>&gt;&gt;&gt; Next table</v>
      </c>
    </row>
  </sheetData>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24EE7-C5D2-4037-94EE-75285B44CDEE}">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HYPERLINK("#'Contents'!B39", "Link to contents")</f>
        <v>Link to contents</v>
      </c>
    </row>
    <row r="2" spans="1:6" x14ac:dyDescent="0.2">
      <c r="B2" s="30" t="s">
        <v>56</v>
      </c>
    </row>
    <row r="5" spans="1:6" x14ac:dyDescent="0.2">
      <c r="B5" s="35" t="s">
        <v>67</v>
      </c>
      <c r="C5" s="36" t="s">
        <v>68</v>
      </c>
      <c r="D5" s="36" t="s">
        <v>69</v>
      </c>
      <c r="E5" s="36" t="s">
        <v>70</v>
      </c>
      <c r="F5" s="36" t="s">
        <v>71</v>
      </c>
    </row>
    <row r="6" spans="1:6" x14ac:dyDescent="0.2">
      <c r="B6" s="37" t="s">
        <v>111</v>
      </c>
      <c r="C6" s="38">
        <v>438899</v>
      </c>
      <c r="D6" s="39">
        <v>71.7</v>
      </c>
      <c r="E6" s="39">
        <v>63.6</v>
      </c>
      <c r="F6" s="39">
        <v>78.5</v>
      </c>
    </row>
    <row r="7" spans="1:6" x14ac:dyDescent="0.2">
      <c r="B7" s="37" t="s">
        <v>112</v>
      </c>
      <c r="C7" s="38">
        <v>167293</v>
      </c>
      <c r="D7" s="39">
        <v>27.3</v>
      </c>
      <c r="E7" s="39">
        <v>20.399999999999999</v>
      </c>
      <c r="F7" s="39">
        <v>35.5</v>
      </c>
    </row>
    <row r="8" spans="1:6" x14ac:dyDescent="0.2">
      <c r="B8" s="37" t="s">
        <v>93</v>
      </c>
      <c r="C8" s="38">
        <v>6222</v>
      </c>
      <c r="D8" s="39">
        <v>1</v>
      </c>
      <c r="E8" s="39">
        <v>0.3</v>
      </c>
      <c r="F8" s="39">
        <v>3.5</v>
      </c>
    </row>
    <row r="9" spans="1:6" x14ac:dyDescent="0.2">
      <c r="B9" s="37" t="s">
        <v>77</v>
      </c>
      <c r="C9" s="38">
        <v>0</v>
      </c>
      <c r="D9" s="39">
        <v>0</v>
      </c>
      <c r="E9" s="39">
        <v>0</v>
      </c>
      <c r="F9" s="39">
        <v>4.2</v>
      </c>
    </row>
    <row r="10" spans="1:6" x14ac:dyDescent="0.2">
      <c r="B10" s="40" t="s">
        <v>78</v>
      </c>
      <c r="C10" s="41">
        <v>612414</v>
      </c>
      <c r="D10" s="42">
        <v>100</v>
      </c>
      <c r="E10" s="42"/>
      <c r="F10" s="42"/>
    </row>
    <row r="13" spans="1:6" x14ac:dyDescent="0.2">
      <c r="B13" s="33" t="s">
        <v>120</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HYPERLINK("#'va009'!A1", "&lt;&lt;&lt; Previous table")</f>
        <v>&lt;&lt;&lt; Previous table</v>
      </c>
    </row>
    <row r="19" spans="2:2" x14ac:dyDescent="0.2">
      <c r="B19" s="34" t="str">
        <f>HYPERLINK("#'vg001a'!A1", "&gt;&gt;&gt; Next table")</f>
        <v>&gt;&gt;&gt; Next table</v>
      </c>
    </row>
  </sheetData>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7A5FE-DD6D-4DF6-B1DC-466C457C302E}">
  <dimension ref="A1:F22"/>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HYPERLINK("#'Contents'!B40", "Link to contents")</f>
        <v>Link to contents</v>
      </c>
    </row>
    <row r="2" spans="1:6" x14ac:dyDescent="0.2">
      <c r="B2" s="30" t="s">
        <v>57</v>
      </c>
    </row>
    <row r="5" spans="1:6" x14ac:dyDescent="0.2">
      <c r="B5" s="35" t="s">
        <v>67</v>
      </c>
      <c r="C5" s="36" t="s">
        <v>68</v>
      </c>
      <c r="D5" s="36" t="s">
        <v>69</v>
      </c>
      <c r="E5" s="36" t="s">
        <v>70</v>
      </c>
      <c r="F5" s="36" t="s">
        <v>71</v>
      </c>
    </row>
    <row r="6" spans="1:6" x14ac:dyDescent="0.2">
      <c r="B6" s="37" t="s">
        <v>121</v>
      </c>
      <c r="C6" s="38">
        <v>2905541</v>
      </c>
      <c r="D6" s="39">
        <v>72</v>
      </c>
      <c r="E6" s="39">
        <v>68.900000000000006</v>
      </c>
      <c r="F6" s="39">
        <v>75</v>
      </c>
    </row>
    <row r="7" spans="1:6" x14ac:dyDescent="0.2">
      <c r="B7" s="37" t="s">
        <v>122</v>
      </c>
      <c r="C7" s="38">
        <v>886290</v>
      </c>
      <c r="D7" s="39">
        <v>22</v>
      </c>
      <c r="E7" s="39">
        <v>18.8</v>
      </c>
      <c r="F7" s="39">
        <v>25.5</v>
      </c>
    </row>
    <row r="8" spans="1:6" x14ac:dyDescent="0.2">
      <c r="B8" s="37" t="s">
        <v>123</v>
      </c>
      <c r="C8" s="38">
        <v>105899</v>
      </c>
      <c r="D8" s="39">
        <v>2.6</v>
      </c>
      <c r="E8" s="39">
        <v>1.5</v>
      </c>
      <c r="F8" s="39">
        <v>4.4000000000000004</v>
      </c>
    </row>
    <row r="9" spans="1:6" x14ac:dyDescent="0.2">
      <c r="B9" s="37" t="s">
        <v>124</v>
      </c>
      <c r="C9" s="38">
        <v>86097</v>
      </c>
      <c r="D9" s="39">
        <v>2.1</v>
      </c>
      <c r="E9" s="39">
        <v>1.5</v>
      </c>
      <c r="F9" s="39">
        <v>3.1</v>
      </c>
    </row>
    <row r="10" spans="1:6" x14ac:dyDescent="0.2">
      <c r="B10" s="37" t="s">
        <v>125</v>
      </c>
      <c r="C10" s="38">
        <v>48188</v>
      </c>
      <c r="D10" s="39">
        <v>1.2</v>
      </c>
      <c r="E10" s="39">
        <v>0.7</v>
      </c>
      <c r="F10" s="39">
        <v>2.1</v>
      </c>
    </row>
    <row r="11" spans="1:6" x14ac:dyDescent="0.2">
      <c r="B11" s="37" t="s">
        <v>76</v>
      </c>
      <c r="C11" s="38">
        <v>1477</v>
      </c>
      <c r="D11" s="39">
        <v>0</v>
      </c>
      <c r="E11" s="39">
        <v>0</v>
      </c>
      <c r="F11" s="39">
        <v>0.3</v>
      </c>
    </row>
    <row r="12" spans="1:6" x14ac:dyDescent="0.2">
      <c r="B12" s="37" t="s">
        <v>77</v>
      </c>
      <c r="C12" s="38">
        <v>0</v>
      </c>
      <c r="D12" s="39">
        <v>0</v>
      </c>
      <c r="E12" s="39">
        <v>0</v>
      </c>
      <c r="F12" s="39">
        <v>0.6</v>
      </c>
    </row>
    <row r="13" spans="1:6" x14ac:dyDescent="0.2">
      <c r="B13" s="40" t="s">
        <v>78</v>
      </c>
      <c r="C13" s="41">
        <v>4033493</v>
      </c>
      <c r="D13" s="42">
        <v>100</v>
      </c>
      <c r="E13" s="42"/>
      <c r="F13" s="42"/>
    </row>
    <row r="16" spans="1:6" x14ac:dyDescent="0.2">
      <c r="B16" s="33" t="s">
        <v>79</v>
      </c>
    </row>
    <row r="17" spans="2:2" x14ac:dyDescent="0.2">
      <c r="B17" s="33" t="s">
        <v>67</v>
      </c>
    </row>
    <row r="18" spans="2:2" x14ac:dyDescent="0.2">
      <c r="B18" s="43" t="s">
        <v>80</v>
      </c>
    </row>
    <row r="19" spans="2:2" x14ac:dyDescent="0.2">
      <c r="B19" s="33" t="s">
        <v>13</v>
      </c>
    </row>
    <row r="20" spans="2:2" x14ac:dyDescent="0.2">
      <c r="B20" s="33" t="s">
        <v>81</v>
      </c>
    </row>
    <row r="21" spans="2:2" x14ac:dyDescent="0.2">
      <c r="B21" s="34" t="str">
        <f>HYPERLINK("#'ca009'!A1", "&lt;&lt;&lt; Previous table")</f>
        <v>&lt;&lt;&lt; Previous table</v>
      </c>
    </row>
    <row r="22" spans="2:2" x14ac:dyDescent="0.2">
      <c r="B22" s="34" t="str">
        <f>HYPERLINK("#'cg001a'!A1", "&gt;&gt;&gt; Next table")</f>
        <v>&gt;&gt;&gt; Next table</v>
      </c>
    </row>
  </sheetData>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E3B2C-A998-4744-AACF-F565579A0ED4}">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HYPERLINK("#'Contents'!B41", "Link to contents")</f>
        <v>Link to contents</v>
      </c>
    </row>
    <row r="2" spans="1:6" x14ac:dyDescent="0.2">
      <c r="B2" s="30" t="s">
        <v>58</v>
      </c>
    </row>
    <row r="5" spans="1:6" x14ac:dyDescent="0.2">
      <c r="B5" s="35" t="s">
        <v>67</v>
      </c>
      <c r="C5" s="36" t="s">
        <v>68</v>
      </c>
      <c r="D5" s="36" t="s">
        <v>69</v>
      </c>
      <c r="E5" s="36" t="s">
        <v>70</v>
      </c>
      <c r="F5" s="36" t="s">
        <v>71</v>
      </c>
    </row>
    <row r="6" spans="1:6" x14ac:dyDescent="0.2">
      <c r="B6" s="37" t="s">
        <v>126</v>
      </c>
      <c r="C6" s="38">
        <v>3791831</v>
      </c>
      <c r="D6" s="39">
        <v>94</v>
      </c>
      <c r="E6" s="39">
        <v>92.2</v>
      </c>
      <c r="F6" s="39">
        <v>95.4</v>
      </c>
    </row>
    <row r="7" spans="1:6" x14ac:dyDescent="0.2">
      <c r="B7" s="37" t="s">
        <v>123</v>
      </c>
      <c r="C7" s="38">
        <v>105899</v>
      </c>
      <c r="D7" s="39">
        <v>2.6</v>
      </c>
      <c r="E7" s="39">
        <v>1.5</v>
      </c>
      <c r="F7" s="39">
        <v>4.4000000000000004</v>
      </c>
    </row>
    <row r="8" spans="1:6" x14ac:dyDescent="0.2">
      <c r="B8" s="37" t="s">
        <v>127</v>
      </c>
      <c r="C8" s="38">
        <v>134285</v>
      </c>
      <c r="D8" s="39">
        <v>3.3</v>
      </c>
      <c r="E8" s="39">
        <v>2.6</v>
      </c>
      <c r="F8" s="39">
        <v>4.3</v>
      </c>
    </row>
    <row r="9" spans="1:6" x14ac:dyDescent="0.2">
      <c r="B9" s="37" t="s">
        <v>76</v>
      </c>
      <c r="C9" s="38">
        <v>1477</v>
      </c>
      <c r="D9" s="39">
        <v>0</v>
      </c>
      <c r="E9" s="39">
        <v>0</v>
      </c>
      <c r="F9" s="39">
        <v>0.3</v>
      </c>
    </row>
    <row r="10" spans="1:6" x14ac:dyDescent="0.2">
      <c r="B10" s="37" t="s">
        <v>77</v>
      </c>
      <c r="C10" s="38">
        <v>0</v>
      </c>
      <c r="D10" s="39">
        <v>0</v>
      </c>
      <c r="E10" s="39">
        <v>0</v>
      </c>
      <c r="F10" s="39">
        <v>0.6</v>
      </c>
    </row>
    <row r="11" spans="1:6" x14ac:dyDescent="0.2">
      <c r="B11" s="40" t="s">
        <v>78</v>
      </c>
      <c r="C11" s="41">
        <v>4033493</v>
      </c>
      <c r="D11" s="42">
        <v>100</v>
      </c>
      <c r="E11" s="42"/>
      <c r="F11" s="42"/>
    </row>
    <row r="14" spans="1:6" x14ac:dyDescent="0.2">
      <c r="B14" s="33" t="s">
        <v>79</v>
      </c>
    </row>
    <row r="15" spans="1:6" x14ac:dyDescent="0.2">
      <c r="B15" s="33" t="s">
        <v>67</v>
      </c>
    </row>
    <row r="16" spans="1:6" x14ac:dyDescent="0.2">
      <c r="B16" s="43" t="s">
        <v>80</v>
      </c>
    </row>
    <row r="17" spans="2:2" x14ac:dyDescent="0.2">
      <c r="B17" s="33" t="s">
        <v>13</v>
      </c>
    </row>
    <row r="18" spans="2:2" x14ac:dyDescent="0.2">
      <c r="B18" s="33" t="s">
        <v>81</v>
      </c>
    </row>
    <row r="19" spans="2:2" x14ac:dyDescent="0.2">
      <c r="B19" s="34" t="str">
        <f>HYPERLINK("#'vg001a'!A1", "&lt;&lt;&lt; Previous table")</f>
        <v>&lt;&lt;&lt; Previous table</v>
      </c>
    </row>
    <row r="20" spans="2:2" x14ac:dyDescent="0.2">
      <c r="B20" s="34" t="str">
        <f>HYPERLINK("#'vg001b'!A1", "&gt;&gt;&gt; Next table")</f>
        <v>&gt;&gt;&gt; Next table</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B268-6D23-4AC9-B2BD-4F0B7D4F23A2}">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HYPERLINK("#'Contents'!B6", "Link to contents")</f>
        <v>Link to contents</v>
      </c>
    </row>
    <row r="2" spans="1:6" x14ac:dyDescent="0.2">
      <c r="B2" s="30" t="s">
        <v>23</v>
      </c>
    </row>
    <row r="5" spans="1:6" x14ac:dyDescent="0.2">
      <c r="B5" s="35" t="s">
        <v>67</v>
      </c>
      <c r="C5" s="36" t="s">
        <v>68</v>
      </c>
      <c r="D5" s="36" t="s">
        <v>69</v>
      </c>
      <c r="E5" s="36" t="s">
        <v>70</v>
      </c>
      <c r="F5" s="36" t="s">
        <v>71</v>
      </c>
    </row>
    <row r="6" spans="1:6" x14ac:dyDescent="0.2">
      <c r="B6" s="37" t="s">
        <v>72</v>
      </c>
      <c r="C6" s="38">
        <v>2739163</v>
      </c>
      <c r="D6" s="39">
        <v>67.900000000000006</v>
      </c>
      <c r="E6" s="39">
        <v>64.599999999999994</v>
      </c>
      <c r="F6" s="39">
        <v>71</v>
      </c>
    </row>
    <row r="7" spans="1:6" x14ac:dyDescent="0.2">
      <c r="B7" s="37" t="s">
        <v>73</v>
      </c>
      <c r="C7" s="38">
        <v>695733</v>
      </c>
      <c r="D7" s="39">
        <v>17.2</v>
      </c>
      <c r="E7" s="39">
        <v>15</v>
      </c>
      <c r="F7" s="39">
        <v>19.7</v>
      </c>
    </row>
    <row r="8" spans="1:6" x14ac:dyDescent="0.2">
      <c r="B8" s="37" t="s">
        <v>74</v>
      </c>
      <c r="C8" s="38">
        <v>457618</v>
      </c>
      <c r="D8" s="39">
        <v>11.3</v>
      </c>
      <c r="E8" s="39">
        <v>9.5</v>
      </c>
      <c r="F8" s="39">
        <v>13.5</v>
      </c>
    </row>
    <row r="9" spans="1:6" x14ac:dyDescent="0.2">
      <c r="B9" s="37" t="s">
        <v>75</v>
      </c>
      <c r="C9" s="38">
        <v>115294</v>
      </c>
      <c r="D9" s="39">
        <v>2.9</v>
      </c>
      <c r="E9" s="39">
        <v>2</v>
      </c>
      <c r="F9" s="39">
        <v>4.0999999999999996</v>
      </c>
    </row>
    <row r="10" spans="1:6" x14ac:dyDescent="0.2">
      <c r="B10" s="37" t="s">
        <v>76</v>
      </c>
      <c r="C10" s="38">
        <v>24208</v>
      </c>
      <c r="D10" s="39">
        <v>0.6</v>
      </c>
      <c r="E10" s="39">
        <v>0.3</v>
      </c>
      <c r="F10" s="39">
        <v>1.3</v>
      </c>
    </row>
    <row r="11" spans="1:6" x14ac:dyDescent="0.2">
      <c r="B11" s="37" t="s">
        <v>77</v>
      </c>
      <c r="C11" s="38">
        <v>1477</v>
      </c>
      <c r="D11" s="39">
        <v>0</v>
      </c>
      <c r="E11" s="39">
        <v>0</v>
      </c>
      <c r="F11" s="39">
        <v>0.3</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HYPERLINK("#'cf001a'!A1", "&gt;&gt;&gt; Next table")</f>
        <v>&gt;&gt;&gt; Next table</v>
      </c>
    </row>
  </sheetData>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41E4-C750-468E-B905-E46F66658B85}">
  <dimension ref="A1:F22"/>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HYPERLINK("#'Contents'!B42", "Link to contents")</f>
        <v>Link to contents</v>
      </c>
    </row>
    <row r="2" spans="1:6" x14ac:dyDescent="0.2">
      <c r="B2" s="30" t="s">
        <v>59</v>
      </c>
    </row>
    <row r="5" spans="1:6" x14ac:dyDescent="0.2">
      <c r="B5" s="35" t="s">
        <v>67</v>
      </c>
      <c r="C5" s="36" t="s">
        <v>68</v>
      </c>
      <c r="D5" s="36" t="s">
        <v>69</v>
      </c>
      <c r="E5" s="36" t="s">
        <v>70</v>
      </c>
      <c r="F5" s="36" t="s">
        <v>71</v>
      </c>
    </row>
    <row r="6" spans="1:6" x14ac:dyDescent="0.2">
      <c r="B6" s="37" t="s">
        <v>121</v>
      </c>
      <c r="C6" s="38">
        <v>1444790</v>
      </c>
      <c r="D6" s="39">
        <v>35.799999999999997</v>
      </c>
      <c r="E6" s="39">
        <v>32.700000000000003</v>
      </c>
      <c r="F6" s="39">
        <v>39.1</v>
      </c>
    </row>
    <row r="7" spans="1:6" x14ac:dyDescent="0.2">
      <c r="B7" s="37" t="s">
        <v>122</v>
      </c>
      <c r="C7" s="38">
        <v>1764018</v>
      </c>
      <c r="D7" s="39">
        <v>43.7</v>
      </c>
      <c r="E7" s="39">
        <v>40.299999999999997</v>
      </c>
      <c r="F7" s="39">
        <v>47.2</v>
      </c>
    </row>
    <row r="8" spans="1:6" x14ac:dyDescent="0.2">
      <c r="B8" s="37" t="s">
        <v>123</v>
      </c>
      <c r="C8" s="38">
        <v>438974</v>
      </c>
      <c r="D8" s="39">
        <v>10.9</v>
      </c>
      <c r="E8" s="39">
        <v>9</v>
      </c>
      <c r="F8" s="39">
        <v>13.1</v>
      </c>
    </row>
    <row r="9" spans="1:6" x14ac:dyDescent="0.2">
      <c r="B9" s="37" t="s">
        <v>124</v>
      </c>
      <c r="C9" s="38">
        <v>217713</v>
      </c>
      <c r="D9" s="39">
        <v>5.4</v>
      </c>
      <c r="E9" s="39">
        <v>4.2</v>
      </c>
      <c r="F9" s="39">
        <v>6.8</v>
      </c>
    </row>
    <row r="10" spans="1:6" x14ac:dyDescent="0.2">
      <c r="B10" s="37" t="s">
        <v>125</v>
      </c>
      <c r="C10" s="38">
        <v>79723</v>
      </c>
      <c r="D10" s="39">
        <v>2</v>
      </c>
      <c r="E10" s="39">
        <v>1.4</v>
      </c>
      <c r="F10" s="39">
        <v>2.7</v>
      </c>
    </row>
    <row r="11" spans="1:6" x14ac:dyDescent="0.2">
      <c r="B11" s="37" t="s">
        <v>76</v>
      </c>
      <c r="C11" s="38">
        <v>88276</v>
      </c>
      <c r="D11" s="39">
        <v>2.2000000000000002</v>
      </c>
      <c r="E11" s="39">
        <v>1.4</v>
      </c>
      <c r="F11" s="39">
        <v>3.5</v>
      </c>
    </row>
    <row r="12" spans="1:6" x14ac:dyDescent="0.2">
      <c r="B12" s="37" t="s">
        <v>77</v>
      </c>
      <c r="C12" s="38">
        <v>0</v>
      </c>
      <c r="D12" s="39">
        <v>0</v>
      </c>
      <c r="E12" s="39">
        <v>0</v>
      </c>
      <c r="F12" s="39">
        <v>0.6</v>
      </c>
    </row>
    <row r="13" spans="1:6" x14ac:dyDescent="0.2">
      <c r="B13" s="40" t="s">
        <v>78</v>
      </c>
      <c r="C13" s="41">
        <v>4033493</v>
      </c>
      <c r="D13" s="42">
        <v>100</v>
      </c>
      <c r="E13" s="42"/>
      <c r="F13" s="42"/>
    </row>
    <row r="16" spans="1:6" x14ac:dyDescent="0.2">
      <c r="B16" s="33" t="s">
        <v>79</v>
      </c>
    </row>
    <row r="17" spans="2:2" x14ac:dyDescent="0.2">
      <c r="B17" s="33" t="s">
        <v>67</v>
      </c>
    </row>
    <row r="18" spans="2:2" x14ac:dyDescent="0.2">
      <c r="B18" s="43" t="s">
        <v>80</v>
      </c>
    </row>
    <row r="19" spans="2:2" x14ac:dyDescent="0.2">
      <c r="B19" s="33" t="s">
        <v>13</v>
      </c>
    </row>
    <row r="20" spans="2:2" x14ac:dyDescent="0.2">
      <c r="B20" s="33" t="s">
        <v>81</v>
      </c>
    </row>
    <row r="21" spans="2:2" x14ac:dyDescent="0.2">
      <c r="B21" s="34" t="str">
        <f>HYPERLINK("#'cg001a'!A1", "&lt;&lt;&lt; Previous table")</f>
        <v>&lt;&lt;&lt; Previous table</v>
      </c>
    </row>
    <row r="22" spans="2:2" x14ac:dyDescent="0.2">
      <c r="B22" s="34" t="str">
        <f>HYPERLINK("#'cg001b'!A1", "&gt;&gt;&gt; Next table")</f>
        <v>&gt;&gt;&gt; Next table</v>
      </c>
    </row>
  </sheetData>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AB988-4625-4D4E-8613-2E4CB4B2645E}">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HYPERLINK("#'Contents'!B43", "Link to contents")</f>
        <v>Link to contents</v>
      </c>
    </row>
    <row r="2" spans="1:6" x14ac:dyDescent="0.2">
      <c r="B2" s="30" t="s">
        <v>60</v>
      </c>
    </row>
    <row r="5" spans="1:6" x14ac:dyDescent="0.2">
      <c r="B5" s="35" t="s">
        <v>67</v>
      </c>
      <c r="C5" s="36" t="s">
        <v>68</v>
      </c>
      <c r="D5" s="36" t="s">
        <v>69</v>
      </c>
      <c r="E5" s="36" t="s">
        <v>70</v>
      </c>
      <c r="F5" s="36" t="s">
        <v>71</v>
      </c>
    </row>
    <row r="6" spans="1:6" x14ac:dyDescent="0.2">
      <c r="B6" s="37" t="s">
        <v>126</v>
      </c>
      <c r="C6" s="38">
        <v>3208808</v>
      </c>
      <c r="D6" s="39">
        <v>79.599999999999994</v>
      </c>
      <c r="E6" s="39">
        <v>77.400000000000006</v>
      </c>
      <c r="F6" s="39">
        <v>81.599999999999994</v>
      </c>
    </row>
    <row r="7" spans="1:6" x14ac:dyDescent="0.2">
      <c r="B7" s="37" t="s">
        <v>123</v>
      </c>
      <c r="C7" s="38">
        <v>438974</v>
      </c>
      <c r="D7" s="39">
        <v>10.9</v>
      </c>
      <c r="E7" s="39">
        <v>9</v>
      </c>
      <c r="F7" s="39">
        <v>13.1</v>
      </c>
    </row>
    <row r="8" spans="1:6" x14ac:dyDescent="0.2">
      <c r="B8" s="37" t="s">
        <v>127</v>
      </c>
      <c r="C8" s="38">
        <v>297435</v>
      </c>
      <c r="D8" s="39">
        <v>7.4</v>
      </c>
      <c r="E8" s="39">
        <v>6</v>
      </c>
      <c r="F8" s="39">
        <v>9</v>
      </c>
    </row>
    <row r="9" spans="1:6" x14ac:dyDescent="0.2">
      <c r="B9" s="37" t="s">
        <v>76</v>
      </c>
      <c r="C9" s="38">
        <v>88276</v>
      </c>
      <c r="D9" s="39">
        <v>2.2000000000000002</v>
      </c>
      <c r="E9" s="39">
        <v>1.4</v>
      </c>
      <c r="F9" s="39">
        <v>3.5</v>
      </c>
    </row>
    <row r="10" spans="1:6" x14ac:dyDescent="0.2">
      <c r="B10" s="37" t="s">
        <v>77</v>
      </c>
      <c r="C10" s="38">
        <v>0</v>
      </c>
      <c r="D10" s="39">
        <v>0</v>
      </c>
      <c r="E10" s="39">
        <v>0</v>
      </c>
      <c r="F10" s="39">
        <v>0.6</v>
      </c>
    </row>
    <row r="11" spans="1:6" x14ac:dyDescent="0.2">
      <c r="B11" s="40" t="s">
        <v>78</v>
      </c>
      <c r="C11" s="41">
        <v>4033493</v>
      </c>
      <c r="D11" s="42">
        <v>100</v>
      </c>
      <c r="E11" s="42"/>
      <c r="F11" s="42"/>
    </row>
    <row r="14" spans="1:6" x14ac:dyDescent="0.2">
      <c r="B14" s="33" t="s">
        <v>79</v>
      </c>
    </row>
    <row r="15" spans="1:6" x14ac:dyDescent="0.2">
      <c r="B15" s="33" t="s">
        <v>67</v>
      </c>
    </row>
    <row r="16" spans="1:6" x14ac:dyDescent="0.2">
      <c r="B16" s="43" t="s">
        <v>80</v>
      </c>
    </row>
    <row r="17" spans="2:2" x14ac:dyDescent="0.2">
      <c r="B17" s="33" t="s">
        <v>13</v>
      </c>
    </row>
    <row r="18" spans="2:2" x14ac:dyDescent="0.2">
      <c r="B18" s="33" t="s">
        <v>81</v>
      </c>
    </row>
    <row r="19" spans="2:2" x14ac:dyDescent="0.2">
      <c r="B19" s="34" t="str">
        <f>HYPERLINK("#'vg001b'!A1", "&lt;&lt;&lt; Previous table")</f>
        <v>&lt;&lt;&lt; Previous table</v>
      </c>
    </row>
    <row r="20" spans="2:2" x14ac:dyDescent="0.2">
      <c r="B20" s="34" t="str">
        <f>HYPERLINK("#'vg001c'!A1", "&gt;&gt;&gt; Next table")</f>
        <v>&gt;&gt;&gt; Next table</v>
      </c>
    </row>
  </sheetData>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8CCF0-7EF4-4819-8B0A-5EB4945DD650}">
  <dimension ref="A1:F22"/>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HYPERLINK("#'Contents'!B44", "Link to contents")</f>
        <v>Link to contents</v>
      </c>
    </row>
    <row r="2" spans="1:6" x14ac:dyDescent="0.2">
      <c r="B2" s="30" t="s">
        <v>61</v>
      </c>
    </row>
    <row r="5" spans="1:6" x14ac:dyDescent="0.2">
      <c r="B5" s="35" t="s">
        <v>67</v>
      </c>
      <c r="C5" s="36" t="s">
        <v>68</v>
      </c>
      <c r="D5" s="36" t="s">
        <v>69</v>
      </c>
      <c r="E5" s="36" t="s">
        <v>70</v>
      </c>
      <c r="F5" s="36" t="s">
        <v>71</v>
      </c>
    </row>
    <row r="6" spans="1:6" x14ac:dyDescent="0.2">
      <c r="B6" s="37" t="s">
        <v>121</v>
      </c>
      <c r="C6" s="38">
        <v>935557</v>
      </c>
      <c r="D6" s="39">
        <v>23.2</v>
      </c>
      <c r="E6" s="39">
        <v>20.8</v>
      </c>
      <c r="F6" s="39">
        <v>25.7</v>
      </c>
    </row>
    <row r="7" spans="1:6" x14ac:dyDescent="0.2">
      <c r="B7" s="37" t="s">
        <v>122</v>
      </c>
      <c r="C7" s="38">
        <v>1618385</v>
      </c>
      <c r="D7" s="39">
        <v>40.1</v>
      </c>
      <c r="E7" s="39">
        <v>37.299999999999997</v>
      </c>
      <c r="F7" s="39">
        <v>43</v>
      </c>
    </row>
    <row r="8" spans="1:6" x14ac:dyDescent="0.2">
      <c r="B8" s="37" t="s">
        <v>123</v>
      </c>
      <c r="C8" s="38">
        <v>691751</v>
      </c>
      <c r="D8" s="39">
        <v>17.2</v>
      </c>
      <c r="E8" s="39">
        <v>14.6</v>
      </c>
      <c r="F8" s="39">
        <v>20</v>
      </c>
    </row>
    <row r="9" spans="1:6" x14ac:dyDescent="0.2">
      <c r="B9" s="37" t="s">
        <v>124</v>
      </c>
      <c r="C9" s="38">
        <v>501520</v>
      </c>
      <c r="D9" s="39">
        <v>12.4</v>
      </c>
      <c r="E9" s="39">
        <v>10.1</v>
      </c>
      <c r="F9" s="39">
        <v>15.3</v>
      </c>
    </row>
    <row r="10" spans="1:6" x14ac:dyDescent="0.2">
      <c r="B10" s="37" t="s">
        <v>125</v>
      </c>
      <c r="C10" s="38">
        <v>112031</v>
      </c>
      <c r="D10" s="39">
        <v>2.8</v>
      </c>
      <c r="E10" s="39">
        <v>1.9</v>
      </c>
      <c r="F10" s="39">
        <v>4.0999999999999996</v>
      </c>
    </row>
    <row r="11" spans="1:6" x14ac:dyDescent="0.2">
      <c r="B11" s="37" t="s">
        <v>76</v>
      </c>
      <c r="C11" s="38">
        <v>168042</v>
      </c>
      <c r="D11" s="39">
        <v>4.2</v>
      </c>
      <c r="E11" s="39">
        <v>2.8</v>
      </c>
      <c r="F11" s="39">
        <v>6.1</v>
      </c>
    </row>
    <row r="12" spans="1:6" x14ac:dyDescent="0.2">
      <c r="B12" s="37" t="s">
        <v>77</v>
      </c>
      <c r="C12" s="38">
        <v>6206</v>
      </c>
      <c r="D12" s="39">
        <v>0.2</v>
      </c>
      <c r="E12" s="39">
        <v>0</v>
      </c>
      <c r="F12" s="39">
        <v>0.8</v>
      </c>
    </row>
    <row r="13" spans="1:6" x14ac:dyDescent="0.2">
      <c r="B13" s="40" t="s">
        <v>78</v>
      </c>
      <c r="C13" s="41">
        <v>4033493</v>
      </c>
      <c r="D13" s="42">
        <v>100</v>
      </c>
      <c r="E13" s="42"/>
      <c r="F13" s="42"/>
    </row>
    <row r="16" spans="1:6" x14ac:dyDescent="0.2">
      <c r="B16" s="33" t="s">
        <v>79</v>
      </c>
    </row>
    <row r="17" spans="2:2" x14ac:dyDescent="0.2">
      <c r="B17" s="33" t="s">
        <v>67</v>
      </c>
    </row>
    <row r="18" spans="2:2" x14ac:dyDescent="0.2">
      <c r="B18" s="43" t="s">
        <v>80</v>
      </c>
    </row>
    <row r="19" spans="2:2" x14ac:dyDescent="0.2">
      <c r="B19" s="33" t="s">
        <v>13</v>
      </c>
    </row>
    <row r="20" spans="2:2" x14ac:dyDescent="0.2">
      <c r="B20" s="33" t="s">
        <v>81</v>
      </c>
    </row>
    <row r="21" spans="2:2" x14ac:dyDescent="0.2">
      <c r="B21" s="34" t="str">
        <f>HYPERLINK("#'cg001b'!A1", "&lt;&lt;&lt; Previous table")</f>
        <v>&lt;&lt;&lt; Previous table</v>
      </c>
    </row>
    <row r="22" spans="2:2" x14ac:dyDescent="0.2">
      <c r="B22" s="34" t="str">
        <f>HYPERLINK("#'cg001c'!A1", "&gt;&gt;&gt; Next table")</f>
        <v>&gt;&gt;&gt; Next table</v>
      </c>
    </row>
  </sheetData>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5B4D-EF4A-4D5F-AFF9-A505EE93E366}">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HYPERLINK("#'Contents'!B45", "Link to contents")</f>
        <v>Link to contents</v>
      </c>
    </row>
    <row r="2" spans="1:6" x14ac:dyDescent="0.2">
      <c r="B2" s="30" t="s">
        <v>62</v>
      </c>
    </row>
    <row r="5" spans="1:6" x14ac:dyDescent="0.2">
      <c r="B5" s="35" t="s">
        <v>67</v>
      </c>
      <c r="C5" s="36" t="s">
        <v>68</v>
      </c>
      <c r="D5" s="36" t="s">
        <v>69</v>
      </c>
      <c r="E5" s="36" t="s">
        <v>70</v>
      </c>
      <c r="F5" s="36" t="s">
        <v>71</v>
      </c>
    </row>
    <row r="6" spans="1:6" x14ac:dyDescent="0.2">
      <c r="B6" s="37" t="s">
        <v>126</v>
      </c>
      <c r="C6" s="38">
        <v>2553942</v>
      </c>
      <c r="D6" s="39">
        <v>63.3</v>
      </c>
      <c r="E6" s="39">
        <v>60.3</v>
      </c>
      <c r="F6" s="39">
        <v>66.3</v>
      </c>
    </row>
    <row r="7" spans="1:6" x14ac:dyDescent="0.2">
      <c r="B7" s="37" t="s">
        <v>123</v>
      </c>
      <c r="C7" s="38">
        <v>691751</v>
      </c>
      <c r="D7" s="39">
        <v>17.2</v>
      </c>
      <c r="E7" s="39">
        <v>14.6</v>
      </c>
      <c r="F7" s="39">
        <v>20</v>
      </c>
    </row>
    <row r="8" spans="1:6" x14ac:dyDescent="0.2">
      <c r="B8" s="37" t="s">
        <v>127</v>
      </c>
      <c r="C8" s="38">
        <v>613552</v>
      </c>
      <c r="D8" s="39">
        <v>15.2</v>
      </c>
      <c r="E8" s="39">
        <v>12.6</v>
      </c>
      <c r="F8" s="39">
        <v>18.2</v>
      </c>
    </row>
    <row r="9" spans="1:6" x14ac:dyDescent="0.2">
      <c r="B9" s="37" t="s">
        <v>76</v>
      </c>
      <c r="C9" s="38">
        <v>168042</v>
      </c>
      <c r="D9" s="39">
        <v>4.2</v>
      </c>
      <c r="E9" s="39">
        <v>2.8</v>
      </c>
      <c r="F9" s="39">
        <v>6.1</v>
      </c>
    </row>
    <row r="10" spans="1:6" x14ac:dyDescent="0.2">
      <c r="B10" s="37" t="s">
        <v>77</v>
      </c>
      <c r="C10" s="38">
        <v>6206</v>
      </c>
      <c r="D10" s="39">
        <v>0.2</v>
      </c>
      <c r="E10" s="39">
        <v>0</v>
      </c>
      <c r="F10" s="39">
        <v>0.8</v>
      </c>
    </row>
    <row r="11" spans="1:6" x14ac:dyDescent="0.2">
      <c r="B11" s="40" t="s">
        <v>78</v>
      </c>
      <c r="C11" s="41">
        <v>4033493</v>
      </c>
      <c r="D11" s="42">
        <v>100</v>
      </c>
      <c r="E11" s="42"/>
      <c r="F11" s="42"/>
    </row>
    <row r="14" spans="1:6" x14ac:dyDescent="0.2">
      <c r="B14" s="33" t="s">
        <v>79</v>
      </c>
    </row>
    <row r="15" spans="1:6" x14ac:dyDescent="0.2">
      <c r="B15" s="33" t="s">
        <v>67</v>
      </c>
    </row>
    <row r="16" spans="1:6" x14ac:dyDescent="0.2">
      <c r="B16" s="43" t="s">
        <v>80</v>
      </c>
    </row>
    <row r="17" spans="2:2" x14ac:dyDescent="0.2">
      <c r="B17" s="33" t="s">
        <v>13</v>
      </c>
    </row>
    <row r="18" spans="2:2" x14ac:dyDescent="0.2">
      <c r="B18" s="33" t="s">
        <v>81</v>
      </c>
    </row>
    <row r="19" spans="2:2" x14ac:dyDescent="0.2">
      <c r="B19" s="34" t="str">
        <f>HYPERLINK("#'vg001c'!A1", "&lt;&lt;&lt; Previous table")</f>
        <v>&lt;&lt;&lt; Previous table</v>
      </c>
    </row>
    <row r="20" spans="2:2" x14ac:dyDescent="0.2">
      <c r="B20" s="34" t="str">
        <f>HYPERLINK("#'vg001d'!A1", "&gt;&gt;&gt; Next table")</f>
        <v>&gt;&gt;&gt; Next table</v>
      </c>
    </row>
  </sheetData>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7AAE-7F22-420E-A6C5-18B033343618}">
  <dimension ref="A1:F22"/>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HYPERLINK("#'Contents'!B46", "Link to contents")</f>
        <v>Link to contents</v>
      </c>
    </row>
    <row r="2" spans="1:6" x14ac:dyDescent="0.2">
      <c r="B2" s="30" t="s">
        <v>63</v>
      </c>
    </row>
    <row r="5" spans="1:6" x14ac:dyDescent="0.2">
      <c r="B5" s="35" t="s">
        <v>67</v>
      </c>
      <c r="C5" s="36" t="s">
        <v>68</v>
      </c>
      <c r="D5" s="36" t="s">
        <v>69</v>
      </c>
      <c r="E5" s="36" t="s">
        <v>70</v>
      </c>
      <c r="F5" s="36" t="s">
        <v>71</v>
      </c>
    </row>
    <row r="6" spans="1:6" x14ac:dyDescent="0.2">
      <c r="B6" s="37" t="s">
        <v>121</v>
      </c>
      <c r="C6" s="38">
        <v>3167173</v>
      </c>
      <c r="D6" s="39">
        <v>78.5</v>
      </c>
      <c r="E6" s="39">
        <v>75.599999999999994</v>
      </c>
      <c r="F6" s="39">
        <v>81.2</v>
      </c>
    </row>
    <row r="7" spans="1:6" x14ac:dyDescent="0.2">
      <c r="B7" s="37" t="s">
        <v>122</v>
      </c>
      <c r="C7" s="38">
        <v>755850</v>
      </c>
      <c r="D7" s="39">
        <v>18.7</v>
      </c>
      <c r="E7" s="39">
        <v>16.100000000000001</v>
      </c>
      <c r="F7" s="39">
        <v>21.7</v>
      </c>
    </row>
    <row r="8" spans="1:6" x14ac:dyDescent="0.2">
      <c r="B8" s="37" t="s">
        <v>123</v>
      </c>
      <c r="C8" s="38">
        <v>62551</v>
      </c>
      <c r="D8" s="39">
        <v>1.6</v>
      </c>
      <c r="E8" s="39">
        <v>1</v>
      </c>
      <c r="F8" s="39">
        <v>2.5</v>
      </c>
    </row>
    <row r="9" spans="1:6" x14ac:dyDescent="0.2">
      <c r="B9" s="37" t="s">
        <v>124</v>
      </c>
      <c r="C9" s="38">
        <v>26079</v>
      </c>
      <c r="D9" s="39">
        <v>0.6</v>
      </c>
      <c r="E9" s="39">
        <v>0.3</v>
      </c>
      <c r="F9" s="39">
        <v>1.2</v>
      </c>
    </row>
    <row r="10" spans="1:6" x14ac:dyDescent="0.2">
      <c r="B10" s="37" t="s">
        <v>125</v>
      </c>
      <c r="C10" s="38">
        <v>13442</v>
      </c>
      <c r="D10" s="39">
        <v>0.3</v>
      </c>
      <c r="E10" s="39">
        <v>0.1</v>
      </c>
      <c r="F10" s="39">
        <v>0.9</v>
      </c>
    </row>
    <row r="11" spans="1:6" x14ac:dyDescent="0.2">
      <c r="B11" s="37" t="s">
        <v>76</v>
      </c>
      <c r="C11" s="38">
        <v>8398</v>
      </c>
      <c r="D11" s="39">
        <v>0.2</v>
      </c>
      <c r="E11" s="39">
        <v>0.1</v>
      </c>
      <c r="F11" s="39">
        <v>0.8</v>
      </c>
    </row>
    <row r="12" spans="1:6" x14ac:dyDescent="0.2">
      <c r="B12" s="37" t="s">
        <v>77</v>
      </c>
      <c r="C12" s="38">
        <v>0</v>
      </c>
      <c r="D12" s="39">
        <v>0</v>
      </c>
      <c r="E12" s="39">
        <v>0</v>
      </c>
      <c r="F12" s="39">
        <v>0.6</v>
      </c>
    </row>
    <row r="13" spans="1:6" x14ac:dyDescent="0.2">
      <c r="B13" s="40" t="s">
        <v>78</v>
      </c>
      <c r="C13" s="41">
        <v>4033493</v>
      </c>
      <c r="D13" s="42">
        <v>100</v>
      </c>
      <c r="E13" s="42"/>
      <c r="F13" s="42"/>
    </row>
    <row r="16" spans="1:6" x14ac:dyDescent="0.2">
      <c r="B16" s="33" t="s">
        <v>79</v>
      </c>
    </row>
    <row r="17" spans="2:2" x14ac:dyDescent="0.2">
      <c r="B17" s="33" t="s">
        <v>67</v>
      </c>
    </row>
    <row r="18" spans="2:2" x14ac:dyDescent="0.2">
      <c r="B18" s="43" t="s">
        <v>80</v>
      </c>
    </row>
    <row r="19" spans="2:2" x14ac:dyDescent="0.2">
      <c r="B19" s="33" t="s">
        <v>13</v>
      </c>
    </row>
    <row r="20" spans="2:2" x14ac:dyDescent="0.2">
      <c r="B20" s="33" t="s">
        <v>81</v>
      </c>
    </row>
    <row r="21" spans="2:2" x14ac:dyDescent="0.2">
      <c r="B21" s="34" t="str">
        <f>HYPERLINK("#'cg001c'!A1", "&lt;&lt;&lt; Previous table")</f>
        <v>&lt;&lt;&lt; Previous table</v>
      </c>
    </row>
    <row r="22" spans="2:2" x14ac:dyDescent="0.2">
      <c r="B22" s="34" t="str">
        <f>HYPERLINK("#'cg001d'!A1", "&gt;&gt;&gt; Next table")</f>
        <v>&gt;&gt;&gt; Next table</v>
      </c>
    </row>
  </sheetData>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AF55D-02CC-4405-B753-E7D4CB696B78}">
  <dimension ref="A1:F20"/>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HYPERLINK("#'Contents'!B47", "Link to contents")</f>
        <v>Link to contents</v>
      </c>
    </row>
    <row r="2" spans="1:6" x14ac:dyDescent="0.2">
      <c r="B2" s="30" t="s">
        <v>64</v>
      </c>
    </row>
    <row r="5" spans="1:6" x14ac:dyDescent="0.2">
      <c r="B5" s="35" t="s">
        <v>67</v>
      </c>
      <c r="C5" s="36" t="s">
        <v>68</v>
      </c>
      <c r="D5" s="36" t="s">
        <v>69</v>
      </c>
      <c r="E5" s="36" t="s">
        <v>70</v>
      </c>
      <c r="F5" s="36" t="s">
        <v>71</v>
      </c>
    </row>
    <row r="6" spans="1:6" x14ac:dyDescent="0.2">
      <c r="B6" s="37" t="s">
        <v>126</v>
      </c>
      <c r="C6" s="38">
        <v>3923023</v>
      </c>
      <c r="D6" s="39">
        <v>97.3</v>
      </c>
      <c r="E6" s="39">
        <v>96.2</v>
      </c>
      <c r="F6" s="39">
        <v>98</v>
      </c>
    </row>
    <row r="7" spans="1:6" x14ac:dyDescent="0.2">
      <c r="B7" s="37" t="s">
        <v>123</v>
      </c>
      <c r="C7" s="38">
        <v>62551</v>
      </c>
      <c r="D7" s="39">
        <v>1.6</v>
      </c>
      <c r="E7" s="39">
        <v>1</v>
      </c>
      <c r="F7" s="39">
        <v>2.5</v>
      </c>
    </row>
    <row r="8" spans="1:6" x14ac:dyDescent="0.2">
      <c r="B8" s="37" t="s">
        <v>127</v>
      </c>
      <c r="C8" s="38">
        <v>39522</v>
      </c>
      <c r="D8" s="39">
        <v>1</v>
      </c>
      <c r="E8" s="39">
        <v>0.5</v>
      </c>
      <c r="F8" s="39">
        <v>1.8</v>
      </c>
    </row>
    <row r="9" spans="1:6" x14ac:dyDescent="0.2">
      <c r="B9" s="37" t="s">
        <v>76</v>
      </c>
      <c r="C9" s="38">
        <v>8398</v>
      </c>
      <c r="D9" s="39">
        <v>0.2</v>
      </c>
      <c r="E9" s="39">
        <v>0.1</v>
      </c>
      <c r="F9" s="39">
        <v>0.8</v>
      </c>
    </row>
    <row r="10" spans="1:6" x14ac:dyDescent="0.2">
      <c r="B10" s="37" t="s">
        <v>77</v>
      </c>
      <c r="C10" s="38">
        <v>0</v>
      </c>
      <c r="D10" s="39">
        <v>0</v>
      </c>
      <c r="E10" s="39">
        <v>0</v>
      </c>
      <c r="F10" s="39">
        <v>0.6</v>
      </c>
    </row>
    <row r="11" spans="1:6" x14ac:dyDescent="0.2">
      <c r="B11" s="40" t="s">
        <v>78</v>
      </c>
      <c r="C11" s="41">
        <v>4033493</v>
      </c>
      <c r="D11" s="42">
        <v>100</v>
      </c>
      <c r="E11" s="42"/>
      <c r="F11" s="42"/>
    </row>
    <row r="14" spans="1:6" x14ac:dyDescent="0.2">
      <c r="B14" s="33" t="s">
        <v>79</v>
      </c>
    </row>
    <row r="15" spans="1:6" x14ac:dyDescent="0.2">
      <c r="B15" s="33" t="s">
        <v>67</v>
      </c>
    </row>
    <row r="16" spans="1:6" x14ac:dyDescent="0.2">
      <c r="B16" s="43" t="s">
        <v>80</v>
      </c>
    </row>
    <row r="17" spans="2:2" x14ac:dyDescent="0.2">
      <c r="B17" s="33" t="s">
        <v>13</v>
      </c>
    </row>
    <row r="18" spans="2:2" x14ac:dyDescent="0.2">
      <c r="B18" s="33" t="s">
        <v>81</v>
      </c>
    </row>
    <row r="19" spans="2:2" x14ac:dyDescent="0.2">
      <c r="B19" s="34" t="str">
        <f>HYPERLINK("#'vg001d'!A1", "&lt;&lt;&lt; Previous table")</f>
        <v>&lt;&lt;&lt; Previous table</v>
      </c>
    </row>
    <row r="20" spans="2:2" x14ac:dyDescent="0.2">
      <c r="B20" s="34" t="str">
        <f>HYPERLINK("#'va010'!A1", "&gt;&gt;&gt; Next table")</f>
        <v>&gt;&gt;&gt; Next table</v>
      </c>
    </row>
  </sheetData>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86A7-0A1C-4F05-AE76-D1431979C446}">
  <dimension ref="A1:F18"/>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HYPERLINK("#'Contents'!B48", "Link to contents")</f>
        <v>Link to contents</v>
      </c>
    </row>
    <row r="2" spans="1:6" x14ac:dyDescent="0.2">
      <c r="B2" s="30" t="s">
        <v>65</v>
      </c>
    </row>
    <row r="5" spans="1:6" x14ac:dyDescent="0.2">
      <c r="B5" s="35" t="s">
        <v>67</v>
      </c>
      <c r="C5" s="36" t="s">
        <v>68</v>
      </c>
      <c r="D5" s="36" t="s">
        <v>69</v>
      </c>
      <c r="E5" s="36" t="s">
        <v>70</v>
      </c>
      <c r="F5" s="36" t="s">
        <v>71</v>
      </c>
    </row>
    <row r="6" spans="1:6" ht="28.5" x14ac:dyDescent="0.2">
      <c r="B6" s="37" t="s">
        <v>128</v>
      </c>
      <c r="C6" s="38">
        <v>244867</v>
      </c>
      <c r="D6" s="39">
        <v>6.1</v>
      </c>
      <c r="E6" s="39">
        <v>4.7</v>
      </c>
      <c r="F6" s="39">
        <v>7.9</v>
      </c>
    </row>
    <row r="7" spans="1:6" ht="28.5" x14ac:dyDescent="0.2">
      <c r="B7" s="37" t="s">
        <v>129</v>
      </c>
      <c r="C7" s="38">
        <v>3788626</v>
      </c>
      <c r="D7" s="39">
        <v>93.9</v>
      </c>
      <c r="E7" s="39">
        <v>92.1</v>
      </c>
      <c r="F7" s="39">
        <v>95.3</v>
      </c>
    </row>
    <row r="8" spans="1:6" x14ac:dyDescent="0.2">
      <c r="B8" s="37" t="s">
        <v>77</v>
      </c>
      <c r="C8" s="38">
        <v>0</v>
      </c>
      <c r="D8" s="39">
        <v>0</v>
      </c>
      <c r="E8" s="39">
        <v>0</v>
      </c>
      <c r="F8" s="39">
        <v>0.6</v>
      </c>
    </row>
    <row r="9" spans="1:6" x14ac:dyDescent="0.2">
      <c r="B9" s="40" t="s">
        <v>78</v>
      </c>
      <c r="C9" s="41">
        <v>4033493</v>
      </c>
      <c r="D9" s="42">
        <v>100</v>
      </c>
      <c r="E9" s="42"/>
      <c r="F9" s="42"/>
    </row>
    <row r="12" spans="1:6" x14ac:dyDescent="0.2">
      <c r="B12" s="33" t="s">
        <v>79</v>
      </c>
    </row>
    <row r="13" spans="1:6" x14ac:dyDescent="0.2">
      <c r="B13" s="33" t="s">
        <v>67</v>
      </c>
    </row>
    <row r="14" spans="1:6" x14ac:dyDescent="0.2">
      <c r="B14" s="43" t="s">
        <v>80</v>
      </c>
    </row>
    <row r="15" spans="1:6" x14ac:dyDescent="0.2">
      <c r="B15" s="33" t="s">
        <v>13</v>
      </c>
    </row>
    <row r="16" spans="1:6" x14ac:dyDescent="0.2">
      <c r="B16" s="33" t="s">
        <v>81</v>
      </c>
    </row>
    <row r="17" spans="2:2" x14ac:dyDescent="0.2">
      <c r="B17" s="34" t="str">
        <f>HYPERLINK("#'cg001d'!A1", "&lt;&lt;&lt; Previous table")</f>
        <v>&lt;&lt;&lt; Previous table</v>
      </c>
    </row>
    <row r="18" spans="2:2" x14ac:dyDescent="0.2">
      <c r="B18" s="34" t="str">
        <f>HYPERLINK("#'va011'!A1", "&gt;&gt;&gt; Next table")</f>
        <v>&gt;&gt;&gt; Next table</v>
      </c>
    </row>
  </sheetData>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231B-49CB-464E-9917-0F77B1FFA768}">
  <dimension ref="A1:F17"/>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HYPERLINK("#'Contents'!B49", "Link to contents")</f>
        <v>Link to contents</v>
      </c>
    </row>
    <row r="2" spans="1:6" x14ac:dyDescent="0.2">
      <c r="B2" s="30" t="s">
        <v>66</v>
      </c>
    </row>
    <row r="5" spans="1:6" x14ac:dyDescent="0.2">
      <c r="B5" s="35" t="s">
        <v>67</v>
      </c>
      <c r="C5" s="36" t="s">
        <v>68</v>
      </c>
      <c r="D5" s="36" t="s">
        <v>69</v>
      </c>
      <c r="E5" s="36" t="s">
        <v>70</v>
      </c>
      <c r="F5" s="36" t="s">
        <v>71</v>
      </c>
    </row>
    <row r="6" spans="1:6" ht="28.5" x14ac:dyDescent="0.2">
      <c r="B6" s="37" t="s">
        <v>130</v>
      </c>
      <c r="C6" s="38">
        <v>1315733</v>
      </c>
      <c r="D6" s="39">
        <v>45.2</v>
      </c>
      <c r="E6" s="39">
        <v>40.799999999999997</v>
      </c>
      <c r="F6" s="39">
        <v>49.8</v>
      </c>
    </row>
    <row r="7" spans="1:6" ht="42.75" x14ac:dyDescent="0.2">
      <c r="B7" s="37" t="s">
        <v>131</v>
      </c>
      <c r="C7" s="38">
        <v>1590640</v>
      </c>
      <c r="D7" s="39">
        <v>54.7</v>
      </c>
      <c r="E7" s="39">
        <v>50.2</v>
      </c>
      <c r="F7" s="39">
        <v>59.1</v>
      </c>
    </row>
    <row r="8" spans="1:6" x14ac:dyDescent="0.2">
      <c r="B8" s="37" t="s">
        <v>77</v>
      </c>
      <c r="C8" s="38">
        <v>2134</v>
      </c>
      <c r="D8" s="39">
        <v>0.1</v>
      </c>
      <c r="E8" s="39">
        <v>0</v>
      </c>
      <c r="F8" s="39">
        <v>0.6</v>
      </c>
    </row>
    <row r="9" spans="1:6" x14ac:dyDescent="0.2">
      <c r="B9" s="40" t="s">
        <v>78</v>
      </c>
      <c r="C9" s="41">
        <v>2908507</v>
      </c>
      <c r="D9" s="42">
        <v>100</v>
      </c>
      <c r="E9" s="42"/>
      <c r="F9" s="42"/>
    </row>
    <row r="12" spans="1:6" x14ac:dyDescent="0.2">
      <c r="B12" s="33" t="s">
        <v>132</v>
      </c>
    </row>
    <row r="13" spans="1:6" x14ac:dyDescent="0.2">
      <c r="B13" s="33" t="s">
        <v>67</v>
      </c>
    </row>
    <row r="14" spans="1:6" x14ac:dyDescent="0.2">
      <c r="B14" s="43" t="s">
        <v>80</v>
      </c>
    </row>
    <row r="15" spans="1:6" x14ac:dyDescent="0.2">
      <c r="B15" s="33" t="s">
        <v>13</v>
      </c>
    </row>
    <row r="16" spans="1:6" x14ac:dyDescent="0.2">
      <c r="B16" s="33" t="s">
        <v>81</v>
      </c>
    </row>
    <row r="17" spans="2:2" x14ac:dyDescent="0.2">
      <c r="B17" s="34" t="str">
        <f>HYPERLINK("#'va010'!A1", "&lt;&lt;&lt; Previous table")</f>
        <v>&lt;&lt;&lt; Previous table</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D665-7C2F-4EB7-A561-D022473D099D}">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HYPERLINK("#'Contents'!B7", "Link to contents")</f>
        <v>Link to contents</v>
      </c>
    </row>
    <row r="2" spans="1:6" x14ac:dyDescent="0.2">
      <c r="B2" s="30" t="s">
        <v>24</v>
      </c>
    </row>
    <row r="5" spans="1:6" x14ac:dyDescent="0.2">
      <c r="B5" s="35" t="s">
        <v>67</v>
      </c>
      <c r="C5" s="36" t="s">
        <v>68</v>
      </c>
      <c r="D5" s="36" t="s">
        <v>69</v>
      </c>
      <c r="E5" s="36" t="s">
        <v>70</v>
      </c>
      <c r="F5" s="36" t="s">
        <v>71</v>
      </c>
    </row>
    <row r="6" spans="1:6" x14ac:dyDescent="0.2">
      <c r="B6" s="37" t="s">
        <v>82</v>
      </c>
      <c r="C6" s="38">
        <v>3892514</v>
      </c>
      <c r="D6" s="39">
        <v>96.5</v>
      </c>
      <c r="E6" s="39">
        <v>95.1</v>
      </c>
      <c r="F6" s="39">
        <v>97.5</v>
      </c>
    </row>
    <row r="7" spans="1:6" x14ac:dyDescent="0.2">
      <c r="B7" s="37" t="s">
        <v>75</v>
      </c>
      <c r="C7" s="38">
        <v>115294</v>
      </c>
      <c r="D7" s="39">
        <v>2.9</v>
      </c>
      <c r="E7" s="39">
        <v>2</v>
      </c>
      <c r="F7" s="39">
        <v>4.0999999999999996</v>
      </c>
    </row>
    <row r="8" spans="1:6" x14ac:dyDescent="0.2">
      <c r="B8" s="37" t="s">
        <v>76</v>
      </c>
      <c r="C8" s="38">
        <v>24208</v>
      </c>
      <c r="D8" s="39">
        <v>0.6</v>
      </c>
      <c r="E8" s="39">
        <v>0.3</v>
      </c>
      <c r="F8" s="39">
        <v>1.3</v>
      </c>
    </row>
    <row r="9" spans="1:6" x14ac:dyDescent="0.2">
      <c r="B9" s="37" t="s">
        <v>77</v>
      </c>
      <c r="C9" s="38">
        <v>1477</v>
      </c>
      <c r="D9" s="39">
        <v>0</v>
      </c>
      <c r="E9" s="39">
        <v>0</v>
      </c>
      <c r="F9" s="39">
        <v>0.3</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HYPERLINK("#'vf001a'!A1", "&lt;&lt;&lt; Previous table")</f>
        <v>&lt;&lt;&lt; Previous table</v>
      </c>
    </row>
    <row r="19" spans="2:2" x14ac:dyDescent="0.2">
      <c r="B19" s="34" t="str">
        <f>HYPERLINK("#'vf001b'!A1", "&gt;&gt;&gt; Next table")</f>
        <v>&gt;&gt;&gt; Next table</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6980-C522-4049-B849-AFD3484A8935}">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HYPERLINK("#'Contents'!B8", "Link to contents")</f>
        <v>Link to contents</v>
      </c>
    </row>
    <row r="2" spans="1:6" x14ac:dyDescent="0.2">
      <c r="B2" s="30" t="s">
        <v>25</v>
      </c>
    </row>
    <row r="5" spans="1:6" x14ac:dyDescent="0.2">
      <c r="B5" s="35" t="s">
        <v>67</v>
      </c>
      <c r="C5" s="36" t="s">
        <v>68</v>
      </c>
      <c r="D5" s="36" t="s">
        <v>69</v>
      </c>
      <c r="E5" s="36" t="s">
        <v>70</v>
      </c>
      <c r="F5" s="36" t="s">
        <v>71</v>
      </c>
    </row>
    <row r="6" spans="1:6" x14ac:dyDescent="0.2">
      <c r="B6" s="37" t="s">
        <v>83</v>
      </c>
      <c r="C6" s="38">
        <v>2494679</v>
      </c>
      <c r="D6" s="39">
        <v>61.8</v>
      </c>
      <c r="E6" s="39">
        <v>59</v>
      </c>
      <c r="F6" s="39">
        <v>64.7</v>
      </c>
    </row>
    <row r="7" spans="1:6" x14ac:dyDescent="0.2">
      <c r="B7" s="37" t="s">
        <v>84</v>
      </c>
      <c r="C7" s="38">
        <v>1272117</v>
      </c>
      <c r="D7" s="39">
        <v>31.5</v>
      </c>
      <c r="E7" s="39">
        <v>28.6</v>
      </c>
      <c r="F7" s="39">
        <v>34.6</v>
      </c>
    </row>
    <row r="8" spans="1:6" x14ac:dyDescent="0.2">
      <c r="B8" s="37" t="s">
        <v>85</v>
      </c>
      <c r="C8" s="38">
        <v>158656</v>
      </c>
      <c r="D8" s="39">
        <v>3.9</v>
      </c>
      <c r="E8" s="39">
        <v>2.8</v>
      </c>
      <c r="F8" s="39">
        <v>5.5</v>
      </c>
    </row>
    <row r="9" spans="1:6" x14ac:dyDescent="0.2">
      <c r="B9" s="37" t="s">
        <v>86</v>
      </c>
      <c r="C9" s="38">
        <v>72800</v>
      </c>
      <c r="D9" s="39">
        <v>1.8</v>
      </c>
      <c r="E9" s="39">
        <v>1.3</v>
      </c>
      <c r="F9" s="39">
        <v>2.6</v>
      </c>
    </row>
    <row r="10" spans="1:6" x14ac:dyDescent="0.2">
      <c r="B10" s="37" t="s">
        <v>76</v>
      </c>
      <c r="C10" s="38">
        <v>30751</v>
      </c>
      <c r="D10" s="39">
        <v>0.8</v>
      </c>
      <c r="E10" s="39">
        <v>0.4</v>
      </c>
      <c r="F10" s="39">
        <v>1.6</v>
      </c>
    </row>
    <row r="11" spans="1:6" x14ac:dyDescent="0.2">
      <c r="B11" s="37" t="s">
        <v>77</v>
      </c>
      <c r="C11" s="38">
        <v>4488</v>
      </c>
      <c r="D11" s="39">
        <v>0.1</v>
      </c>
      <c r="E11" s="39">
        <v>0</v>
      </c>
      <c r="F11" s="39">
        <v>0.5</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HYPERLINK("#'cf001a'!A1", "&lt;&lt;&lt; Previous table")</f>
        <v>&lt;&lt;&lt; Previous table</v>
      </c>
    </row>
    <row r="21" spans="2:2" x14ac:dyDescent="0.2">
      <c r="B21" s="34" t="str">
        <f>HYPERLINK("#'cf001b'!A1", "&gt;&gt;&gt; Next table")</f>
        <v>&gt;&gt;&gt; Next table</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C2E1-0391-4EB5-9892-F8EA69C500EC}">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HYPERLINK("#'Contents'!B9", "Link to contents")</f>
        <v>Link to contents</v>
      </c>
    </row>
    <row r="2" spans="1:6" x14ac:dyDescent="0.2">
      <c r="B2" s="30" t="s">
        <v>26</v>
      </c>
    </row>
    <row r="5" spans="1:6" x14ac:dyDescent="0.2">
      <c r="B5" s="35" t="s">
        <v>67</v>
      </c>
      <c r="C5" s="36" t="s">
        <v>68</v>
      </c>
      <c r="D5" s="36" t="s">
        <v>69</v>
      </c>
      <c r="E5" s="36" t="s">
        <v>70</v>
      </c>
      <c r="F5" s="36" t="s">
        <v>71</v>
      </c>
    </row>
    <row r="6" spans="1:6" x14ac:dyDescent="0.2">
      <c r="B6" s="37" t="s">
        <v>87</v>
      </c>
      <c r="C6" s="38">
        <v>3766796</v>
      </c>
      <c r="D6" s="39">
        <v>93.4</v>
      </c>
      <c r="E6" s="39">
        <v>91.8</v>
      </c>
      <c r="F6" s="39">
        <v>94.7</v>
      </c>
    </row>
    <row r="7" spans="1:6" x14ac:dyDescent="0.2">
      <c r="B7" s="37" t="s">
        <v>88</v>
      </c>
      <c r="C7" s="38">
        <v>231457</v>
      </c>
      <c r="D7" s="39">
        <v>5.7</v>
      </c>
      <c r="E7" s="39">
        <v>4.5</v>
      </c>
      <c r="F7" s="39">
        <v>7.3</v>
      </c>
    </row>
    <row r="8" spans="1:6" x14ac:dyDescent="0.2">
      <c r="B8" s="37" t="s">
        <v>76</v>
      </c>
      <c r="C8" s="38">
        <v>30751</v>
      </c>
      <c r="D8" s="39">
        <v>0.8</v>
      </c>
      <c r="E8" s="39">
        <v>0.4</v>
      </c>
      <c r="F8" s="39">
        <v>1.6</v>
      </c>
    </row>
    <row r="9" spans="1:6" x14ac:dyDescent="0.2">
      <c r="B9" s="37" t="s">
        <v>77</v>
      </c>
      <c r="C9" s="38">
        <v>4488</v>
      </c>
      <c r="D9" s="39">
        <v>0.1</v>
      </c>
      <c r="E9" s="39">
        <v>0</v>
      </c>
      <c r="F9" s="39">
        <v>0.5</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HYPERLINK("#'vf001b'!A1", "&lt;&lt;&lt; Previous table")</f>
        <v>&lt;&lt;&lt; Previous table</v>
      </c>
    </row>
    <row r="19" spans="2:2" x14ac:dyDescent="0.2">
      <c r="B19" s="34" t="str">
        <f>HYPERLINK("#'vf002a'!A1", "&gt;&gt;&gt; Next table")</f>
        <v>&gt;&gt;&gt; Next table</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44AC-C048-4703-A069-9EF1D7EB416B}">
  <dimension ref="A1:F21"/>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HYPERLINK("#'Contents'!B10", "Link to contents")</f>
        <v>Link to contents</v>
      </c>
    </row>
    <row r="2" spans="1:6" x14ac:dyDescent="0.2">
      <c r="B2" s="30" t="s">
        <v>27</v>
      </c>
    </row>
    <row r="5" spans="1:6" x14ac:dyDescent="0.2">
      <c r="B5" s="35" t="s">
        <v>67</v>
      </c>
      <c r="C5" s="36" t="s">
        <v>68</v>
      </c>
      <c r="D5" s="36" t="s">
        <v>69</v>
      </c>
      <c r="E5" s="36" t="s">
        <v>70</v>
      </c>
      <c r="F5" s="36" t="s">
        <v>71</v>
      </c>
    </row>
    <row r="6" spans="1:6" x14ac:dyDescent="0.2">
      <c r="B6" s="37" t="s">
        <v>72</v>
      </c>
      <c r="C6" s="38">
        <v>2784186</v>
      </c>
      <c r="D6" s="39">
        <v>69</v>
      </c>
      <c r="E6" s="39">
        <v>65.599999999999994</v>
      </c>
      <c r="F6" s="39">
        <v>72.2</v>
      </c>
    </row>
    <row r="7" spans="1:6" x14ac:dyDescent="0.2">
      <c r="B7" s="37" t="s">
        <v>73</v>
      </c>
      <c r="C7" s="38">
        <v>817253</v>
      </c>
      <c r="D7" s="39">
        <v>20.3</v>
      </c>
      <c r="E7" s="39">
        <v>17.600000000000001</v>
      </c>
      <c r="F7" s="39">
        <v>23.2</v>
      </c>
    </row>
    <row r="8" spans="1:6" x14ac:dyDescent="0.2">
      <c r="B8" s="37" t="s">
        <v>74</v>
      </c>
      <c r="C8" s="38">
        <v>328495</v>
      </c>
      <c r="D8" s="39">
        <v>8.1</v>
      </c>
      <c r="E8" s="39">
        <v>6.5</v>
      </c>
      <c r="F8" s="39">
        <v>10.1</v>
      </c>
    </row>
    <row r="9" spans="1:6" x14ac:dyDescent="0.2">
      <c r="B9" s="37" t="s">
        <v>75</v>
      </c>
      <c r="C9" s="38">
        <v>83984</v>
      </c>
      <c r="D9" s="39">
        <v>2.1</v>
      </c>
      <c r="E9" s="39">
        <v>1.4</v>
      </c>
      <c r="F9" s="39">
        <v>3.2</v>
      </c>
    </row>
    <row r="10" spans="1:6" x14ac:dyDescent="0.2">
      <c r="B10" s="37" t="s">
        <v>76</v>
      </c>
      <c r="C10" s="38">
        <v>19575</v>
      </c>
      <c r="D10" s="39">
        <v>0.5</v>
      </c>
      <c r="E10" s="39">
        <v>0.2</v>
      </c>
      <c r="F10" s="39">
        <v>1.1000000000000001</v>
      </c>
    </row>
    <row r="11" spans="1:6" x14ac:dyDescent="0.2">
      <c r="B11" s="37" t="s">
        <v>77</v>
      </c>
      <c r="C11" s="38">
        <v>0</v>
      </c>
      <c r="D11" s="39">
        <v>0</v>
      </c>
      <c r="E11" s="39">
        <v>0</v>
      </c>
      <c r="F11" s="39">
        <v>0.6</v>
      </c>
    </row>
    <row r="12" spans="1:6" x14ac:dyDescent="0.2">
      <c r="B12" s="40" t="s">
        <v>78</v>
      </c>
      <c r="C12" s="41">
        <v>4033493</v>
      </c>
      <c r="D12" s="42">
        <v>100</v>
      </c>
      <c r="E12" s="42"/>
      <c r="F12" s="42"/>
    </row>
    <row r="15" spans="1:6" x14ac:dyDescent="0.2">
      <c r="B15" s="33" t="s">
        <v>79</v>
      </c>
    </row>
    <row r="16" spans="1:6" x14ac:dyDescent="0.2">
      <c r="B16" s="33" t="s">
        <v>67</v>
      </c>
    </row>
    <row r="17" spans="2:2" x14ac:dyDescent="0.2">
      <c r="B17" s="43" t="s">
        <v>80</v>
      </c>
    </row>
    <row r="18" spans="2:2" x14ac:dyDescent="0.2">
      <c r="B18" s="33" t="s">
        <v>13</v>
      </c>
    </row>
    <row r="19" spans="2:2" x14ac:dyDescent="0.2">
      <c r="B19" s="33" t="s">
        <v>81</v>
      </c>
    </row>
    <row r="20" spans="2:2" x14ac:dyDescent="0.2">
      <c r="B20" s="34" t="str">
        <f>HYPERLINK("#'cf001b'!A1", "&lt;&lt;&lt; Previous table")</f>
        <v>&lt;&lt;&lt; Previous table</v>
      </c>
    </row>
    <row r="21" spans="2:2" x14ac:dyDescent="0.2">
      <c r="B21" s="34" t="str">
        <f>HYPERLINK("#'cf002a'!A1", "&gt;&gt;&gt; Next table")</f>
        <v>&gt;&gt;&gt; Next table</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3174-9AE3-4213-A4D3-9A872E33C827}">
  <dimension ref="A1:F19"/>
  <sheetViews>
    <sheetView showGridLines="0" workbookViewId="0"/>
  </sheetViews>
  <sheetFormatPr defaultColWidth="12.5703125" defaultRowHeight="14.25" x14ac:dyDescent="0.2"/>
  <cols>
    <col min="1" max="1" width="12.5703125" style="30"/>
    <col min="2" max="2" width="37.42578125" style="30" customWidth="1"/>
    <col min="3" max="6" width="20.5703125" style="30" customWidth="1"/>
    <col min="7" max="16384" width="12.5703125" style="30"/>
  </cols>
  <sheetData>
    <row r="1" spans="1:6" x14ac:dyDescent="0.2">
      <c r="A1" s="34" t="str">
        <f>HYPERLINK("#'Contents'!B11", "Link to contents")</f>
        <v>Link to contents</v>
      </c>
    </row>
    <row r="2" spans="1:6" x14ac:dyDescent="0.2">
      <c r="B2" s="30" t="s">
        <v>28</v>
      </c>
    </row>
    <row r="5" spans="1:6" x14ac:dyDescent="0.2">
      <c r="B5" s="35" t="s">
        <v>67</v>
      </c>
      <c r="C5" s="36" t="s">
        <v>68</v>
      </c>
      <c r="D5" s="36" t="s">
        <v>69</v>
      </c>
      <c r="E5" s="36" t="s">
        <v>70</v>
      </c>
      <c r="F5" s="36" t="s">
        <v>71</v>
      </c>
    </row>
    <row r="6" spans="1:6" x14ac:dyDescent="0.2">
      <c r="B6" s="37" t="s">
        <v>82</v>
      </c>
      <c r="C6" s="38">
        <v>3929934</v>
      </c>
      <c r="D6" s="39">
        <v>97.4</v>
      </c>
      <c r="E6" s="39">
        <v>96.3</v>
      </c>
      <c r="F6" s="39">
        <v>98.2</v>
      </c>
    </row>
    <row r="7" spans="1:6" x14ac:dyDescent="0.2">
      <c r="B7" s="37" t="s">
        <v>75</v>
      </c>
      <c r="C7" s="38">
        <v>83984</v>
      </c>
      <c r="D7" s="39">
        <v>2.1</v>
      </c>
      <c r="E7" s="39">
        <v>1.4</v>
      </c>
      <c r="F7" s="39">
        <v>3.2</v>
      </c>
    </row>
    <row r="8" spans="1:6" x14ac:dyDescent="0.2">
      <c r="B8" s="37" t="s">
        <v>76</v>
      </c>
      <c r="C8" s="38">
        <v>19575</v>
      </c>
      <c r="D8" s="39">
        <v>0.5</v>
      </c>
      <c r="E8" s="39">
        <v>0.2</v>
      </c>
      <c r="F8" s="39">
        <v>1.1000000000000001</v>
      </c>
    </row>
    <row r="9" spans="1:6" x14ac:dyDescent="0.2">
      <c r="B9" s="37" t="s">
        <v>77</v>
      </c>
      <c r="C9" s="38">
        <v>0</v>
      </c>
      <c r="D9" s="39">
        <v>0</v>
      </c>
      <c r="E9" s="39">
        <v>0</v>
      </c>
      <c r="F9" s="39">
        <v>0.6</v>
      </c>
    </row>
    <row r="10" spans="1:6" x14ac:dyDescent="0.2">
      <c r="B10" s="40" t="s">
        <v>78</v>
      </c>
      <c r="C10" s="41">
        <v>4033493</v>
      </c>
      <c r="D10" s="42">
        <v>100</v>
      </c>
      <c r="E10" s="42"/>
      <c r="F10" s="42"/>
    </row>
    <row r="13" spans="1:6" x14ac:dyDescent="0.2">
      <c r="B13" s="33" t="s">
        <v>79</v>
      </c>
    </row>
    <row r="14" spans="1:6" x14ac:dyDescent="0.2">
      <c r="B14" s="33" t="s">
        <v>67</v>
      </c>
    </row>
    <row r="15" spans="1:6" x14ac:dyDescent="0.2">
      <c r="B15" s="43" t="s">
        <v>80</v>
      </c>
    </row>
    <row r="16" spans="1:6" x14ac:dyDescent="0.2">
      <c r="B16" s="33" t="s">
        <v>13</v>
      </c>
    </row>
    <row r="17" spans="2:2" x14ac:dyDescent="0.2">
      <c r="B17" s="33" t="s">
        <v>81</v>
      </c>
    </row>
    <row r="18" spans="2:2" x14ac:dyDescent="0.2">
      <c r="B18" s="34" t="str">
        <f>HYPERLINK("#'vf002a'!A1", "&lt;&lt;&lt; Previous table")</f>
        <v>&lt;&lt;&lt; Previous table</v>
      </c>
    </row>
    <row r="19" spans="2:2" x14ac:dyDescent="0.2">
      <c r="B19" s="34" t="str">
        <f>HYPERLINK("#'vf002b'!A1", "&gt;&gt;&gt; Next table")</f>
        <v>&gt;&gt;&gt; Next table</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Cover Page</vt:lpstr>
      <vt:lpstr>README</vt:lpstr>
      <vt:lpstr>Contents</vt:lpstr>
      <vt:lpstr>vf001a</vt:lpstr>
      <vt:lpstr>cf001a</vt:lpstr>
      <vt:lpstr>vf001b</vt:lpstr>
      <vt:lpstr>cf001b</vt:lpstr>
      <vt:lpstr>vf002a</vt:lpstr>
      <vt:lpstr>cf002a</vt:lpstr>
      <vt:lpstr>vf002b</vt:lpstr>
      <vt:lpstr>cf002b</vt:lpstr>
      <vt:lpstr>vf003a</vt:lpstr>
      <vt:lpstr>cf003a</vt:lpstr>
      <vt:lpstr>vf003b</vt:lpstr>
      <vt:lpstr>cf003b</vt:lpstr>
      <vt:lpstr>vf004a</vt:lpstr>
      <vt:lpstr>cf004a</vt:lpstr>
      <vt:lpstr>vf004b</vt:lpstr>
      <vt:lpstr>cf004b</vt:lpstr>
      <vt:lpstr>vf005a</vt:lpstr>
      <vt:lpstr>cf005a</vt:lpstr>
      <vt:lpstr>vf005b</vt:lpstr>
      <vt:lpstr>cf005b</vt:lpstr>
      <vt:lpstr>va001</vt:lpstr>
      <vt:lpstr>ca001</vt:lpstr>
      <vt:lpstr>va002</vt:lpstr>
      <vt:lpstr>ca002</vt:lpstr>
      <vt:lpstr>va003</vt:lpstr>
      <vt:lpstr>va004</vt:lpstr>
      <vt:lpstr>va005</vt:lpstr>
      <vt:lpstr>ca005</vt:lpstr>
      <vt:lpstr>va006</vt:lpstr>
      <vt:lpstr>va007</vt:lpstr>
      <vt:lpstr>ca007</vt:lpstr>
      <vt:lpstr>va008</vt:lpstr>
      <vt:lpstr>va009</vt:lpstr>
      <vt:lpstr>ca009</vt:lpstr>
      <vt:lpstr>vg001a</vt:lpstr>
      <vt:lpstr>cg001a</vt:lpstr>
      <vt:lpstr>vg001b</vt:lpstr>
      <vt:lpstr>cg001b</vt:lpstr>
      <vt:lpstr>vg001c</vt:lpstr>
      <vt:lpstr>cg001c</vt:lpstr>
      <vt:lpstr>vg001d</vt:lpstr>
      <vt:lpstr>cg001d</vt:lpstr>
      <vt:lpstr>va010</vt:lpstr>
      <vt:lpstr>va011</vt:lpstr>
      <vt:lpstr>'Cover Page'!Print_Area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2023-10-24T22:43:32Z</dcterms:created>
  <dcterms:modified xsi:type="dcterms:W3CDTF">2023-10-24T22:47:42Z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2023-10-24T22:44:55Z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1bb128c1-7037-41bf-bfc4-cd15f1c9f1f6</vt:lpwstr>
  </property>
  <property fmtid="{D5CDD505-2E9C-101B-9397-08002B2CF9AE}" pid="8" name="MSIP_Label_5b083577-197b-450c-831d-654cf3f56dc2_ContentBits">
    <vt:lpwstr>0</vt:lpwstr>
  </property>
</Properties>
</file>