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F8ADD9E7-A43F-4015-9D73-766BEC72B93E}" xr6:coauthVersionLast="47" xr6:coauthVersionMax="47" xr10:uidLastSave="{00000000-0000-0000-0000-000000000000}"/>
  <bookViews>
    <workbookView xWindow="28845" yWindow="-120" windowWidth="29040" windowHeight="16440" xr2:uid="{00000000-000D-0000-FFFF-FFFF00000000}"/>
  </bookViews>
  <sheets>
    <sheet name="Cover Page" sheetId="1" r:id="rId1"/>
    <sheet name="README" sheetId="6" r:id="rId2"/>
    <sheet name="Contents" sheetId="7" r:id="rId3"/>
    <sheet name="vf001a" sheetId="8" r:id="rId4"/>
    <sheet name="cf001a" sheetId="9" r:id="rId5"/>
    <sheet name="vf001b" sheetId="10" r:id="rId6"/>
    <sheet name="cf001b" sheetId="11" r:id="rId7"/>
    <sheet name="vf002a" sheetId="12" r:id="rId8"/>
    <sheet name="cf002a" sheetId="13" r:id="rId9"/>
    <sheet name="vf002b" sheetId="14" r:id="rId10"/>
    <sheet name="cf002b" sheetId="15" r:id="rId11"/>
    <sheet name="vf003a" sheetId="16" r:id="rId12"/>
    <sheet name="cf003a" sheetId="17" r:id="rId13"/>
    <sheet name="vf003b" sheetId="18" r:id="rId14"/>
    <sheet name="cf003b" sheetId="19" r:id="rId15"/>
    <sheet name="vf004a" sheetId="20" r:id="rId16"/>
    <sheet name="cf004a" sheetId="21" r:id="rId17"/>
    <sheet name="vf004b" sheetId="22" r:id="rId18"/>
    <sheet name="cf004b" sheetId="23" r:id="rId19"/>
    <sheet name="vf005a" sheetId="24" r:id="rId20"/>
    <sheet name="cf005a" sheetId="25" r:id="rId21"/>
    <sheet name="vf005b" sheetId="26" r:id="rId22"/>
    <sheet name="cf005b" sheetId="27" r:id="rId23"/>
    <sheet name="va001" sheetId="28" r:id="rId24"/>
    <sheet name="ca001" sheetId="29" r:id="rId25"/>
    <sheet name="va002" sheetId="30" r:id="rId26"/>
    <sheet name="ca002" sheetId="31" r:id="rId27"/>
    <sheet name="va003" sheetId="32" r:id="rId28"/>
    <sheet name="va004" sheetId="33" r:id="rId29"/>
    <sheet name="va005" sheetId="34" r:id="rId30"/>
    <sheet name="ca005" sheetId="35" r:id="rId31"/>
    <sheet name="va006" sheetId="36" r:id="rId32"/>
    <sheet name="va007" sheetId="37" r:id="rId33"/>
    <sheet name="ca007" sheetId="38" r:id="rId34"/>
    <sheet name="va008" sheetId="39" r:id="rId35"/>
    <sheet name="va009" sheetId="40" r:id="rId36"/>
    <sheet name="ca009" sheetId="41" r:id="rId37"/>
    <sheet name="vg001a" sheetId="42" r:id="rId38"/>
    <sheet name="cg001a" sheetId="43" r:id="rId39"/>
    <sheet name="vg001b" sheetId="44" r:id="rId40"/>
    <sheet name="cg001b" sheetId="45" r:id="rId41"/>
    <sheet name="vg001c" sheetId="46" r:id="rId42"/>
    <sheet name="cg001c" sheetId="47" r:id="rId43"/>
    <sheet name="vg001d" sheetId="48" r:id="rId44"/>
    <sheet name="cg001d" sheetId="49" r:id="rId45"/>
    <sheet name="va010" sheetId="50" r:id="rId46"/>
    <sheet name="va011" sheetId="51" r:id="rId47"/>
  </sheets>
  <definedNames>
    <definedName name="_xlnm.Print_Area" localSheetId="0">'Cover Page'!$1:$42</definedName>
    <definedName name="_xlnm.Print_Area" localSheetId="1">README!$B$1:$B$21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8" i="51" l="1"/>
  <c r="A1" i="51"/>
  <c r="B19" i="50"/>
  <c r="B18" i="50"/>
  <c r="A1" i="50"/>
  <c r="B20" i="49"/>
  <c r="B19" i="49"/>
  <c r="A1" i="49"/>
  <c r="B22" i="48"/>
  <c r="B21" i="48"/>
  <c r="A1" i="48"/>
  <c r="B20" i="47"/>
  <c r="B19" i="47"/>
  <c r="A1" i="47"/>
  <c r="B22" i="46"/>
  <c r="B21" i="46"/>
  <c r="A1" i="46"/>
  <c r="B20" i="45"/>
  <c r="B19" i="45"/>
  <c r="A1" i="45"/>
  <c r="B22" i="44"/>
  <c r="B21" i="44"/>
  <c r="A1" i="44"/>
  <c r="B20" i="43"/>
  <c r="B19" i="43"/>
  <c r="A1" i="43"/>
  <c r="B22" i="42"/>
  <c r="B21" i="42"/>
  <c r="A1" i="42"/>
  <c r="B19" i="41"/>
  <c r="B18" i="41"/>
  <c r="A1" i="41"/>
  <c r="B23" i="40"/>
  <c r="B22" i="40"/>
  <c r="A1" i="40"/>
  <c r="B19" i="39"/>
  <c r="B18" i="39"/>
  <c r="A1" i="39"/>
  <c r="B19" i="38"/>
  <c r="B18" i="38"/>
  <c r="A1" i="38"/>
  <c r="B22" i="37"/>
  <c r="B21" i="37"/>
  <c r="A1" i="37"/>
  <c r="B19" i="36"/>
  <c r="B18" i="36"/>
  <c r="A1" i="36"/>
  <c r="B19" i="35"/>
  <c r="B18" i="35"/>
  <c r="A1" i="35"/>
  <c r="B22" i="34"/>
  <c r="B21" i="34"/>
  <c r="A1" i="34"/>
  <c r="B19" i="33"/>
  <c r="B18" i="33"/>
  <c r="A1" i="33"/>
  <c r="B24" i="32"/>
  <c r="B23" i="32"/>
  <c r="A1" i="32"/>
  <c r="B20" i="31"/>
  <c r="B19" i="31"/>
  <c r="A1" i="31"/>
  <c r="B24" i="30"/>
  <c r="B23" i="30"/>
  <c r="A1" i="30"/>
  <c r="B20" i="29"/>
  <c r="B19" i="29"/>
  <c r="A1" i="29"/>
  <c r="B24" i="28"/>
  <c r="B23" i="28"/>
  <c r="A1" i="28"/>
  <c r="B19" i="27"/>
  <c r="B18" i="27"/>
  <c r="A1" i="27"/>
  <c r="B21" i="26"/>
  <c r="B20" i="26"/>
  <c r="A1" i="26"/>
  <c r="B19" i="25"/>
  <c r="B18" i="25"/>
  <c r="A1" i="25"/>
  <c r="B21" i="24"/>
  <c r="B20" i="24"/>
  <c r="A1" i="24"/>
  <c r="B19" i="23"/>
  <c r="B18" i="23"/>
  <c r="A1" i="23"/>
  <c r="B21" i="22"/>
  <c r="B20" i="22"/>
  <c r="A1" i="22"/>
  <c r="B19" i="21"/>
  <c r="B18" i="21"/>
  <c r="A1" i="21"/>
  <c r="B21" i="20"/>
  <c r="B20" i="20"/>
  <c r="A1" i="20"/>
  <c r="B19" i="19"/>
  <c r="B18" i="19"/>
  <c r="A1" i="19"/>
  <c r="B21" i="18"/>
  <c r="B20" i="18"/>
  <c r="A1" i="18"/>
  <c r="B19" i="17"/>
  <c r="B18" i="17"/>
  <c r="A1" i="17"/>
  <c r="B21" i="16"/>
  <c r="B20" i="16"/>
  <c r="A1" i="16"/>
  <c r="B19" i="15"/>
  <c r="B18" i="15"/>
  <c r="A1" i="15"/>
  <c r="B21" i="14"/>
  <c r="B20" i="14"/>
  <c r="A1" i="14"/>
  <c r="B19" i="13"/>
  <c r="B18" i="13"/>
  <c r="A1" i="13"/>
  <c r="B21" i="12"/>
  <c r="B20" i="12"/>
  <c r="A1" i="12"/>
  <c r="B19" i="11"/>
  <c r="B18" i="11"/>
  <c r="A1" i="11"/>
  <c r="B21" i="10"/>
  <c r="B20" i="10"/>
  <c r="A1" i="10"/>
  <c r="B19" i="9"/>
  <c r="B18" i="9"/>
  <c r="A1" i="9"/>
  <c r="B20" i="8"/>
  <c r="A1" i="8"/>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alcChain>
</file>

<file path=xl/sharedStrings.xml><?xml version="1.0" encoding="utf-8"?>
<sst xmlns="http://schemas.openxmlformats.org/spreadsheetml/2006/main" count="835" uniqueCount="132">
  <si>
    <t>prepared for</t>
  </si>
  <si>
    <t xml:space="preserve">http://www.qgso.qld.gov.au </t>
  </si>
  <si>
    <t>Queensland Government Statistician's Office</t>
  </si>
  <si>
    <t>govstat@treasury.qld.gov.au</t>
  </si>
  <si>
    <r>
      <rPr>
        <b/>
        <sz val="10"/>
        <color theme="1"/>
        <rFont val="Arial"/>
        <family val="2"/>
      </rPr>
      <t>Rounding</t>
    </r>
    <r>
      <rPr>
        <sz val="10"/>
        <color theme="1"/>
        <rFont val="Arial"/>
        <family val="2"/>
      </rPr>
      <t xml:space="preserve">
Estimates of counts displayed in these tables have been rounded to whole numbers and may sum to slightly above/below the total. Percentage estimates displayed within the tables have been rounded to one decimal place and may not sum to exactly 100.0%. The upper and lower limits of confidence intervals have been rounded to one decimal place. Due to the rounding of confidence limits, in rare cases the point estimate may appear to fall outside of the confidence interval.</t>
    </r>
  </si>
  <si>
    <r>
      <rPr>
        <b/>
        <sz val="10"/>
        <color theme="1"/>
        <rFont val="Arial"/>
        <family val="2"/>
      </rPr>
      <t>Disclaimer</t>
    </r>
    <r>
      <rPr>
        <sz val="10"/>
        <color theme="1"/>
        <rFont val="Arial"/>
        <family val="2"/>
      </rPr>
      <t xml:space="preserve">
While great care has been used in collecting, processing, analysing and extracting information, Queensland Government Statistician’s Office, Queensland Treasury, makes no warranty regarding errors or omissions and assumes no legal liability or responsibility for loss or damage resulting from the use of the information.    </t>
    </r>
  </si>
  <si>
    <r>
      <t xml:space="preserve">QGSO maintains a robust information security environment and identifies and manages risks to information, applications and technologies, through their life cycle, using Information Security Management Systems (ISMS), in accordance with Queensland Government Information Security policy (IS18:2018). The disclosure and use of these data are subject to IS18:2018, </t>
    </r>
    <r>
      <rPr>
        <i/>
        <sz val="10"/>
        <rFont val="Arial"/>
        <family val="2"/>
      </rPr>
      <t>Right to Information Act 2009</t>
    </r>
    <r>
      <rPr>
        <sz val="10"/>
        <rFont val="Arial"/>
        <family val="2"/>
      </rPr>
      <t xml:space="preserve"> and </t>
    </r>
    <r>
      <rPr>
        <i/>
        <sz val="10"/>
        <rFont val="Arial"/>
        <family val="2"/>
      </rPr>
      <t>Information Privacy Act 2009</t>
    </r>
    <r>
      <rPr>
        <sz val="10"/>
        <rFont val="Arial"/>
        <family val="2"/>
      </rPr>
      <t>.</t>
    </r>
  </si>
  <si>
    <r>
      <rPr>
        <b/>
        <sz val="10"/>
        <rFont val="Arial"/>
        <family val="2"/>
      </rPr>
      <t>Security, privacy and confidentiality</t>
    </r>
    <r>
      <rPr>
        <sz val="10"/>
        <rFont val="Arial"/>
        <family val="2"/>
      </rPr>
      <t xml:space="preserve">
QGSO is committed to quality and integrity of data and maintains high level security procedures and arrangements to ensure confidentiality of data at all times for all clients. Through our governing legislation, the </t>
    </r>
    <r>
      <rPr>
        <i/>
        <sz val="10"/>
        <rFont val="Arial"/>
        <family val="2"/>
      </rPr>
      <t>Statistical Returns Act 1896</t>
    </r>
    <r>
      <rPr>
        <sz val="10"/>
        <rFont val="Arial"/>
        <family val="2"/>
      </rPr>
      <t xml:space="preserve">, we have substantial powers to ensure confidentiality of data. QGSO balances its responsibility under the Statistical Returns Act to lawfully collect and publish information with responsibilities contained in the </t>
    </r>
    <r>
      <rPr>
        <i/>
        <sz val="10"/>
        <rFont val="Arial"/>
        <family val="2"/>
      </rPr>
      <t>Human Rights Act 2019.</t>
    </r>
  </si>
  <si>
    <t>Department of Justice and Attorney-General</t>
  </si>
  <si>
    <t>Domestic and family violence output tables</t>
  </si>
  <si>
    <r>
      <rPr>
        <b/>
        <sz val="10"/>
        <color theme="1"/>
        <rFont val="Arial"/>
        <family val="2"/>
      </rPr>
      <t>Notes on tables:</t>
    </r>
    <r>
      <rPr>
        <sz val="10"/>
        <color theme="1"/>
        <rFont val="Arial"/>
        <family val="2"/>
      </rPr>
      <t xml:space="preserve">
n.a. = not available/applicable
</t>
    </r>
    <r>
      <rPr>
        <b/>
        <sz val="10"/>
        <color theme="1"/>
        <rFont val="Arial"/>
        <family val="2"/>
      </rPr>
      <t>95% Confidence intervals (95% CI)</t>
    </r>
    <r>
      <rPr>
        <sz val="10"/>
        <color theme="1"/>
        <rFont val="Arial"/>
        <family val="2"/>
      </rPr>
      <t xml:space="preserve">
The tables show the 95% confidence intervals for all estimates. The confidence interval lies between the lower and upper confidence limits (CL) and is the range of values within which there is a 95% chance the true population value lies. The wider the confidence interval, the less precise the estimate.</t>
    </r>
  </si>
  <si>
    <t>https://www.forgov.qld.gov.au/information-and-communication-technology/qgea-policies-standards-and-guidelines/information-security-classification-framework-qgiscf</t>
  </si>
  <si>
    <r>
      <rPr>
        <b/>
        <sz val="10"/>
        <color theme="1"/>
        <rFont val="Arial"/>
        <family val="2"/>
      </rPr>
      <t>Contact deta</t>
    </r>
    <r>
      <rPr>
        <b/>
        <sz val="10"/>
        <color rgb="FF2A2A2A"/>
        <rFont val="Arial"/>
        <family val="2"/>
      </rPr>
      <t xml:space="preserve">ils
</t>
    </r>
    <r>
      <rPr>
        <sz val="10"/>
        <color rgb="FF2A2A2A"/>
        <rFont val="Arial"/>
        <family val="2"/>
      </rPr>
      <t>Contact person: Todd Sansness</t>
    </r>
    <r>
      <rPr>
        <b/>
        <sz val="10"/>
        <color theme="1"/>
        <rFont val="Arial"/>
        <family val="2"/>
      </rPr>
      <t xml:space="preserve">
</t>
    </r>
    <r>
      <rPr>
        <sz val="10"/>
        <color rgb="FF2A2A2A"/>
        <rFont val="Arial"/>
        <family val="2"/>
      </rPr>
      <t xml:space="preserve">Queensland Government Statistician's Office, Queensland Treasury
PO Box 15037, CITY EAST QLD, 4002 
Ph: (07) 3035 6849 </t>
    </r>
  </si>
  <si>
    <t>Survey responses within these tables have been calibrated. Calibration is a process for adjusting sampling weights to correct for:
- sampling error
- frame under-coverage
- non-response error. 
Sample weights are adjusted so that totals equal population totals for various auxiliary variables correlated with non-response and outcome variables. 
Responses to this survey have been weighted to a total number of adults (N = 4,117,637) in Queensland. Auxiliary variables used for weighting were age and gender by region.</t>
  </si>
  <si>
    <t>Queensland Social Survey 2024</t>
  </si>
  <si>
    <r>
      <rPr>
        <b/>
        <sz val="10"/>
        <rFont val="Arial"/>
        <family val="2"/>
      </rPr>
      <t xml:space="preserve">
Please note the following information when interpreting the data in this workbook</t>
    </r>
    <r>
      <rPr>
        <sz val="10"/>
        <rFont val="Arial"/>
        <family val="2"/>
      </rPr>
      <t xml:space="preserve">
This workbook contains survey responses for </t>
    </r>
    <r>
      <rPr>
        <sz val="10"/>
        <color rgb="FF2A2A2A"/>
        <rFont val="Arial"/>
        <family val="2"/>
      </rPr>
      <t xml:space="preserve">the Queensland Social </t>
    </r>
    <r>
      <rPr>
        <sz val="10"/>
        <rFont val="Arial"/>
        <family val="2"/>
      </rPr>
      <t>Survey 2024, conducted between 27</t>
    </r>
    <r>
      <rPr>
        <sz val="10"/>
        <color rgb="FFFF0000"/>
        <rFont val="Arial"/>
        <family val="2"/>
      </rPr>
      <t xml:space="preserve"> </t>
    </r>
    <r>
      <rPr>
        <sz val="10"/>
        <color rgb="FF2A2A2A"/>
        <rFont val="Arial"/>
        <family val="2"/>
      </rPr>
      <t>May</t>
    </r>
    <r>
      <rPr>
        <sz val="10"/>
        <rFont val="Arial"/>
        <family val="2"/>
      </rPr>
      <t xml:space="preserve"> and 13 June</t>
    </r>
    <r>
      <rPr>
        <sz val="10"/>
        <color rgb="FFFF0000"/>
        <rFont val="Arial"/>
        <family val="2"/>
      </rPr>
      <t xml:space="preserve"> </t>
    </r>
    <r>
      <rPr>
        <sz val="10"/>
        <rFont val="Arial"/>
        <family val="2"/>
      </rPr>
      <t>2024. Please refer to the</t>
    </r>
    <r>
      <rPr>
        <sz val="10"/>
        <color rgb="FF2A2A2A"/>
        <rFont val="Arial"/>
        <family val="2"/>
      </rPr>
      <t xml:space="preserve"> Survey Report</t>
    </r>
    <r>
      <rPr>
        <sz val="10"/>
        <rFont val="Arial"/>
        <family val="2"/>
      </rPr>
      <t xml:space="preserve"> for full details on how this information has been collected and any limitations to its use.</t>
    </r>
  </si>
  <si>
    <t>Information security classification</t>
  </si>
  <si>
    <t xml:space="preserve">These Output tables are classified OFFICIAL using the Queensland Government Information Security Classification Framework (QGISCF) and are suitable for Open data. </t>
  </si>
  <si>
    <t>© The State of Queensland (Queensland Treasury) 2024</t>
  </si>
  <si>
    <r>
      <t xml:space="preserve">These Output tables are released under a CC BY licence. You are free to copy, communicate and adapt the work, if you attribute the author/s: Queensland Government Statistician’s Office, Queensland Treasury, </t>
    </r>
    <r>
      <rPr>
        <i/>
        <sz val="10"/>
        <color theme="1"/>
        <rFont val="Arial"/>
        <family val="2"/>
      </rPr>
      <t>Queensland Social Survey 2024</t>
    </r>
    <r>
      <rPr>
        <sz val="10"/>
        <color theme="1"/>
        <rFont val="Arial"/>
        <family val="2"/>
      </rPr>
      <t>, Domestic and family violence output tables.</t>
    </r>
  </si>
  <si>
    <t>List of Tables</t>
  </si>
  <si>
    <t>Sheet</t>
  </si>
  <si>
    <t>Description</t>
  </si>
  <si>
    <t>If one partner in a domestic relationship controls or tries to control the other partner by preventing them from seeing family and friends, is this a form of domestic and family violence?</t>
  </si>
  <si>
    <t>If one partner in a domestic relationship controls or tries to control the other partner by preventing them from seeing family and friends, is this a form of domestic and family violence? (collapsed)</t>
  </si>
  <si>
    <t>And how serious is this [if one partner in a domestic relationship controls or tries to control the other partner by preventing them from seeing family and friends]?</t>
  </si>
  <si>
    <t>And how serious is this [if one partner in a domestic relationship controls or tries to control the other partner by preventing them from seeing family and friends]? (collapsed)</t>
  </si>
  <si>
    <t>If one partner in a domestic relationship repeatedly criticises the other partner to make them feel bad or useless, is this a form of domestic and family violence?</t>
  </si>
  <si>
    <t>If one partner in a domestic relationship repeatedly criticises the other partner to make them feel bad or useless, is this a form of domestic and family violence? (collapsed)</t>
  </si>
  <si>
    <t>And how serious is this [if one partner in a domestic relationship repeatedly criticises the other partner to make them feel bad or useless]?</t>
  </si>
  <si>
    <t>And how serious is this [if one partner in a domestic relationship repeatedly criticises the other partner to make them feel bad or useless]? (collapsed)</t>
  </si>
  <si>
    <t>If one partner in a domestic relationship threatens to share intimate, nude or sexual images of the other partner without their permission, is this a form of domestic and family violence?</t>
  </si>
  <si>
    <t>If one partner in a domestic relationship threatens to share intimate, nude or sexual images of the other partner without their permission, is this a form of domestic and family violence? (collapsed)</t>
  </si>
  <si>
    <t>And how serious is this [if one partner in a domestic relationship threatens to share intimate, nude or sexual images of the other partner without their permission]?</t>
  </si>
  <si>
    <t>And how serious is this [if one partner in a domestic relationship threatens to share intimate, nude or sexual images of the other partner without their permission]? (collapsed)</t>
  </si>
  <si>
    <t>Excluding any situation involving addictions such as gambling, alcohol, drugs, etc., if one partner in a domestic relationship tries to control the other partner by denying them access to money, is this a form of domestic and family violence?</t>
  </si>
  <si>
    <t>Excluding any situation involving addictions such as gambling, alcohol, drugs, etc., if one partner in a domestic relationship tries to control the other partner by denying them access to money, is this a form of domestic and family violence? (collapsed)</t>
  </si>
  <si>
    <t>And how serious is this [if one partner in a domestic relationship tries to control the other partner by denying them access to money]?</t>
  </si>
  <si>
    <t>And how serious is this [if one partner in a domestic relationship tries to control the other partner by denying them access to money]? (collapsed)</t>
  </si>
  <si>
    <t>If one partner in a domestic relationship harasses the other partner via repeated phone or electronic means such as email, text message or social media, is this a form of domestic and family violence?</t>
  </si>
  <si>
    <t>If one partner in a domestic relationship harasses the other partner via repeated phone or electronic means such as email, text message or social media, is this a form of domestic and family violence? (collapsed)</t>
  </si>
  <si>
    <t>And how serious is this [if one partner in a domestic relationship harasses the other partner via repeated phone or electronic means such as email, text message or social media]?</t>
  </si>
  <si>
    <t>And how serious is this [if one partner in a domestic relationship harasses the other partner via repeated phone or electronic means such as email, text message or social media]? (collapsed)</t>
  </si>
  <si>
    <t>How would you react if you saw or were aware of physical domestic and family violence, involving your neighbours?</t>
  </si>
  <si>
    <t>How would you react if you saw or were aware of physical domestic and family violence, involving your neighbours? (collapsed)</t>
  </si>
  <si>
    <t>How would you react if you saw or were aware of non-physical domestic and family violence, involving your neighbours?</t>
  </si>
  <si>
    <t>How would you react if you saw or were aware of non-physical domestic and family violence, involving your neighbours? (collapsed)</t>
  </si>
  <si>
    <t>Why do you think you wouldn't do anything?</t>
  </si>
  <si>
    <t>In the last 12 months, have you seen or are you aware of any domestic and family violence involving a family member or close friend?</t>
  </si>
  <si>
    <t>How did you respond when you saw or became aware of this [domestic and family violence involving a family member or close friend]?</t>
  </si>
  <si>
    <t>How did you respond when you saw or became aware of this [domestic and family violence involving a family member or close friend]? (collapsed)</t>
  </si>
  <si>
    <t>In the last 12 months, have you seen or are you aware of any domestic and family violence involving your neighbours?</t>
  </si>
  <si>
    <t>How did you respond when you saw or became aware of this [domestic and family violence involving your neighbours]?</t>
  </si>
  <si>
    <t>How did you respond when you saw or became aware of this [domestic and family violence involving their neighbours]? (collapsed)</t>
  </si>
  <si>
    <t>In the last 12 months, have you seen or are you aware of any domestic and family violence involving people you don't know well?</t>
  </si>
  <si>
    <t>How did you respond when you saw or became aware of this [domestic and family violence involving people you don't know well]?</t>
  </si>
  <si>
    <t>How did you respond when you saw or became aware of this [domestic and family violence involving people you don't know well]? (collapsed)</t>
  </si>
  <si>
    <t>Level of agreement - in general, I feel safe from domestic and family violence</t>
  </si>
  <si>
    <t>Level of agreement - in general, I feel safe from domestic and family violence (collapsed)</t>
  </si>
  <si>
    <t>Level of agreement - when one partner in a domestic relationship believes themself to be superior to their partner because of their gender, domestic and family violence is more likely to occur</t>
  </si>
  <si>
    <t>Level of agreement - when one partner in a domestic relationship believes themself to be superior to their partner because of their gender, domestic and family violence is more likely to occur (collapsed)</t>
  </si>
  <si>
    <t>Level of agreement - reducing gender inequality will help to reduce domestic and family violence in Australia</t>
  </si>
  <si>
    <t>Level of agreement - reducing gender inequality will help to reduce domestic and family violence in Australia (collapsed)</t>
  </si>
  <si>
    <t>Level of agreement - teaching children about respectful attitudes and behaviours in relationships will help reduce domestic and family violence in the future</t>
  </si>
  <si>
    <t>Level of agreement - teaching children about respectful attitudes and behaviours in relationships will help reduce domestic and family violence in the future (collapsed)</t>
  </si>
  <si>
    <t>Does your workplace have any initiatives to support people experiencing or using domestic and family violence?</t>
  </si>
  <si>
    <t>Does your workplace have any training on how to support people experiencing or using domestic and family violence?</t>
  </si>
  <si>
    <t/>
  </si>
  <si>
    <t>Estimated number</t>
  </si>
  <si>
    <t>Estimated per cent</t>
  </si>
  <si>
    <t>Lower CL</t>
  </si>
  <si>
    <t>Upper CL</t>
  </si>
  <si>
    <t>Yes, always</t>
  </si>
  <si>
    <t>Yes, usually</t>
  </si>
  <si>
    <t>Yes, sometimes</t>
  </si>
  <si>
    <t>No</t>
  </si>
  <si>
    <t>Don't know</t>
  </si>
  <si>
    <t>Refused</t>
  </si>
  <si>
    <t>Total</t>
  </si>
  <si>
    <t>Base: All respondents (n=1,208).</t>
  </si>
  <si>
    <r>
      <t xml:space="preserve">Source: Queensland Government Statistician’s Office, Queensland Treasury, </t>
    </r>
    <r>
      <rPr>
        <i/>
        <sz val="10"/>
        <color rgb="FF000000"/>
        <rFont val="Arial"/>
        <family val="2"/>
      </rPr>
      <t>Queensland Social Survey 2024</t>
    </r>
    <r>
      <rPr>
        <sz val="10"/>
        <color rgb="FF000000"/>
        <rFont val="Arial"/>
        <family val="2"/>
      </rPr>
      <t>, Domestic and family violence output tables</t>
    </r>
  </si>
  <si>
    <t>This table is classified OFFICIAL and is suitable for Open Data.</t>
  </si>
  <si>
    <t>Yes</t>
  </si>
  <si>
    <t>Very serious</t>
  </si>
  <si>
    <t>Quite serious</t>
  </si>
  <si>
    <t>Not that serious</t>
  </si>
  <si>
    <t>Not serious at all</t>
  </si>
  <si>
    <t>Very or quite serious</t>
  </si>
  <si>
    <t>Not that serious or not serious at all</t>
  </si>
  <si>
    <t>I would try to stop it</t>
  </si>
  <si>
    <t>I wouldn't want to get involved due to fear</t>
  </si>
  <si>
    <t>I would call the police</t>
  </si>
  <si>
    <t>I would speak to the victim or perpetrator about it later</t>
  </si>
  <si>
    <t>Other</t>
  </si>
  <si>
    <t>I wouldn't do anything</t>
  </si>
  <si>
    <t>Note: Values may add to more than (sub)population totals since multiple responses were allowed.</t>
  </si>
  <si>
    <t>I would do something about it</t>
  </si>
  <si>
    <t>I wouldn't do anything about it</t>
  </si>
  <si>
    <t>Concerns for safety (personal, family or household)</t>
  </si>
  <si>
    <t>It could make things worse/more dangerous for victim</t>
  </si>
  <si>
    <t>Unsure of what to do / Not confident / Not comfortable</t>
  </si>
  <si>
    <t>Not my responsibility / Private matter / Up to victim</t>
  </si>
  <si>
    <t>No need to intervene</t>
  </si>
  <si>
    <t>Base: Respondents who wouldn't do anything if they saw or were aware of non-physical domestic and family violence involving their neighbours (n=232).</t>
  </si>
  <si>
    <t>Yes – aware of domestic and family violence involving a family member or close friend</t>
  </si>
  <si>
    <t>No – not aware of domestic and family violence involving a family member or close friend</t>
  </si>
  <si>
    <t>I tried to stop it</t>
  </si>
  <si>
    <t>I called the police</t>
  </si>
  <si>
    <t>I spoke to the victim or perpetrator about it later</t>
  </si>
  <si>
    <t>I didn't do anything</t>
  </si>
  <si>
    <t>Base: Respondents who were aware of domestic and family violence involving a family member or close friend (n=201).</t>
  </si>
  <si>
    <t>I did something about it</t>
  </si>
  <si>
    <t>I didn't do anything about it</t>
  </si>
  <si>
    <t>Yes – aware of domestic and family violence involving neighbours</t>
  </si>
  <si>
    <t>No – not aware of domestic and family violence involving neighbours</t>
  </si>
  <si>
    <t>Base: Respondents who were aware of domestic and family violence involving their neighbours (n=104).</t>
  </si>
  <si>
    <t>Yes – aware of domestic and family violence involving people not known well</t>
  </si>
  <si>
    <t>No – not aware of domestic and family violence involving people not known well</t>
  </si>
  <si>
    <t>I spoke to someone in my workplace/community group/club etc.</t>
  </si>
  <si>
    <t>Base: Respondents who were aware of domestic and family violence involving people they didn't know well (n=169).</t>
  </si>
  <si>
    <t>Strongly agree</t>
  </si>
  <si>
    <t>Agree</t>
  </si>
  <si>
    <t>Neither agree nor disagree</t>
  </si>
  <si>
    <t>Disagree</t>
  </si>
  <si>
    <t>Strongly disagree</t>
  </si>
  <si>
    <t>Agree or strongly agree</t>
  </si>
  <si>
    <t>Disagree or strongly disagree</t>
  </si>
  <si>
    <t>Yes – workplace has initiatives to support people experiencing or using domestic and family violence</t>
  </si>
  <si>
    <t>No – workplace does not have initiatives to support people experiencing or using domestic and family violence</t>
  </si>
  <si>
    <t>Base: Respondents who are currently employed (n=742).</t>
  </si>
  <si>
    <t>Yes – workplace has training on how to support people experiencing or using domestic and family violence</t>
  </si>
  <si>
    <t>No – workplace does not have training on how to support people experiencing or using domestic and family violence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</si>
</sst>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33" x14ac:knownFonts="1">
    <font>
      <sz val="11"/>
      <color theme="1"/>
      <name val="Calibri"/>
      <family val="2"/>
      <scheme val="minor"/>
    </font>
    <font>
      <sz val="11"/>
      <color theme="1"/>
      <name val="Calibri"/>
      <family val="2"/>
      <scheme val="minor"/>
    </font>
    <font>
      <u/>
      <sz val="11"/>
      <color indexed="12"/>
      <name val="Calibri"/>
      <family val="2"/>
    </font>
    <font>
      <sz val="11"/>
      <color theme="1"/>
      <name val="Arial"/>
      <family val="2"/>
    </font>
    <font>
      <sz val="10"/>
      <name val="Arial"/>
      <family val="2"/>
    </font>
    <font>
      <b/>
      <sz val="12"/>
      <name val="Arial"/>
      <family val="2"/>
    </font>
    <font>
      <sz val="8"/>
      <name val="Arial"/>
      <family val="2"/>
    </font>
    <font>
      <sz val="16"/>
      <name val="Arial"/>
      <family val="2"/>
    </font>
    <font>
      <u/>
      <sz val="10"/>
      <color indexed="12"/>
      <name val="Arial"/>
      <family val="2"/>
    </font>
    <font>
      <u/>
      <sz val="11"/>
      <color theme="10"/>
      <name val="Calibri"/>
      <family val="2"/>
      <scheme val="minor"/>
    </font>
    <font>
      <sz val="10"/>
      <color theme="1"/>
      <name val="Arial"/>
      <family val="2"/>
    </font>
    <font>
      <b/>
      <sz val="10"/>
      <color theme="1"/>
      <name val="Arial"/>
      <family val="2"/>
    </font>
    <font>
      <sz val="11"/>
      <name val="Arial"/>
      <family val="2"/>
    </font>
    <font>
      <sz val="43"/>
      <name val="Arial"/>
      <family val="2"/>
    </font>
    <font>
      <i/>
      <sz val="14"/>
      <name val="Arial"/>
      <family val="2"/>
    </font>
    <font>
      <i/>
      <sz val="10"/>
      <color theme="1"/>
      <name val="Arial"/>
      <family val="2"/>
    </font>
    <font>
      <b/>
      <sz val="10"/>
      <name val="Arial"/>
      <family val="2"/>
    </font>
    <font>
      <sz val="8.5"/>
      <color theme="1"/>
      <name val="Arial"/>
      <family val="2"/>
    </font>
    <font>
      <u/>
      <sz val="10"/>
      <color theme="1"/>
      <name val="Arial"/>
      <family val="2"/>
    </font>
    <font>
      <sz val="10"/>
      <name val="MS Sans Serif"/>
      <family val="2"/>
    </font>
    <font>
      <i/>
      <sz val="10"/>
      <name val="Arial"/>
      <family val="2"/>
    </font>
    <font>
      <sz val="18"/>
      <color theme="1"/>
      <name val="Arial"/>
      <family val="2"/>
    </font>
    <font>
      <sz val="10"/>
      <color rgb="FFFF0000"/>
      <name val="Arial"/>
      <family val="2"/>
    </font>
    <font>
      <sz val="10"/>
      <color rgb="FF2A2A2A"/>
      <name val="Arial"/>
      <family val="2"/>
    </font>
    <font>
      <b/>
      <sz val="10"/>
      <color rgb="FF2A2A2A"/>
      <name val="Arial"/>
      <family val="2"/>
    </font>
    <font>
      <sz val="11"/>
      <color rgb="FF000000"/>
      <name val="Arial"/>
    </font>
    <font>
      <b/>
      <u/>
      <sz val="12"/>
      <color rgb="FF000000"/>
      <name val="Arial"/>
    </font>
    <font>
      <b/>
      <sz val="12"/>
      <color rgb="FF000000"/>
      <name val="Arial"/>
    </font>
    <font>
      <u/>
      <sz val="10"/>
      <color rgb="FF0000FF"/>
      <name val="Arial"/>
    </font>
    <font>
      <sz val="10"/>
      <color rgb="FF000000"/>
      <name val="Arial"/>
    </font>
    <font>
      <i/>
      <u/>
      <sz val="8"/>
      <color rgb="FF0000FF"/>
      <name val="Arial"/>
    </font>
    <font>
      <sz val="10"/>
      <color rgb="FF000000"/>
      <name val="Arial"/>
      <family val="2"/>
    </font>
    <font>
      <i/>
      <sz val="10"/>
      <color rgb="FF00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EDEDED"/>
      </top>
      <bottom style="thin">
        <color rgb="FFEDEDED"/>
      </bottom>
      <diagonal/>
    </border>
    <border>
      <left style="thin">
        <color rgb="FFEDEDED"/>
      </left>
      <right style="thin">
        <color rgb="FFEDEDED"/>
      </right>
      <top style="thin">
        <color rgb="FFEDEDED"/>
      </top>
      <bottom style="thin">
        <color rgb="FFEDEDED"/>
      </bottom>
      <diagonal/>
    </border>
    <border>
      <left/>
      <right style="thin">
        <color rgb="FF000000"/>
      </right>
      <top style="thin">
        <color rgb="FF000000"/>
      </top>
      <bottom style="thin">
        <color rgb="FF000000"/>
      </bottom>
      <diagonal/>
    </border>
    <border>
      <left style="thin">
        <color rgb="FFEDEDED"/>
      </left>
      <right style="thin">
        <color rgb="FFEDEDED"/>
      </right>
      <top style="thin">
        <color rgb="FF000000"/>
      </top>
      <bottom style="thin">
        <color rgb="FF000000"/>
      </bottom>
      <diagonal/>
    </border>
  </borders>
  <cellStyleXfs count="19">
    <xf numFmtId="0" fontId="0" fillId="0" borderId="0"/>
    <xf numFmtId="0" fontId="2" fillId="0" borderId="0" applyNumberFormat="0" applyFill="0" applyBorder="0" applyAlignment="0" applyProtection="0"/>
    <xf numFmtId="0" fontId="4"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xf numFmtId="0" fontId="1" fillId="0" borderId="0"/>
    <xf numFmtId="164" fontId="1" fillId="0" borderId="0" applyFont="0" applyFill="0" applyBorder="0" applyAlignment="0" applyProtection="0"/>
    <xf numFmtId="0" fontId="2" fillId="0" borderId="0" applyNumberFormat="0" applyFill="0" applyBorder="0" applyAlignment="0" applyProtection="0"/>
    <xf numFmtId="0" fontId="4"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3" fillId="2" borderId="0" applyFill="0">
      <alignment horizontal="center" vertical="top" wrapText="1"/>
    </xf>
    <xf numFmtId="0" fontId="19"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5" fillId="0" borderId="0"/>
  </cellStyleXfs>
  <cellXfs count="43">
    <xf numFmtId="0" fontId="0" fillId="0" borderId="0" xfId="0"/>
    <xf numFmtId="0" fontId="3" fillId="0" borderId="0" xfId="0" applyFont="1"/>
    <xf numFmtId="0" fontId="4" fillId="2" borderId="0" xfId="1" applyFont="1" applyFill="1" applyAlignment="1" applyProtection="1">
      <alignment horizontal="center"/>
    </xf>
    <xf numFmtId="0" fontId="5" fillId="2" borderId="0" xfId="0" applyFont="1" applyFill="1" applyAlignment="1">
      <alignment horizontal="center"/>
    </xf>
    <xf numFmtId="0" fontId="4" fillId="2" borderId="0" xfId="0" applyFont="1" applyFill="1" applyAlignment="1">
      <alignment horizontal="center" wrapText="1"/>
    </xf>
    <xf numFmtId="0" fontId="6" fillId="2" borderId="0" xfId="0" applyFont="1" applyFill="1" applyAlignment="1">
      <alignment wrapText="1"/>
    </xf>
    <xf numFmtId="0" fontId="7" fillId="2" borderId="0" xfId="0" applyFont="1" applyFill="1"/>
    <xf numFmtId="0" fontId="3" fillId="2" borderId="0" xfId="0" applyFont="1" applyFill="1"/>
    <xf numFmtId="14" fontId="12" fillId="0" borderId="0" xfId="0" applyNumberFormat="1" applyFont="1" applyAlignment="1">
      <alignment horizontal="center"/>
    </xf>
    <xf numFmtId="0" fontId="12" fillId="0" borderId="0" xfId="0" applyFont="1" applyAlignment="1">
      <alignment horizontal="center"/>
    </xf>
    <xf numFmtId="0" fontId="10" fillId="0" borderId="0" xfId="0" applyFont="1"/>
    <xf numFmtId="0" fontId="14" fillId="2" borderId="0" xfId="0" applyFont="1" applyFill="1" applyAlignment="1">
      <alignment horizontal="center"/>
    </xf>
    <xf numFmtId="0" fontId="0" fillId="3" borderId="0" xfId="0" applyFill="1"/>
    <xf numFmtId="0" fontId="0" fillId="2" borderId="0" xfId="0" applyFill="1"/>
    <xf numFmtId="0" fontId="6" fillId="2" borderId="0" xfId="0" applyFont="1" applyFill="1" applyAlignment="1">
      <alignment horizontal="left" indent="2"/>
    </xf>
    <xf numFmtId="0" fontId="17" fillId="2" borderId="0" xfId="0" applyFont="1" applyFill="1"/>
    <xf numFmtId="0" fontId="17" fillId="0" borderId="0" xfId="0" applyFont="1"/>
    <xf numFmtId="0" fontId="10" fillId="3" borderId="0" xfId="0" applyFont="1" applyFill="1"/>
    <xf numFmtId="0" fontId="21" fillId="0" borderId="0" xfId="0" applyFont="1" applyAlignment="1">
      <alignment horizontal="center" wrapText="1"/>
    </xf>
    <xf numFmtId="0" fontId="13" fillId="2" borderId="0" xfId="0" applyFont="1" applyFill="1" applyAlignment="1">
      <alignment horizontal="center" wrapText="1"/>
    </xf>
    <xf numFmtId="0" fontId="10" fillId="3" borderId="0" xfId="0" applyFont="1" applyFill="1" applyAlignment="1">
      <alignment horizontal="left" vertical="top" wrapText="1"/>
    </xf>
    <xf numFmtId="0" fontId="4" fillId="3" borderId="0" xfId="0" applyFont="1" applyFill="1" applyAlignment="1">
      <alignment horizontal="left" vertical="top" wrapText="1"/>
    </xf>
    <xf numFmtId="0" fontId="18" fillId="3" borderId="0" xfId="3" applyFont="1" applyFill="1" applyAlignment="1" applyProtection="1">
      <alignment wrapText="1"/>
    </xf>
    <xf numFmtId="0" fontId="18" fillId="3" borderId="0" xfId="1" applyFont="1" applyFill="1" applyAlignment="1">
      <alignment horizontal="left" vertical="top" wrapText="1"/>
    </xf>
    <xf numFmtId="0" fontId="10" fillId="3" borderId="0" xfId="3" applyFont="1" applyFill="1" applyAlignment="1" applyProtection="1">
      <alignment wrapText="1"/>
    </xf>
    <xf numFmtId="0" fontId="4" fillId="0" borderId="0" xfId="14" applyFont="1" applyAlignment="1">
      <alignment vertical="center" wrapText="1"/>
    </xf>
    <xf numFmtId="0" fontId="4" fillId="3" borderId="0" xfId="0" applyFont="1" applyFill="1" applyAlignment="1">
      <alignment horizontal="left" vertical="center" wrapText="1"/>
    </xf>
    <xf numFmtId="0" fontId="11" fillId="3" borderId="0" xfId="3" applyFont="1" applyFill="1" applyAlignment="1" applyProtection="1">
      <alignment wrapText="1"/>
    </xf>
    <xf numFmtId="0" fontId="26" fillId="0" borderId="0" xfId="18" applyFont="1"/>
    <xf numFmtId="0" fontId="25" fillId="0" borderId="0" xfId="18"/>
    <xf numFmtId="0" fontId="27" fillId="0" borderId="0" xfId="18" applyFont="1"/>
    <xf numFmtId="0" fontId="28" fillId="0" borderId="0" xfId="18" applyFont="1"/>
    <xf numFmtId="0" fontId="29" fillId="0" borderId="0" xfId="18" applyFont="1"/>
    <xf numFmtId="0" fontId="30" fillId="0" borderId="0" xfId="18" applyFont="1"/>
    <xf numFmtId="0" fontId="25" fillId="0" borderId="1" xfId="18" applyBorder="1" applyAlignment="1">
      <alignment horizontal="right"/>
    </xf>
    <xf numFmtId="0" fontId="25" fillId="0" borderId="2" xfId="18" applyBorder="1" applyAlignment="1">
      <alignment horizontal="right"/>
    </xf>
    <xf numFmtId="0" fontId="25" fillId="0" borderId="3" xfId="18" applyBorder="1" applyAlignment="1">
      <alignment vertical="top" wrapText="1"/>
    </xf>
    <xf numFmtId="3" fontId="25" fillId="0" borderId="4" xfId="18" applyNumberFormat="1" applyBorder="1" applyAlignment="1">
      <alignment vertical="top" wrapText="1"/>
    </xf>
    <xf numFmtId="165" fontId="25" fillId="0" borderId="4" xfId="18" applyNumberFormat="1" applyBorder="1" applyAlignment="1">
      <alignment vertical="top" wrapText="1"/>
    </xf>
    <xf numFmtId="0" fontId="25" fillId="0" borderId="5" xfId="18" applyBorder="1" applyAlignment="1">
      <alignment vertical="top" wrapText="1"/>
    </xf>
    <xf numFmtId="3" fontId="25" fillId="0" borderId="6" xfId="18" applyNumberFormat="1" applyBorder="1" applyAlignment="1">
      <alignment vertical="top" wrapText="1"/>
    </xf>
    <xf numFmtId="165" fontId="25" fillId="0" borderId="6" xfId="18" applyNumberFormat="1" applyBorder="1" applyAlignment="1">
      <alignment vertical="top" wrapText="1"/>
    </xf>
    <xf numFmtId="0" fontId="31" fillId="0" borderId="0" xfId="18" applyFont="1" applyAlignment="1">
      <alignment vertical="center"/>
    </xf>
  </cellXfs>
  <cellStyles count="19">
    <cellStyle name="_Heading1_" xfId="13" xr:uid="{00000000-0005-0000-0000-000000000000}"/>
    <cellStyle name="Comma 2" xfId="6" xr:uid="{00000000-0005-0000-0000-000001000000}"/>
    <cellStyle name="Comma 2 2" xfId="15" xr:uid="{48FE9647-F0AE-493B-8DB4-9EAF7D695BB7}"/>
    <cellStyle name="Comma 3" xfId="10" xr:uid="{00000000-0005-0000-0000-000002000000}"/>
    <cellStyle name="Comma 3 2" xfId="16" xr:uid="{B0347372-045C-401B-815C-087D0BAC7ED8}"/>
    <cellStyle name="Comma 4" xfId="12" xr:uid="{00000000-0005-0000-0000-000003000000}"/>
    <cellStyle name="Comma 4 2" xfId="17" xr:uid="{3106E050-5D2C-47B1-BC5B-B100B8763649}"/>
    <cellStyle name="Hyperlink" xfId="1" builtinId="8"/>
    <cellStyle name="Hyperlink 2" xfId="4" xr:uid="{00000000-0005-0000-0000-000005000000}"/>
    <cellStyle name="Hyperlink 3" xfId="7" xr:uid="{00000000-0005-0000-0000-000006000000}"/>
    <cellStyle name="Hyperlink 4" xfId="3" xr:uid="{00000000-0005-0000-0000-000007000000}"/>
    <cellStyle name="Normal" xfId="0" builtinId="0"/>
    <cellStyle name="Normal 2" xfId="2" xr:uid="{00000000-0005-0000-0000-000009000000}"/>
    <cellStyle name="Normal 2 2" xfId="8" xr:uid="{00000000-0005-0000-0000-00000A000000}"/>
    <cellStyle name="Normal 2 3" xfId="5" xr:uid="{00000000-0005-0000-0000-00000B000000}"/>
    <cellStyle name="Normal 3" xfId="9" xr:uid="{00000000-0005-0000-0000-00000C000000}"/>
    <cellStyle name="Normal 4" xfId="11" xr:uid="{00000000-0005-0000-0000-00000D000000}"/>
    <cellStyle name="Normal 5" xfId="18" xr:uid="{FF5B2B84-A402-46A4-AEB7-1D259004F930}"/>
    <cellStyle name="Normal_2D478743500BB0D64A2572950077C1D9 (2-09-54 PM)" xfId="14" xr:uid="{C960CE18-D6E7-446A-9A96-1554FAF50726}"/>
  </cellStyles>
  <dxfs count="0"/>
  <tableStyles count="0" defaultTableStyle="TableStyleMedium2" defaultPivotStyle="PivotStyleLight16"/>
  <colors>
    <mruColors>
      <color rgb="FF2A2A2A"/>
      <color rgb="FFEEEEEE"/>
      <color rgb="FF66FF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ttp://creativecommons.org/licenses/by/4.0/" TargetMode="External"/><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5159971</xdr:colOff>
      <xdr:row>1</xdr:row>
      <xdr:rowOff>85724</xdr:rowOff>
    </xdr:from>
    <xdr:to>
      <xdr:col>0</xdr:col>
      <xdr:colOff>5159971</xdr:colOff>
      <xdr:row>7</xdr:row>
      <xdr:rowOff>58347</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540971" y="276224"/>
          <a:ext cx="0" cy="1111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0</xdr:col>
      <xdr:colOff>8475</xdr:colOff>
      <xdr:row>0</xdr:row>
      <xdr:rowOff>9525</xdr:rowOff>
    </xdr:from>
    <xdr:to>
      <xdr:col>1</xdr:col>
      <xdr:colOff>0</xdr:colOff>
      <xdr:row>2</xdr:row>
      <xdr:rowOff>168525</xdr:rowOff>
    </xdr:to>
    <xdr:pic>
      <xdr:nvPicPr>
        <xdr:cNvPr id="8" name="Picture 7" title="Queensland Treasury">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75" y="9525"/>
          <a:ext cx="6840000" cy="540000"/>
        </a:xfrm>
        <a:prstGeom prst="rect">
          <a:avLst/>
        </a:prstGeom>
        <a:noFill/>
        <a:ln>
          <a:noFill/>
        </a:ln>
      </xdr:spPr>
    </xdr:pic>
    <xdr:clientData/>
  </xdr:twoCellAnchor>
  <xdr:twoCellAnchor editAs="oneCell">
    <xdr:from>
      <xdr:col>0</xdr:col>
      <xdr:colOff>104775</xdr:colOff>
      <xdr:row>0</xdr:row>
      <xdr:rowOff>104775</xdr:rowOff>
    </xdr:from>
    <xdr:to>
      <xdr:col>0</xdr:col>
      <xdr:colOff>1127125</xdr:colOff>
      <xdr:row>2</xdr:row>
      <xdr:rowOff>83185</xdr:rowOff>
    </xdr:to>
    <xdr:pic>
      <xdr:nvPicPr>
        <xdr:cNvPr id="9" name="Picture 8" title="Queensland Government">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775" y="104775"/>
          <a:ext cx="1022350" cy="35941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0</xdr:row>
      <xdr:rowOff>0</xdr:rowOff>
    </xdr:from>
    <xdr:to>
      <xdr:col>2</xdr:col>
      <xdr:colOff>20100</xdr:colOff>
      <xdr:row>2</xdr:row>
      <xdr:rowOff>168525</xdr:rowOff>
    </xdr:to>
    <xdr:pic>
      <xdr:nvPicPr>
        <xdr:cNvPr id="6" name="Picture 5" title="Queensland Treasury">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0"/>
          <a:ext cx="6840000" cy="540000"/>
        </a:xfrm>
        <a:prstGeom prst="rect">
          <a:avLst/>
        </a:prstGeom>
        <a:noFill/>
        <a:ln>
          <a:noFill/>
        </a:ln>
      </xdr:spPr>
    </xdr:pic>
    <xdr:clientData/>
  </xdr:twoCellAnchor>
  <xdr:twoCellAnchor editAs="oneCell">
    <xdr:from>
      <xdr:col>1</xdr:col>
      <xdr:colOff>0</xdr:colOff>
      <xdr:row>23</xdr:row>
      <xdr:rowOff>0</xdr:rowOff>
    </xdr:from>
    <xdr:to>
      <xdr:col>1</xdr:col>
      <xdr:colOff>838200</xdr:colOff>
      <xdr:row>23</xdr:row>
      <xdr:rowOff>295275</xdr:rowOff>
    </xdr:to>
    <xdr:pic>
      <xdr:nvPicPr>
        <xdr:cNvPr id="4" name="Picture 3" descr="Creative Commons License">
          <a:hlinkClick xmlns:r="http://schemas.openxmlformats.org/officeDocument/2006/relationships" r:id="rId2"/>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7650" y="12268200"/>
          <a:ext cx="838200" cy="29527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qgso.qld.gov.au/" TargetMode="External"/><Relationship Id="rId2" Type="http://schemas.openxmlformats.org/officeDocument/2006/relationships/hyperlink" Target="mailto:govstat@treasury.qld.gov.au" TargetMode="External"/><Relationship Id="rId1" Type="http://schemas.openxmlformats.org/officeDocument/2006/relationships/hyperlink" Target="http://www.qgso.qld.gov.au/"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govstat@treasury.qld.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0"/>
  <sheetViews>
    <sheetView tabSelected="1" zoomScaleNormal="100" zoomScaleSheetLayoutView="100" workbookViewId="0">
      <selection activeCell="A14" sqref="A14"/>
    </sheetView>
  </sheetViews>
  <sheetFormatPr defaultColWidth="0" defaultRowHeight="14.25" zeroHeight="1" x14ac:dyDescent="0.2"/>
  <cols>
    <col min="1" max="1" width="102.7109375" style="7" customWidth="1"/>
    <col min="2" max="16384" width="9.140625" style="1" hidden="1"/>
  </cols>
  <sheetData>
    <row r="1" spans="1:1" s="13" customFormat="1" ht="15" x14ac:dyDescent="0.25"/>
    <row r="2" spans="1:1" s="13" customFormat="1" ht="15" x14ac:dyDescent="0.25"/>
    <row r="3" spans="1:1" s="13" customFormat="1" ht="15" x14ac:dyDescent="0.25"/>
    <row r="4" spans="1:1" s="16" customFormat="1" ht="11.25" x14ac:dyDescent="0.2">
      <c r="A4" s="15" t="s">
        <v>2</v>
      </c>
    </row>
    <row r="5" spans="1:1" ht="20.25" x14ac:dyDescent="0.3">
      <c r="A5" s="6"/>
    </row>
    <row r="6" spans="1:1" x14ac:dyDescent="0.2"/>
    <row r="7" spans="1:1" x14ac:dyDescent="0.2"/>
    <row r="8" spans="1:1" x14ac:dyDescent="0.2"/>
    <row r="9" spans="1:1" x14ac:dyDescent="0.2"/>
    <row r="10" spans="1:1" x14ac:dyDescent="0.2"/>
    <row r="11" spans="1:1" x14ac:dyDescent="0.2"/>
    <row r="12" spans="1:1" x14ac:dyDescent="0.2"/>
    <row r="13" spans="1:1" x14ac:dyDescent="0.2"/>
    <row r="14" spans="1:1" ht="106.5" x14ac:dyDescent="0.7">
      <c r="A14" s="19" t="s">
        <v>9</v>
      </c>
    </row>
    <row r="15" spans="1:1" x14ac:dyDescent="0.2"/>
    <row r="16" spans="1:1" x14ac:dyDescent="0.2"/>
    <row r="17" spans="1:1" x14ac:dyDescent="0.2"/>
    <row r="18" spans="1:1" ht="23.25" x14ac:dyDescent="0.35">
      <c r="A18" s="18" t="s">
        <v>14</v>
      </c>
    </row>
    <row r="19" spans="1:1" x14ac:dyDescent="0.2"/>
    <row r="20" spans="1:1" ht="18.75" x14ac:dyDescent="0.3">
      <c r="A20" s="11" t="s">
        <v>0</v>
      </c>
    </row>
    <row r="21" spans="1:1" x14ac:dyDescent="0.2"/>
    <row r="22" spans="1:1" ht="23.25" x14ac:dyDescent="0.35">
      <c r="A22" s="18" t="s">
        <v>8</v>
      </c>
    </row>
    <row r="23" spans="1:1" x14ac:dyDescent="0.2"/>
    <row r="24" spans="1:1" x14ac:dyDescent="0.2"/>
    <row r="25" spans="1:1" x14ac:dyDescent="0.2"/>
    <row r="26" spans="1:1" x14ac:dyDescent="0.2"/>
    <row r="27" spans="1:1" x14ac:dyDescent="0.2"/>
    <row r="28" spans="1:1" ht="15.75" x14ac:dyDescent="0.25">
      <c r="A28" s="3"/>
    </row>
    <row r="29" spans="1:1" x14ac:dyDescent="0.2">
      <c r="A29" s="4"/>
    </row>
    <row r="30" spans="1:1" x14ac:dyDescent="0.2"/>
    <row r="31" spans="1:1" x14ac:dyDescent="0.2"/>
    <row r="32" spans="1:1" x14ac:dyDescent="0.2"/>
    <row r="33" spans="1:1" x14ac:dyDescent="0.2">
      <c r="A33" s="2"/>
    </row>
    <row r="34" spans="1:1" x14ac:dyDescent="0.2">
      <c r="A34" s="2"/>
    </row>
    <row r="35" spans="1:1" x14ac:dyDescent="0.2"/>
    <row r="36" spans="1:1" x14ac:dyDescent="0.2"/>
    <row r="37" spans="1:1" x14ac:dyDescent="0.2">
      <c r="A37" s="5"/>
    </row>
    <row r="38" spans="1:1" x14ac:dyDescent="0.2"/>
    <row r="39" spans="1:1" x14ac:dyDescent="0.2">
      <c r="A39" s="8"/>
    </row>
    <row r="40" spans="1:1" hidden="1" x14ac:dyDescent="0.2">
      <c r="A40" s="9"/>
    </row>
  </sheetData>
  <pageMargins left="0.39370078740157483" right="0.39370078740157483" top="0.39370078740157483" bottom="0.39370078740157483"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A6161-7F87-453F-91B7-4F85328BC66A}">
  <dimension ref="A1:F21"/>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HYPERLINK("#'Contents'!B12", "Link to contents")</f>
        <v>Link to contents</v>
      </c>
    </row>
    <row r="2" spans="1:6" x14ac:dyDescent="0.2">
      <c r="B2" s="29" t="s">
        <v>29</v>
      </c>
    </row>
    <row r="5" spans="1:6" x14ac:dyDescent="0.2">
      <c r="B5" s="34" t="s">
        <v>67</v>
      </c>
      <c r="C5" s="35" t="s">
        <v>68</v>
      </c>
      <c r="D5" s="35" t="s">
        <v>69</v>
      </c>
      <c r="E5" s="35" t="s">
        <v>70</v>
      </c>
      <c r="F5" s="35" t="s">
        <v>71</v>
      </c>
    </row>
    <row r="6" spans="1:6" x14ac:dyDescent="0.2">
      <c r="B6" s="36" t="s">
        <v>83</v>
      </c>
      <c r="C6" s="37">
        <v>2588882</v>
      </c>
      <c r="D6" s="38">
        <v>62.9</v>
      </c>
      <c r="E6" s="38">
        <v>59.6</v>
      </c>
      <c r="F6" s="38">
        <v>66</v>
      </c>
    </row>
    <row r="7" spans="1:6" x14ac:dyDescent="0.2">
      <c r="B7" s="36" t="s">
        <v>84</v>
      </c>
      <c r="C7" s="37">
        <v>1331125</v>
      </c>
      <c r="D7" s="38">
        <v>32.299999999999997</v>
      </c>
      <c r="E7" s="38">
        <v>29.4</v>
      </c>
      <c r="F7" s="38">
        <v>35.4</v>
      </c>
    </row>
    <row r="8" spans="1:6" x14ac:dyDescent="0.2">
      <c r="B8" s="36" t="s">
        <v>85</v>
      </c>
      <c r="C8" s="37">
        <v>146766</v>
      </c>
      <c r="D8" s="38">
        <v>3.6</v>
      </c>
      <c r="E8" s="38">
        <v>2.4</v>
      </c>
      <c r="F8" s="38">
        <v>5.2</v>
      </c>
    </row>
    <row r="9" spans="1:6" x14ac:dyDescent="0.2">
      <c r="B9" s="36" t="s">
        <v>86</v>
      </c>
      <c r="C9" s="37">
        <v>39777</v>
      </c>
      <c r="D9" s="38">
        <v>1</v>
      </c>
      <c r="E9" s="38">
        <v>0.6</v>
      </c>
      <c r="F9" s="38">
        <v>1.6</v>
      </c>
    </row>
    <row r="10" spans="1:6" x14ac:dyDescent="0.2">
      <c r="B10" s="36" t="s">
        <v>76</v>
      </c>
      <c r="C10" s="37">
        <v>11087</v>
      </c>
      <c r="D10" s="38">
        <v>0.3</v>
      </c>
      <c r="E10" s="38">
        <v>0.1</v>
      </c>
      <c r="F10" s="38">
        <v>0.8</v>
      </c>
    </row>
    <row r="11" spans="1:6" x14ac:dyDescent="0.2">
      <c r="B11" s="36" t="s">
        <v>77</v>
      </c>
      <c r="C11" s="37">
        <v>0</v>
      </c>
      <c r="D11" s="38">
        <v>0</v>
      </c>
      <c r="E11" s="38">
        <v>0</v>
      </c>
      <c r="F11" s="38">
        <v>0.6</v>
      </c>
    </row>
    <row r="12" spans="1:6" x14ac:dyDescent="0.2">
      <c r="B12" s="39" t="s">
        <v>78</v>
      </c>
      <c r="C12" s="40">
        <v>4117637</v>
      </c>
      <c r="D12" s="41">
        <v>100</v>
      </c>
      <c r="E12" s="41"/>
      <c r="F12" s="41"/>
    </row>
    <row r="15" spans="1:6" x14ac:dyDescent="0.2">
      <c r="B15" s="32" t="s">
        <v>79</v>
      </c>
    </row>
    <row r="16" spans="1:6" x14ac:dyDescent="0.2">
      <c r="B16" s="32" t="s">
        <v>67</v>
      </c>
    </row>
    <row r="17" spans="2:2" x14ac:dyDescent="0.2">
      <c r="B17" s="42" t="s">
        <v>80</v>
      </c>
    </row>
    <row r="18" spans="2:2" x14ac:dyDescent="0.2">
      <c r="B18" s="32" t="s">
        <v>18</v>
      </c>
    </row>
    <row r="19" spans="2:2" x14ac:dyDescent="0.2">
      <c r="B19" s="32" t="s">
        <v>81</v>
      </c>
    </row>
    <row r="20" spans="2:2" x14ac:dyDescent="0.2">
      <c r="B20" s="33" t="str">
        <f>HYPERLINK("#'cf002a'!A1", "&lt;&lt;&lt; Previous table")</f>
        <v>&lt;&lt;&lt; Previous table</v>
      </c>
    </row>
    <row r="21" spans="2:2" x14ac:dyDescent="0.2">
      <c r="B21" s="33" t="str">
        <f>HYPERLINK("#'cf002b'!A1", "&gt;&gt;&gt; Next table")</f>
        <v>&gt;&gt;&gt; Next table</v>
      </c>
    </row>
  </sheetData>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8A05D-39E0-460C-A8FE-2F4CD315362E}">
  <dimension ref="A1:F19"/>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HYPERLINK("#'Contents'!B13", "Link to contents")</f>
        <v>Link to contents</v>
      </c>
    </row>
    <row r="2" spans="1:6" x14ac:dyDescent="0.2">
      <c r="B2" s="29" t="s">
        <v>30</v>
      </c>
    </row>
    <row r="5" spans="1:6" x14ac:dyDescent="0.2">
      <c r="B5" s="34" t="s">
        <v>67</v>
      </c>
      <c r="C5" s="35" t="s">
        <v>68</v>
      </c>
      <c r="D5" s="35" t="s">
        <v>69</v>
      </c>
      <c r="E5" s="35" t="s">
        <v>70</v>
      </c>
      <c r="F5" s="35" t="s">
        <v>71</v>
      </c>
    </row>
    <row r="6" spans="1:6" x14ac:dyDescent="0.2">
      <c r="B6" s="36" t="s">
        <v>87</v>
      </c>
      <c r="C6" s="37">
        <v>3920007</v>
      </c>
      <c r="D6" s="38">
        <v>95.2</v>
      </c>
      <c r="E6" s="38">
        <v>93.5</v>
      </c>
      <c r="F6" s="38">
        <v>96.5</v>
      </c>
    </row>
    <row r="7" spans="1:6" x14ac:dyDescent="0.2">
      <c r="B7" s="36" t="s">
        <v>88</v>
      </c>
      <c r="C7" s="37">
        <v>186543</v>
      </c>
      <c r="D7" s="38">
        <v>4.5</v>
      </c>
      <c r="E7" s="38">
        <v>3.3</v>
      </c>
      <c r="F7" s="38">
        <v>6.2</v>
      </c>
    </row>
    <row r="8" spans="1:6" x14ac:dyDescent="0.2">
      <c r="B8" s="36" t="s">
        <v>76</v>
      </c>
      <c r="C8" s="37">
        <v>11087</v>
      </c>
      <c r="D8" s="38">
        <v>0.3</v>
      </c>
      <c r="E8" s="38">
        <v>0.1</v>
      </c>
      <c r="F8" s="38">
        <v>0.8</v>
      </c>
    </row>
    <row r="9" spans="1:6" x14ac:dyDescent="0.2">
      <c r="B9" s="36" t="s">
        <v>77</v>
      </c>
      <c r="C9" s="37">
        <v>0</v>
      </c>
      <c r="D9" s="38">
        <v>0</v>
      </c>
      <c r="E9" s="38">
        <v>0</v>
      </c>
      <c r="F9" s="38">
        <v>0.6</v>
      </c>
    </row>
    <row r="10" spans="1:6" x14ac:dyDescent="0.2">
      <c r="B10" s="39" t="s">
        <v>78</v>
      </c>
      <c r="C10" s="40">
        <v>4117637</v>
      </c>
      <c r="D10" s="41">
        <v>100</v>
      </c>
      <c r="E10" s="41"/>
      <c r="F10" s="41"/>
    </row>
    <row r="13" spans="1:6" x14ac:dyDescent="0.2">
      <c r="B13" s="32" t="s">
        <v>79</v>
      </c>
    </row>
    <row r="14" spans="1:6" x14ac:dyDescent="0.2">
      <c r="B14" s="32" t="s">
        <v>67</v>
      </c>
    </row>
    <row r="15" spans="1:6" x14ac:dyDescent="0.2">
      <c r="B15" s="42" t="s">
        <v>80</v>
      </c>
    </row>
    <row r="16" spans="1:6" x14ac:dyDescent="0.2">
      <c r="B16" s="32" t="s">
        <v>18</v>
      </c>
    </row>
    <row r="17" spans="2:2" x14ac:dyDescent="0.2">
      <c r="B17" s="32" t="s">
        <v>81</v>
      </c>
    </row>
    <row r="18" spans="2:2" x14ac:dyDescent="0.2">
      <c r="B18" s="33" t="str">
        <f>HYPERLINK("#'vf002b'!A1", "&lt;&lt;&lt; Previous table")</f>
        <v>&lt;&lt;&lt; Previous table</v>
      </c>
    </row>
    <row r="19" spans="2:2" x14ac:dyDescent="0.2">
      <c r="B19" s="33" t="str">
        <f>HYPERLINK("#'vf003a'!A1", "&gt;&gt;&gt; Next table")</f>
        <v>&gt;&gt;&gt; Next table</v>
      </c>
    </row>
  </sheetData>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4F014-D1DD-436F-B062-89AAE1CE365B}">
  <dimension ref="A1:F21"/>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HYPERLINK("#'Contents'!B14", "Link to contents")</f>
        <v>Link to contents</v>
      </c>
    </row>
    <row r="2" spans="1:6" x14ac:dyDescent="0.2">
      <c r="B2" s="29" t="s">
        <v>31</v>
      </c>
    </row>
    <row r="5" spans="1:6" x14ac:dyDescent="0.2">
      <c r="B5" s="34" t="s">
        <v>67</v>
      </c>
      <c r="C5" s="35" t="s">
        <v>68</v>
      </c>
      <c r="D5" s="35" t="s">
        <v>69</v>
      </c>
      <c r="E5" s="35" t="s">
        <v>70</v>
      </c>
      <c r="F5" s="35" t="s">
        <v>71</v>
      </c>
    </row>
    <row r="6" spans="1:6" x14ac:dyDescent="0.2">
      <c r="B6" s="36" t="s">
        <v>72</v>
      </c>
      <c r="C6" s="37">
        <v>3718068</v>
      </c>
      <c r="D6" s="38">
        <v>90.3</v>
      </c>
      <c r="E6" s="38">
        <v>88.3</v>
      </c>
      <c r="F6" s="38">
        <v>92</v>
      </c>
    </row>
    <row r="7" spans="1:6" x14ac:dyDescent="0.2">
      <c r="B7" s="36" t="s">
        <v>73</v>
      </c>
      <c r="C7" s="37">
        <v>179808</v>
      </c>
      <c r="D7" s="38">
        <v>4.4000000000000004</v>
      </c>
      <c r="E7" s="38">
        <v>3.3</v>
      </c>
      <c r="F7" s="38">
        <v>5.8</v>
      </c>
    </row>
    <row r="8" spans="1:6" x14ac:dyDescent="0.2">
      <c r="B8" s="36" t="s">
        <v>74</v>
      </c>
      <c r="C8" s="37">
        <v>75518</v>
      </c>
      <c r="D8" s="38">
        <v>1.8</v>
      </c>
      <c r="E8" s="38">
        <v>1</v>
      </c>
      <c r="F8" s="38">
        <v>3.2</v>
      </c>
    </row>
    <row r="9" spans="1:6" x14ac:dyDescent="0.2">
      <c r="B9" s="36" t="s">
        <v>75</v>
      </c>
      <c r="C9" s="37">
        <v>126525</v>
      </c>
      <c r="D9" s="38">
        <v>3.1</v>
      </c>
      <c r="E9" s="38">
        <v>2.2000000000000002</v>
      </c>
      <c r="F9" s="38">
        <v>4.2</v>
      </c>
    </row>
    <row r="10" spans="1:6" x14ac:dyDescent="0.2">
      <c r="B10" s="36" t="s">
        <v>76</v>
      </c>
      <c r="C10" s="37">
        <v>17717</v>
      </c>
      <c r="D10" s="38">
        <v>0.4</v>
      </c>
      <c r="E10" s="38">
        <v>0.1</v>
      </c>
      <c r="F10" s="38">
        <v>1.2</v>
      </c>
    </row>
    <row r="11" spans="1:6" x14ac:dyDescent="0.2">
      <c r="B11" s="36" t="s">
        <v>77</v>
      </c>
      <c r="C11" s="37">
        <v>0</v>
      </c>
      <c r="D11" s="38">
        <v>0</v>
      </c>
      <c r="E11" s="38">
        <v>0</v>
      </c>
      <c r="F11" s="38">
        <v>0.6</v>
      </c>
    </row>
    <row r="12" spans="1:6" x14ac:dyDescent="0.2">
      <c r="B12" s="39" t="s">
        <v>78</v>
      </c>
      <c r="C12" s="40">
        <v>4117637</v>
      </c>
      <c r="D12" s="41">
        <v>100</v>
      </c>
      <c r="E12" s="41"/>
      <c r="F12" s="41"/>
    </row>
    <row r="15" spans="1:6" x14ac:dyDescent="0.2">
      <c r="B15" s="32" t="s">
        <v>79</v>
      </c>
    </row>
    <row r="16" spans="1:6" x14ac:dyDescent="0.2">
      <c r="B16" s="32" t="s">
        <v>67</v>
      </c>
    </row>
    <row r="17" spans="2:2" x14ac:dyDescent="0.2">
      <c r="B17" s="42" t="s">
        <v>80</v>
      </c>
    </row>
    <row r="18" spans="2:2" x14ac:dyDescent="0.2">
      <c r="B18" s="32" t="s">
        <v>18</v>
      </c>
    </row>
    <row r="19" spans="2:2" x14ac:dyDescent="0.2">
      <c r="B19" s="32" t="s">
        <v>81</v>
      </c>
    </row>
    <row r="20" spans="2:2" x14ac:dyDescent="0.2">
      <c r="B20" s="33" t="str">
        <f>HYPERLINK("#'cf002b'!A1", "&lt;&lt;&lt; Previous table")</f>
        <v>&lt;&lt;&lt; Previous table</v>
      </c>
    </row>
    <row r="21" spans="2:2" x14ac:dyDescent="0.2">
      <c r="B21" s="33" t="str">
        <f>HYPERLINK("#'cf003a'!A1", "&gt;&gt;&gt; Next table")</f>
        <v>&gt;&gt;&gt; Next table</v>
      </c>
    </row>
  </sheetData>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463E9-CD46-4F83-B569-06BE5B8DE583}">
  <dimension ref="A1:F19"/>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HYPERLINK("#'Contents'!B15", "Link to contents")</f>
        <v>Link to contents</v>
      </c>
    </row>
    <row r="2" spans="1:6" x14ac:dyDescent="0.2">
      <c r="B2" s="29" t="s">
        <v>32</v>
      </c>
    </row>
    <row r="5" spans="1:6" x14ac:dyDescent="0.2">
      <c r="B5" s="34" t="s">
        <v>67</v>
      </c>
      <c r="C5" s="35" t="s">
        <v>68</v>
      </c>
      <c r="D5" s="35" t="s">
        <v>69</v>
      </c>
      <c r="E5" s="35" t="s">
        <v>70</v>
      </c>
      <c r="F5" s="35" t="s">
        <v>71</v>
      </c>
    </row>
    <row r="6" spans="1:6" x14ac:dyDescent="0.2">
      <c r="B6" s="36" t="s">
        <v>82</v>
      </c>
      <c r="C6" s="37">
        <v>3973394</v>
      </c>
      <c r="D6" s="38">
        <v>96.5</v>
      </c>
      <c r="E6" s="38">
        <v>95.1</v>
      </c>
      <c r="F6" s="38">
        <v>97.5</v>
      </c>
    </row>
    <row r="7" spans="1:6" x14ac:dyDescent="0.2">
      <c r="B7" s="36" t="s">
        <v>75</v>
      </c>
      <c r="C7" s="37">
        <v>126525</v>
      </c>
      <c r="D7" s="38">
        <v>3.1</v>
      </c>
      <c r="E7" s="38">
        <v>2.2000000000000002</v>
      </c>
      <c r="F7" s="38">
        <v>4.2</v>
      </c>
    </row>
    <row r="8" spans="1:6" x14ac:dyDescent="0.2">
      <c r="B8" s="36" t="s">
        <v>76</v>
      </c>
      <c r="C8" s="37">
        <v>17717</v>
      </c>
      <c r="D8" s="38">
        <v>0.4</v>
      </c>
      <c r="E8" s="38">
        <v>0.1</v>
      </c>
      <c r="F8" s="38">
        <v>1.2</v>
      </c>
    </row>
    <row r="9" spans="1:6" x14ac:dyDescent="0.2">
      <c r="B9" s="36" t="s">
        <v>77</v>
      </c>
      <c r="C9" s="37">
        <v>0</v>
      </c>
      <c r="D9" s="38">
        <v>0</v>
      </c>
      <c r="E9" s="38">
        <v>0</v>
      </c>
      <c r="F9" s="38">
        <v>0.6</v>
      </c>
    </row>
    <row r="10" spans="1:6" x14ac:dyDescent="0.2">
      <c r="B10" s="39" t="s">
        <v>78</v>
      </c>
      <c r="C10" s="40">
        <v>4117637</v>
      </c>
      <c r="D10" s="41">
        <v>100</v>
      </c>
      <c r="E10" s="41"/>
      <c r="F10" s="41"/>
    </row>
    <row r="13" spans="1:6" x14ac:dyDescent="0.2">
      <c r="B13" s="32" t="s">
        <v>79</v>
      </c>
    </row>
    <row r="14" spans="1:6" x14ac:dyDescent="0.2">
      <c r="B14" s="32" t="s">
        <v>67</v>
      </c>
    </row>
    <row r="15" spans="1:6" x14ac:dyDescent="0.2">
      <c r="B15" s="42" t="s">
        <v>80</v>
      </c>
    </row>
    <row r="16" spans="1:6" x14ac:dyDescent="0.2">
      <c r="B16" s="32" t="s">
        <v>18</v>
      </c>
    </row>
    <row r="17" spans="2:2" x14ac:dyDescent="0.2">
      <c r="B17" s="32" t="s">
        <v>81</v>
      </c>
    </row>
    <row r="18" spans="2:2" x14ac:dyDescent="0.2">
      <c r="B18" s="33" t="str">
        <f>HYPERLINK("#'vf003a'!A1", "&lt;&lt;&lt; Previous table")</f>
        <v>&lt;&lt;&lt; Previous table</v>
      </c>
    </row>
    <row r="19" spans="2:2" x14ac:dyDescent="0.2">
      <c r="B19" s="33" t="str">
        <f>HYPERLINK("#'vf003b'!A1", "&gt;&gt;&gt; Next table")</f>
        <v>&gt;&gt;&gt; Next table</v>
      </c>
    </row>
  </sheetData>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41051-583F-4F01-871F-D7679D260A0C}">
  <dimension ref="A1:F21"/>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HYPERLINK("#'Contents'!B16", "Link to contents")</f>
        <v>Link to contents</v>
      </c>
    </row>
    <row r="2" spans="1:6" x14ac:dyDescent="0.2">
      <c r="B2" s="29" t="s">
        <v>33</v>
      </c>
    </row>
    <row r="5" spans="1:6" x14ac:dyDescent="0.2">
      <c r="B5" s="34" t="s">
        <v>67</v>
      </c>
      <c r="C5" s="35" t="s">
        <v>68</v>
      </c>
      <c r="D5" s="35" t="s">
        <v>69</v>
      </c>
      <c r="E5" s="35" t="s">
        <v>70</v>
      </c>
      <c r="F5" s="35" t="s">
        <v>71</v>
      </c>
    </row>
    <row r="6" spans="1:6" x14ac:dyDescent="0.2">
      <c r="B6" s="36" t="s">
        <v>83</v>
      </c>
      <c r="C6" s="37">
        <v>3761046</v>
      </c>
      <c r="D6" s="38">
        <v>91.3</v>
      </c>
      <c r="E6" s="38">
        <v>89.1</v>
      </c>
      <c r="F6" s="38">
        <v>93.1</v>
      </c>
    </row>
    <row r="7" spans="1:6" x14ac:dyDescent="0.2">
      <c r="B7" s="36" t="s">
        <v>84</v>
      </c>
      <c r="C7" s="37">
        <v>277030</v>
      </c>
      <c r="D7" s="38">
        <v>6.7</v>
      </c>
      <c r="E7" s="38">
        <v>5.2</v>
      </c>
      <c r="F7" s="38">
        <v>8.6999999999999993</v>
      </c>
    </row>
    <row r="8" spans="1:6" x14ac:dyDescent="0.2">
      <c r="B8" s="36" t="s">
        <v>85</v>
      </c>
      <c r="C8" s="37">
        <v>38030</v>
      </c>
      <c r="D8" s="38">
        <v>0.9</v>
      </c>
      <c r="E8" s="38">
        <v>0.4</v>
      </c>
      <c r="F8" s="38">
        <v>2</v>
      </c>
    </row>
    <row r="9" spans="1:6" x14ac:dyDescent="0.2">
      <c r="B9" s="36" t="s">
        <v>86</v>
      </c>
      <c r="C9" s="37">
        <v>32474</v>
      </c>
      <c r="D9" s="38">
        <v>0.8</v>
      </c>
      <c r="E9" s="38">
        <v>0.3</v>
      </c>
      <c r="F9" s="38">
        <v>1.8</v>
      </c>
    </row>
    <row r="10" spans="1:6" x14ac:dyDescent="0.2">
      <c r="B10" s="36" t="s">
        <v>76</v>
      </c>
      <c r="C10" s="37">
        <v>9057</v>
      </c>
      <c r="D10" s="38">
        <v>0.2</v>
      </c>
      <c r="E10" s="38">
        <v>0.1</v>
      </c>
      <c r="F10" s="38">
        <v>0.7</v>
      </c>
    </row>
    <row r="11" spans="1:6" x14ac:dyDescent="0.2">
      <c r="B11" s="36" t="s">
        <v>77</v>
      </c>
      <c r="C11" s="37">
        <v>0</v>
      </c>
      <c r="D11" s="38">
        <v>0</v>
      </c>
      <c r="E11" s="38">
        <v>0</v>
      </c>
      <c r="F11" s="38">
        <v>0.6</v>
      </c>
    </row>
    <row r="12" spans="1:6" x14ac:dyDescent="0.2">
      <c r="B12" s="39" t="s">
        <v>78</v>
      </c>
      <c r="C12" s="40">
        <v>4117637</v>
      </c>
      <c r="D12" s="41">
        <v>100</v>
      </c>
      <c r="E12" s="41"/>
      <c r="F12" s="41"/>
    </row>
    <row r="15" spans="1:6" x14ac:dyDescent="0.2">
      <c r="B15" s="32" t="s">
        <v>79</v>
      </c>
    </row>
    <row r="16" spans="1:6" x14ac:dyDescent="0.2">
      <c r="B16" s="32" t="s">
        <v>67</v>
      </c>
    </row>
    <row r="17" spans="2:2" x14ac:dyDescent="0.2">
      <c r="B17" s="42" t="s">
        <v>80</v>
      </c>
    </row>
    <row r="18" spans="2:2" x14ac:dyDescent="0.2">
      <c r="B18" s="32" t="s">
        <v>18</v>
      </c>
    </row>
    <row r="19" spans="2:2" x14ac:dyDescent="0.2">
      <c r="B19" s="32" t="s">
        <v>81</v>
      </c>
    </row>
    <row r="20" spans="2:2" x14ac:dyDescent="0.2">
      <c r="B20" s="33" t="str">
        <f>HYPERLINK("#'cf003a'!A1", "&lt;&lt;&lt; Previous table")</f>
        <v>&lt;&lt;&lt; Previous table</v>
      </c>
    </row>
    <row r="21" spans="2:2" x14ac:dyDescent="0.2">
      <c r="B21" s="33" t="str">
        <f>HYPERLINK("#'cf003b'!A1", "&gt;&gt;&gt; Next table")</f>
        <v>&gt;&gt;&gt; Next table</v>
      </c>
    </row>
  </sheetData>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F2ED1-BA7C-4C38-9C9D-DBCEC3E466E6}">
  <dimension ref="A1:F19"/>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HYPERLINK("#'Contents'!B17", "Link to contents")</f>
        <v>Link to contents</v>
      </c>
    </row>
    <row r="2" spans="1:6" x14ac:dyDescent="0.2">
      <c r="B2" s="29" t="s">
        <v>34</v>
      </c>
    </row>
    <row r="5" spans="1:6" x14ac:dyDescent="0.2">
      <c r="B5" s="34" t="s">
        <v>67</v>
      </c>
      <c r="C5" s="35" t="s">
        <v>68</v>
      </c>
      <c r="D5" s="35" t="s">
        <v>69</v>
      </c>
      <c r="E5" s="35" t="s">
        <v>70</v>
      </c>
      <c r="F5" s="35" t="s">
        <v>71</v>
      </c>
    </row>
    <row r="6" spans="1:6" x14ac:dyDescent="0.2">
      <c r="B6" s="36" t="s">
        <v>87</v>
      </c>
      <c r="C6" s="37">
        <v>4038075</v>
      </c>
      <c r="D6" s="38">
        <v>98.1</v>
      </c>
      <c r="E6" s="38">
        <v>96.5</v>
      </c>
      <c r="F6" s="38">
        <v>98.9</v>
      </c>
    </row>
    <row r="7" spans="1:6" x14ac:dyDescent="0.2">
      <c r="B7" s="36" t="s">
        <v>88</v>
      </c>
      <c r="C7" s="37">
        <v>70504</v>
      </c>
      <c r="D7" s="38">
        <v>1.7</v>
      </c>
      <c r="E7" s="38">
        <v>0.9</v>
      </c>
      <c r="F7" s="38">
        <v>3.3</v>
      </c>
    </row>
    <row r="8" spans="1:6" x14ac:dyDescent="0.2">
      <c r="B8" s="36" t="s">
        <v>76</v>
      </c>
      <c r="C8" s="37">
        <v>9057</v>
      </c>
      <c r="D8" s="38">
        <v>0.2</v>
      </c>
      <c r="E8" s="38">
        <v>0.1</v>
      </c>
      <c r="F8" s="38">
        <v>0.7</v>
      </c>
    </row>
    <row r="9" spans="1:6" x14ac:dyDescent="0.2">
      <c r="B9" s="36" t="s">
        <v>77</v>
      </c>
      <c r="C9" s="37">
        <v>0</v>
      </c>
      <c r="D9" s="38">
        <v>0</v>
      </c>
      <c r="E9" s="38">
        <v>0</v>
      </c>
      <c r="F9" s="38">
        <v>0.6</v>
      </c>
    </row>
    <row r="10" spans="1:6" x14ac:dyDescent="0.2">
      <c r="B10" s="39" t="s">
        <v>78</v>
      </c>
      <c r="C10" s="40">
        <v>4117637</v>
      </c>
      <c r="D10" s="41">
        <v>100</v>
      </c>
      <c r="E10" s="41"/>
      <c r="F10" s="41"/>
    </row>
    <row r="13" spans="1:6" x14ac:dyDescent="0.2">
      <c r="B13" s="32" t="s">
        <v>79</v>
      </c>
    </row>
    <row r="14" spans="1:6" x14ac:dyDescent="0.2">
      <c r="B14" s="32" t="s">
        <v>67</v>
      </c>
    </row>
    <row r="15" spans="1:6" x14ac:dyDescent="0.2">
      <c r="B15" s="42" t="s">
        <v>80</v>
      </c>
    </row>
    <row r="16" spans="1:6" x14ac:dyDescent="0.2">
      <c r="B16" s="32" t="s">
        <v>18</v>
      </c>
    </row>
    <row r="17" spans="2:2" x14ac:dyDescent="0.2">
      <c r="B17" s="32" t="s">
        <v>81</v>
      </c>
    </row>
    <row r="18" spans="2:2" x14ac:dyDescent="0.2">
      <c r="B18" s="33" t="str">
        <f>HYPERLINK("#'vf003b'!A1", "&lt;&lt;&lt; Previous table")</f>
        <v>&lt;&lt;&lt; Previous table</v>
      </c>
    </row>
    <row r="19" spans="2:2" x14ac:dyDescent="0.2">
      <c r="B19" s="33" t="str">
        <f>HYPERLINK("#'vf004a'!A1", "&gt;&gt;&gt; Next table")</f>
        <v>&gt;&gt;&gt; Next table</v>
      </c>
    </row>
  </sheetData>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702B9-4D9E-4DDA-BFC7-22A32A068B4A}">
  <dimension ref="A1:F21"/>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HYPERLINK("#'Contents'!B18", "Link to contents")</f>
        <v>Link to contents</v>
      </c>
    </row>
    <row r="2" spans="1:6" x14ac:dyDescent="0.2">
      <c r="B2" s="29" t="s">
        <v>35</v>
      </c>
    </row>
    <row r="5" spans="1:6" x14ac:dyDescent="0.2">
      <c r="B5" s="34" t="s">
        <v>67</v>
      </c>
      <c r="C5" s="35" t="s">
        <v>68</v>
      </c>
      <c r="D5" s="35" t="s">
        <v>69</v>
      </c>
      <c r="E5" s="35" t="s">
        <v>70</v>
      </c>
      <c r="F5" s="35" t="s">
        <v>71</v>
      </c>
    </row>
    <row r="6" spans="1:6" x14ac:dyDescent="0.2">
      <c r="B6" s="36" t="s">
        <v>72</v>
      </c>
      <c r="C6" s="37">
        <v>2562240</v>
      </c>
      <c r="D6" s="38">
        <v>62.2</v>
      </c>
      <c r="E6" s="38">
        <v>59.1</v>
      </c>
      <c r="F6" s="38">
        <v>65.3</v>
      </c>
    </row>
    <row r="7" spans="1:6" x14ac:dyDescent="0.2">
      <c r="B7" s="36" t="s">
        <v>73</v>
      </c>
      <c r="C7" s="37">
        <v>844566</v>
      </c>
      <c r="D7" s="38">
        <v>20.5</v>
      </c>
      <c r="E7" s="38">
        <v>17.899999999999999</v>
      </c>
      <c r="F7" s="38">
        <v>23.3</v>
      </c>
    </row>
    <row r="8" spans="1:6" x14ac:dyDescent="0.2">
      <c r="B8" s="36" t="s">
        <v>74</v>
      </c>
      <c r="C8" s="37">
        <v>560897</v>
      </c>
      <c r="D8" s="38">
        <v>13.6</v>
      </c>
      <c r="E8" s="38">
        <v>11.1</v>
      </c>
      <c r="F8" s="38">
        <v>16.600000000000001</v>
      </c>
    </row>
    <row r="9" spans="1:6" x14ac:dyDescent="0.2">
      <c r="B9" s="36" t="s">
        <v>75</v>
      </c>
      <c r="C9" s="37">
        <v>123468</v>
      </c>
      <c r="D9" s="38">
        <v>3</v>
      </c>
      <c r="E9" s="38">
        <v>2.1</v>
      </c>
      <c r="F9" s="38">
        <v>4.3</v>
      </c>
    </row>
    <row r="10" spans="1:6" x14ac:dyDescent="0.2">
      <c r="B10" s="36" t="s">
        <v>76</v>
      </c>
      <c r="C10" s="37">
        <v>26466</v>
      </c>
      <c r="D10" s="38">
        <v>0.6</v>
      </c>
      <c r="E10" s="38">
        <v>0.3</v>
      </c>
      <c r="F10" s="38">
        <v>1.5</v>
      </c>
    </row>
    <row r="11" spans="1:6" x14ac:dyDescent="0.2">
      <c r="B11" s="36" t="s">
        <v>77</v>
      </c>
      <c r="C11" s="37">
        <v>0</v>
      </c>
      <c r="D11" s="38">
        <v>0</v>
      </c>
      <c r="E11" s="38">
        <v>0</v>
      </c>
      <c r="F11" s="38">
        <v>0.6</v>
      </c>
    </row>
    <row r="12" spans="1:6" x14ac:dyDescent="0.2">
      <c r="B12" s="39" t="s">
        <v>78</v>
      </c>
      <c r="C12" s="40">
        <v>4117637</v>
      </c>
      <c r="D12" s="41">
        <v>100</v>
      </c>
      <c r="E12" s="41"/>
      <c r="F12" s="41"/>
    </row>
    <row r="15" spans="1:6" x14ac:dyDescent="0.2">
      <c r="B15" s="32" t="s">
        <v>79</v>
      </c>
    </row>
    <row r="16" spans="1:6" x14ac:dyDescent="0.2">
      <c r="B16" s="32" t="s">
        <v>67</v>
      </c>
    </row>
    <row r="17" spans="2:2" x14ac:dyDescent="0.2">
      <c r="B17" s="42" t="s">
        <v>80</v>
      </c>
    </row>
    <row r="18" spans="2:2" x14ac:dyDescent="0.2">
      <c r="B18" s="32" t="s">
        <v>18</v>
      </c>
    </row>
    <row r="19" spans="2:2" x14ac:dyDescent="0.2">
      <c r="B19" s="32" t="s">
        <v>81</v>
      </c>
    </row>
    <row r="20" spans="2:2" x14ac:dyDescent="0.2">
      <c r="B20" s="33" t="str">
        <f>HYPERLINK("#'cf003b'!A1", "&lt;&lt;&lt; Previous table")</f>
        <v>&lt;&lt;&lt; Previous table</v>
      </c>
    </row>
    <row r="21" spans="2:2" x14ac:dyDescent="0.2">
      <c r="B21" s="33" t="str">
        <f>HYPERLINK("#'cf004a'!A1", "&gt;&gt;&gt; Next table")</f>
        <v>&gt;&gt;&gt; Next table</v>
      </c>
    </row>
  </sheetData>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5C6BA-5700-4001-BB16-946607032F78}">
  <dimension ref="A1:F19"/>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HYPERLINK("#'Contents'!B19", "Link to contents")</f>
        <v>Link to contents</v>
      </c>
    </row>
    <row r="2" spans="1:6" x14ac:dyDescent="0.2">
      <c r="B2" s="29" t="s">
        <v>36</v>
      </c>
    </row>
    <row r="5" spans="1:6" x14ac:dyDescent="0.2">
      <c r="B5" s="34" t="s">
        <v>67</v>
      </c>
      <c r="C5" s="35" t="s">
        <v>68</v>
      </c>
      <c r="D5" s="35" t="s">
        <v>69</v>
      </c>
      <c r="E5" s="35" t="s">
        <v>70</v>
      </c>
      <c r="F5" s="35" t="s">
        <v>71</v>
      </c>
    </row>
    <row r="6" spans="1:6" x14ac:dyDescent="0.2">
      <c r="B6" s="36" t="s">
        <v>82</v>
      </c>
      <c r="C6" s="37">
        <v>3967703</v>
      </c>
      <c r="D6" s="38">
        <v>96.4</v>
      </c>
      <c r="E6" s="38">
        <v>94.9</v>
      </c>
      <c r="F6" s="38">
        <v>97.4</v>
      </c>
    </row>
    <row r="7" spans="1:6" x14ac:dyDescent="0.2">
      <c r="B7" s="36" t="s">
        <v>75</v>
      </c>
      <c r="C7" s="37">
        <v>123468</v>
      </c>
      <c r="D7" s="38">
        <v>3</v>
      </c>
      <c r="E7" s="38">
        <v>2.1</v>
      </c>
      <c r="F7" s="38">
        <v>4.3</v>
      </c>
    </row>
    <row r="8" spans="1:6" x14ac:dyDescent="0.2">
      <c r="B8" s="36" t="s">
        <v>76</v>
      </c>
      <c r="C8" s="37">
        <v>26466</v>
      </c>
      <c r="D8" s="38">
        <v>0.6</v>
      </c>
      <c r="E8" s="38">
        <v>0.3</v>
      </c>
      <c r="F8" s="38">
        <v>1.5</v>
      </c>
    </row>
    <row r="9" spans="1:6" x14ac:dyDescent="0.2">
      <c r="B9" s="36" t="s">
        <v>77</v>
      </c>
      <c r="C9" s="37">
        <v>0</v>
      </c>
      <c r="D9" s="38">
        <v>0</v>
      </c>
      <c r="E9" s="38">
        <v>0</v>
      </c>
      <c r="F9" s="38">
        <v>0.6</v>
      </c>
    </row>
    <row r="10" spans="1:6" x14ac:dyDescent="0.2">
      <c r="B10" s="39" t="s">
        <v>78</v>
      </c>
      <c r="C10" s="40">
        <v>4117637</v>
      </c>
      <c r="D10" s="41">
        <v>100</v>
      </c>
      <c r="E10" s="41"/>
      <c r="F10" s="41"/>
    </row>
    <row r="13" spans="1:6" x14ac:dyDescent="0.2">
      <c r="B13" s="32" t="s">
        <v>79</v>
      </c>
    </row>
    <row r="14" spans="1:6" x14ac:dyDescent="0.2">
      <c r="B14" s="32" t="s">
        <v>67</v>
      </c>
    </row>
    <row r="15" spans="1:6" x14ac:dyDescent="0.2">
      <c r="B15" s="42" t="s">
        <v>80</v>
      </c>
    </row>
    <row r="16" spans="1:6" x14ac:dyDescent="0.2">
      <c r="B16" s="32" t="s">
        <v>18</v>
      </c>
    </row>
    <row r="17" spans="2:2" x14ac:dyDescent="0.2">
      <c r="B17" s="32" t="s">
        <v>81</v>
      </c>
    </row>
    <row r="18" spans="2:2" x14ac:dyDescent="0.2">
      <c r="B18" s="33" t="str">
        <f>HYPERLINK("#'vf004a'!A1", "&lt;&lt;&lt; Previous table")</f>
        <v>&lt;&lt;&lt; Previous table</v>
      </c>
    </row>
    <row r="19" spans="2:2" x14ac:dyDescent="0.2">
      <c r="B19" s="33" t="str">
        <f>HYPERLINK("#'vf004b'!A1", "&gt;&gt;&gt; Next table")</f>
        <v>&gt;&gt;&gt; Next table</v>
      </c>
    </row>
  </sheetData>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34AF9-758A-4D92-8ABB-718ADB808719}">
  <dimension ref="A1:F21"/>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HYPERLINK("#'Contents'!B20", "Link to contents")</f>
        <v>Link to contents</v>
      </c>
    </row>
    <row r="2" spans="1:6" x14ac:dyDescent="0.2">
      <c r="B2" s="29" t="s">
        <v>37</v>
      </c>
    </row>
    <row r="5" spans="1:6" x14ac:dyDescent="0.2">
      <c r="B5" s="34" t="s">
        <v>67</v>
      </c>
      <c r="C5" s="35" t="s">
        <v>68</v>
      </c>
      <c r="D5" s="35" t="s">
        <v>69</v>
      </c>
      <c r="E5" s="35" t="s">
        <v>70</v>
      </c>
      <c r="F5" s="35" t="s">
        <v>71</v>
      </c>
    </row>
    <row r="6" spans="1:6" x14ac:dyDescent="0.2">
      <c r="B6" s="36" t="s">
        <v>83</v>
      </c>
      <c r="C6" s="37">
        <v>2500998</v>
      </c>
      <c r="D6" s="38">
        <v>60.7</v>
      </c>
      <c r="E6" s="38">
        <v>56.8</v>
      </c>
      <c r="F6" s="38">
        <v>64.5</v>
      </c>
    </row>
    <row r="7" spans="1:6" x14ac:dyDescent="0.2">
      <c r="B7" s="36" t="s">
        <v>84</v>
      </c>
      <c r="C7" s="37">
        <v>1398707</v>
      </c>
      <c r="D7" s="38">
        <v>34</v>
      </c>
      <c r="E7" s="38">
        <v>30.3</v>
      </c>
      <c r="F7" s="38">
        <v>37.9</v>
      </c>
    </row>
    <row r="8" spans="1:6" x14ac:dyDescent="0.2">
      <c r="B8" s="36" t="s">
        <v>85</v>
      </c>
      <c r="C8" s="37">
        <v>140222</v>
      </c>
      <c r="D8" s="38">
        <v>3.4</v>
      </c>
      <c r="E8" s="38">
        <v>2.5</v>
      </c>
      <c r="F8" s="38">
        <v>4.5999999999999996</v>
      </c>
    </row>
    <row r="9" spans="1:6" x14ac:dyDescent="0.2">
      <c r="B9" s="36" t="s">
        <v>86</v>
      </c>
      <c r="C9" s="37">
        <v>46601</v>
      </c>
      <c r="D9" s="38">
        <v>1.1000000000000001</v>
      </c>
      <c r="E9" s="38">
        <v>0.7</v>
      </c>
      <c r="F9" s="38">
        <v>1.9</v>
      </c>
    </row>
    <row r="10" spans="1:6" x14ac:dyDescent="0.2">
      <c r="B10" s="36" t="s">
        <v>76</v>
      </c>
      <c r="C10" s="37">
        <v>31110</v>
      </c>
      <c r="D10" s="38">
        <v>0.8</v>
      </c>
      <c r="E10" s="38">
        <v>0.3</v>
      </c>
      <c r="F10" s="38">
        <v>1.7</v>
      </c>
    </row>
    <row r="11" spans="1:6" x14ac:dyDescent="0.2">
      <c r="B11" s="36" t="s">
        <v>77</v>
      </c>
      <c r="C11" s="37">
        <v>0</v>
      </c>
      <c r="D11" s="38">
        <v>0</v>
      </c>
      <c r="E11" s="38">
        <v>0</v>
      </c>
      <c r="F11" s="38">
        <v>0.6</v>
      </c>
    </row>
    <row r="12" spans="1:6" x14ac:dyDescent="0.2">
      <c r="B12" s="39" t="s">
        <v>78</v>
      </c>
      <c r="C12" s="40">
        <v>4117637</v>
      </c>
      <c r="D12" s="41">
        <v>100</v>
      </c>
      <c r="E12" s="41"/>
      <c r="F12" s="41"/>
    </row>
    <row r="15" spans="1:6" x14ac:dyDescent="0.2">
      <c r="B15" s="32" t="s">
        <v>79</v>
      </c>
    </row>
    <row r="16" spans="1:6" x14ac:dyDescent="0.2">
      <c r="B16" s="32" t="s">
        <v>67</v>
      </c>
    </row>
    <row r="17" spans="2:2" x14ac:dyDescent="0.2">
      <c r="B17" s="42" t="s">
        <v>80</v>
      </c>
    </row>
    <row r="18" spans="2:2" x14ac:dyDescent="0.2">
      <c r="B18" s="32" t="s">
        <v>18</v>
      </c>
    </row>
    <row r="19" spans="2:2" x14ac:dyDescent="0.2">
      <c r="B19" s="32" t="s">
        <v>81</v>
      </c>
    </row>
    <row r="20" spans="2:2" x14ac:dyDescent="0.2">
      <c r="B20" s="33" t="str">
        <f>HYPERLINK("#'cf004a'!A1", "&lt;&lt;&lt; Previous table")</f>
        <v>&lt;&lt;&lt; Previous table</v>
      </c>
    </row>
    <row r="21" spans="2:2" x14ac:dyDescent="0.2">
      <c r="B21" s="33" t="str">
        <f>HYPERLINK("#'cf004b'!A1", "&gt;&gt;&gt; Next table")</f>
        <v>&gt;&gt;&gt; Next table</v>
      </c>
    </row>
  </sheetData>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9B16D-C5C1-491A-832F-D38EDDD9AE6A}">
  <dimension ref="A1:F19"/>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HYPERLINK("#'Contents'!B21", "Link to contents")</f>
        <v>Link to contents</v>
      </c>
    </row>
    <row r="2" spans="1:6" x14ac:dyDescent="0.2">
      <c r="B2" s="29" t="s">
        <v>38</v>
      </c>
    </row>
    <row r="5" spans="1:6" x14ac:dyDescent="0.2">
      <c r="B5" s="34" t="s">
        <v>67</v>
      </c>
      <c r="C5" s="35" t="s">
        <v>68</v>
      </c>
      <c r="D5" s="35" t="s">
        <v>69</v>
      </c>
      <c r="E5" s="35" t="s">
        <v>70</v>
      </c>
      <c r="F5" s="35" t="s">
        <v>71</v>
      </c>
    </row>
    <row r="6" spans="1:6" x14ac:dyDescent="0.2">
      <c r="B6" s="36" t="s">
        <v>87</v>
      </c>
      <c r="C6" s="37">
        <v>3899705</v>
      </c>
      <c r="D6" s="38">
        <v>94.7</v>
      </c>
      <c r="E6" s="38">
        <v>93.3</v>
      </c>
      <c r="F6" s="38">
        <v>95.8</v>
      </c>
    </row>
    <row r="7" spans="1:6" x14ac:dyDescent="0.2">
      <c r="B7" s="36" t="s">
        <v>88</v>
      </c>
      <c r="C7" s="37">
        <v>186823</v>
      </c>
      <c r="D7" s="38">
        <v>4.5</v>
      </c>
      <c r="E7" s="38">
        <v>3.5</v>
      </c>
      <c r="F7" s="38">
        <v>5.9</v>
      </c>
    </row>
    <row r="8" spans="1:6" x14ac:dyDescent="0.2">
      <c r="B8" s="36" t="s">
        <v>76</v>
      </c>
      <c r="C8" s="37">
        <v>31110</v>
      </c>
      <c r="D8" s="38">
        <v>0.8</v>
      </c>
      <c r="E8" s="38">
        <v>0.3</v>
      </c>
      <c r="F8" s="38">
        <v>1.7</v>
      </c>
    </row>
    <row r="9" spans="1:6" x14ac:dyDescent="0.2">
      <c r="B9" s="36" t="s">
        <v>77</v>
      </c>
      <c r="C9" s="37">
        <v>0</v>
      </c>
      <c r="D9" s="38">
        <v>0</v>
      </c>
      <c r="E9" s="38">
        <v>0</v>
      </c>
      <c r="F9" s="38">
        <v>0.6</v>
      </c>
    </row>
    <row r="10" spans="1:6" x14ac:dyDescent="0.2">
      <c r="B10" s="39" t="s">
        <v>78</v>
      </c>
      <c r="C10" s="40">
        <v>4117637</v>
      </c>
      <c r="D10" s="41">
        <v>100</v>
      </c>
      <c r="E10" s="41"/>
      <c r="F10" s="41"/>
    </row>
    <row r="13" spans="1:6" x14ac:dyDescent="0.2">
      <c r="B13" s="32" t="s">
        <v>79</v>
      </c>
    </row>
    <row r="14" spans="1:6" x14ac:dyDescent="0.2">
      <c r="B14" s="32" t="s">
        <v>67</v>
      </c>
    </row>
    <row r="15" spans="1:6" x14ac:dyDescent="0.2">
      <c r="B15" s="42" t="s">
        <v>80</v>
      </c>
    </row>
    <row r="16" spans="1:6" x14ac:dyDescent="0.2">
      <c r="B16" s="32" t="s">
        <v>18</v>
      </c>
    </row>
    <row r="17" spans="2:2" x14ac:dyDescent="0.2">
      <c r="B17" s="32" t="s">
        <v>81</v>
      </c>
    </row>
    <row r="18" spans="2:2" x14ac:dyDescent="0.2">
      <c r="B18" s="33" t="str">
        <f>HYPERLINK("#'vf004b'!A1", "&lt;&lt;&lt; Previous table")</f>
        <v>&lt;&lt;&lt; Previous table</v>
      </c>
    </row>
    <row r="19" spans="2:2" x14ac:dyDescent="0.2">
      <c r="B19" s="33" t="str">
        <f>HYPERLINK("#'vf005a'!A1", "&gt;&gt;&gt; Next table")</f>
        <v>&gt;&gt;&gt; Next table</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C31"/>
  <sheetViews>
    <sheetView showGridLines="0" zoomScaleNormal="100" zoomScaleSheetLayoutView="75" workbookViewId="0"/>
  </sheetViews>
  <sheetFormatPr defaultColWidth="0" defaultRowHeight="15" zeroHeight="1" x14ac:dyDescent="0.25"/>
  <cols>
    <col min="1" max="1" width="3.7109375" customWidth="1"/>
    <col min="2" max="2" width="102.7109375" customWidth="1"/>
    <col min="3" max="3" width="3.7109375" customWidth="1"/>
    <col min="4" max="16384" width="3.7109375" hidden="1"/>
  </cols>
  <sheetData>
    <row r="1" spans="1:3" s="13" customFormat="1" x14ac:dyDescent="0.25"/>
    <row r="2" spans="1:3" s="13" customFormat="1" x14ac:dyDescent="0.25"/>
    <row r="3" spans="1:3" s="13" customFormat="1" x14ac:dyDescent="0.25"/>
    <row r="4" spans="1:3" s="13" customFormat="1" ht="11.25" customHeight="1" x14ac:dyDescent="0.25">
      <c r="A4" s="14"/>
      <c r="B4" s="15" t="s">
        <v>2</v>
      </c>
    </row>
    <row r="5" spans="1:3" ht="63.75" x14ac:dyDescent="0.25">
      <c r="A5" s="12"/>
      <c r="B5" s="21" t="s">
        <v>15</v>
      </c>
      <c r="C5" s="12"/>
    </row>
    <row r="6" spans="1:3" ht="76.5" customHeight="1" x14ac:dyDescent="0.25">
      <c r="A6" s="12"/>
      <c r="B6" s="26" t="s">
        <v>7</v>
      </c>
      <c r="C6" s="12"/>
    </row>
    <row r="7" spans="1:3" ht="69.75" customHeight="1" x14ac:dyDescent="0.25">
      <c r="A7" s="12"/>
      <c r="B7" s="25" t="s">
        <v>6</v>
      </c>
      <c r="C7" s="12"/>
    </row>
    <row r="8" spans="1:3" ht="140.25" x14ac:dyDescent="0.25">
      <c r="A8" s="12"/>
      <c r="B8" s="21" t="s">
        <v>13</v>
      </c>
      <c r="C8" s="12"/>
    </row>
    <row r="9" spans="1:3" ht="13.5" customHeight="1" x14ac:dyDescent="0.25">
      <c r="A9" s="12"/>
      <c r="B9" s="12"/>
      <c r="C9" s="12"/>
    </row>
    <row r="10" spans="1:3" ht="89.25" x14ac:dyDescent="0.25">
      <c r="A10" s="12"/>
      <c r="B10" s="20" t="s">
        <v>10</v>
      </c>
      <c r="C10" s="12"/>
    </row>
    <row r="11" spans="1:3" ht="14.25" customHeight="1" x14ac:dyDescent="0.25">
      <c r="A11" s="12"/>
      <c r="B11" s="20"/>
      <c r="C11" s="12"/>
    </row>
    <row r="12" spans="1:3" ht="65.25" customHeight="1" x14ac:dyDescent="0.25">
      <c r="A12" s="12"/>
      <c r="B12" s="20" t="s">
        <v>4</v>
      </c>
      <c r="C12" s="12"/>
    </row>
    <row r="13" spans="1:3" ht="13.5" customHeight="1" x14ac:dyDescent="0.25">
      <c r="A13" s="12"/>
      <c r="B13" s="20"/>
      <c r="C13" s="12"/>
    </row>
    <row r="14" spans="1:3" ht="56.25" customHeight="1" x14ac:dyDescent="0.25">
      <c r="A14" s="12"/>
      <c r="B14" s="20" t="s">
        <v>5</v>
      </c>
      <c r="C14" s="12"/>
    </row>
    <row r="15" spans="1:3" ht="15.75" customHeight="1" x14ac:dyDescent="0.25">
      <c r="A15" s="12"/>
      <c r="B15" s="20"/>
      <c r="C15" s="12"/>
    </row>
    <row r="16" spans="1:3" ht="63.75" x14ac:dyDescent="0.25">
      <c r="A16" s="12"/>
      <c r="B16" s="20" t="s">
        <v>12</v>
      </c>
      <c r="C16" s="12"/>
    </row>
    <row r="17" spans="1:3" s="10" customFormat="1" ht="12.75" x14ac:dyDescent="0.2">
      <c r="A17" s="17"/>
      <c r="B17" s="23" t="s">
        <v>3</v>
      </c>
      <c r="C17" s="17"/>
    </row>
    <row r="18" spans="1:3" x14ac:dyDescent="0.25">
      <c r="A18" s="12"/>
      <c r="B18" s="22" t="s">
        <v>1</v>
      </c>
      <c r="C18" s="12"/>
    </row>
    <row r="19" spans="1:3" ht="13.5" customHeight="1" x14ac:dyDescent="0.25">
      <c r="A19" s="12"/>
      <c r="B19" s="22"/>
      <c r="C19" s="12"/>
    </row>
    <row r="20" spans="1:3" ht="13.5" customHeight="1" x14ac:dyDescent="0.25">
      <c r="A20" s="12"/>
      <c r="B20" s="27" t="s">
        <v>16</v>
      </c>
      <c r="C20" s="12"/>
    </row>
    <row r="21" spans="1:3" ht="26.25" x14ac:dyDescent="0.25">
      <c r="A21" s="12"/>
      <c r="B21" s="24" t="s">
        <v>17</v>
      </c>
      <c r="C21" s="12"/>
    </row>
    <row r="22" spans="1:3" ht="26.25" x14ac:dyDescent="0.25">
      <c r="A22" s="12"/>
      <c r="B22" s="22" t="s">
        <v>11</v>
      </c>
      <c r="C22" s="12"/>
    </row>
    <row r="23" spans="1:3" x14ac:dyDescent="0.25">
      <c r="A23" s="12"/>
      <c r="B23" s="24" t="s">
        <v>18</v>
      </c>
      <c r="C23" s="12"/>
    </row>
    <row r="24" spans="1:3" ht="29.25" customHeight="1" x14ac:dyDescent="0.25">
      <c r="A24" s="12"/>
      <c r="B24" s="24"/>
      <c r="C24" s="12"/>
    </row>
    <row r="25" spans="1:3" ht="39" x14ac:dyDescent="0.25">
      <c r="A25" s="12"/>
      <c r="B25" s="24" t="s">
        <v>19</v>
      </c>
      <c r="C25" s="12"/>
    </row>
    <row r="26" spans="1:3" x14ac:dyDescent="0.25"/>
    <row r="27" spans="1:3" x14ac:dyDescent="0.25"/>
    <row r="28" spans="1:3" x14ac:dyDescent="0.25"/>
    <row r="29" spans="1:3" x14ac:dyDescent="0.25"/>
    <row r="30" spans="1:3" x14ac:dyDescent="0.25"/>
    <row r="31" spans="1:3" x14ac:dyDescent="0.25"/>
  </sheetData>
  <hyperlinks>
    <hyperlink ref="A18" r:id="rId1" display="http://www.qgso.qld.gov.au " xr:uid="{00000000-0004-0000-0100-000000000000}"/>
    <hyperlink ref="A17" r:id="rId2" display="govstat@treasury.qld.gov.au" xr:uid="{00000000-0004-0000-0100-000001000000}"/>
    <hyperlink ref="B18" r:id="rId3" xr:uid="{00000000-0004-0000-0100-000000000000}"/>
    <hyperlink ref="B17" r:id="rId4" xr:uid="{00000000-0004-0000-0100-000001000000}"/>
  </hyperlinks>
  <pageMargins left="0.39370078740157483" right="0.39370078740157483" top="0.39370078740157483" bottom="0.39370078740157483" header="0" footer="0"/>
  <pageSetup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1214E-F42D-4275-A7BC-3FA643263184}">
  <dimension ref="A1:F21"/>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HYPERLINK("#'Contents'!B22", "Link to contents")</f>
        <v>Link to contents</v>
      </c>
    </row>
    <row r="2" spans="1:6" x14ac:dyDescent="0.2">
      <c r="B2" s="29" t="s">
        <v>39</v>
      </c>
    </row>
    <row r="5" spans="1:6" x14ac:dyDescent="0.2">
      <c r="B5" s="34" t="s">
        <v>67</v>
      </c>
      <c r="C5" s="35" t="s">
        <v>68</v>
      </c>
      <c r="D5" s="35" t="s">
        <v>69</v>
      </c>
      <c r="E5" s="35" t="s">
        <v>70</v>
      </c>
      <c r="F5" s="35" t="s">
        <v>71</v>
      </c>
    </row>
    <row r="6" spans="1:6" x14ac:dyDescent="0.2">
      <c r="B6" s="36" t="s">
        <v>72</v>
      </c>
      <c r="C6" s="37">
        <v>2882821</v>
      </c>
      <c r="D6" s="38">
        <v>70</v>
      </c>
      <c r="E6" s="38">
        <v>66.7</v>
      </c>
      <c r="F6" s="38">
        <v>73.2</v>
      </c>
    </row>
    <row r="7" spans="1:6" x14ac:dyDescent="0.2">
      <c r="B7" s="36" t="s">
        <v>73</v>
      </c>
      <c r="C7" s="37">
        <v>758790</v>
      </c>
      <c r="D7" s="38">
        <v>18.399999999999999</v>
      </c>
      <c r="E7" s="38">
        <v>16</v>
      </c>
      <c r="F7" s="38">
        <v>21.1</v>
      </c>
    </row>
    <row r="8" spans="1:6" x14ac:dyDescent="0.2">
      <c r="B8" s="36" t="s">
        <v>74</v>
      </c>
      <c r="C8" s="37">
        <v>354060</v>
      </c>
      <c r="D8" s="38">
        <v>8.6</v>
      </c>
      <c r="E8" s="38">
        <v>6.7</v>
      </c>
      <c r="F8" s="38">
        <v>11</v>
      </c>
    </row>
    <row r="9" spans="1:6" x14ac:dyDescent="0.2">
      <c r="B9" s="36" t="s">
        <v>75</v>
      </c>
      <c r="C9" s="37">
        <v>89321</v>
      </c>
      <c r="D9" s="38">
        <v>2.2000000000000002</v>
      </c>
      <c r="E9" s="38">
        <v>1.4</v>
      </c>
      <c r="F9" s="38">
        <v>3.4</v>
      </c>
    </row>
    <row r="10" spans="1:6" x14ac:dyDescent="0.2">
      <c r="B10" s="36" t="s">
        <v>76</v>
      </c>
      <c r="C10" s="37">
        <v>28108</v>
      </c>
      <c r="D10" s="38">
        <v>0.7</v>
      </c>
      <c r="E10" s="38">
        <v>0.3</v>
      </c>
      <c r="F10" s="38">
        <v>1.5</v>
      </c>
    </row>
    <row r="11" spans="1:6" x14ac:dyDescent="0.2">
      <c r="B11" s="36" t="s">
        <v>77</v>
      </c>
      <c r="C11" s="37">
        <v>4537</v>
      </c>
      <c r="D11" s="38">
        <v>0.1</v>
      </c>
      <c r="E11" s="38">
        <v>0</v>
      </c>
      <c r="F11" s="38">
        <v>0.9</v>
      </c>
    </row>
    <row r="12" spans="1:6" x14ac:dyDescent="0.2">
      <c r="B12" s="39" t="s">
        <v>78</v>
      </c>
      <c r="C12" s="40">
        <v>4117637</v>
      </c>
      <c r="D12" s="41">
        <v>100</v>
      </c>
      <c r="E12" s="41"/>
      <c r="F12" s="41"/>
    </row>
    <row r="15" spans="1:6" x14ac:dyDescent="0.2">
      <c r="B15" s="32" t="s">
        <v>79</v>
      </c>
    </row>
    <row r="16" spans="1:6" x14ac:dyDescent="0.2">
      <c r="B16" s="32" t="s">
        <v>67</v>
      </c>
    </row>
    <row r="17" spans="2:2" x14ac:dyDescent="0.2">
      <c r="B17" s="42" t="s">
        <v>80</v>
      </c>
    </row>
    <row r="18" spans="2:2" x14ac:dyDescent="0.2">
      <c r="B18" s="32" t="s">
        <v>18</v>
      </c>
    </row>
    <row r="19" spans="2:2" x14ac:dyDescent="0.2">
      <c r="B19" s="32" t="s">
        <v>81</v>
      </c>
    </row>
    <row r="20" spans="2:2" x14ac:dyDescent="0.2">
      <c r="B20" s="33" t="str">
        <f>HYPERLINK("#'cf004b'!A1", "&lt;&lt;&lt; Previous table")</f>
        <v>&lt;&lt;&lt; Previous table</v>
      </c>
    </row>
    <row r="21" spans="2:2" x14ac:dyDescent="0.2">
      <c r="B21" s="33" t="str">
        <f>HYPERLINK("#'cf005a'!A1", "&gt;&gt;&gt; Next table")</f>
        <v>&gt;&gt;&gt; Next table</v>
      </c>
    </row>
  </sheetData>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78E29-4B7F-44E3-BB3B-326F0C468935}">
  <dimension ref="A1:F19"/>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HYPERLINK("#'Contents'!B23", "Link to contents")</f>
        <v>Link to contents</v>
      </c>
    </row>
    <row r="2" spans="1:6" x14ac:dyDescent="0.2">
      <c r="B2" s="29" t="s">
        <v>40</v>
      </c>
    </row>
    <row r="5" spans="1:6" x14ac:dyDescent="0.2">
      <c r="B5" s="34" t="s">
        <v>67</v>
      </c>
      <c r="C5" s="35" t="s">
        <v>68</v>
      </c>
      <c r="D5" s="35" t="s">
        <v>69</v>
      </c>
      <c r="E5" s="35" t="s">
        <v>70</v>
      </c>
      <c r="F5" s="35" t="s">
        <v>71</v>
      </c>
    </row>
    <row r="6" spans="1:6" x14ac:dyDescent="0.2">
      <c r="B6" s="36" t="s">
        <v>82</v>
      </c>
      <c r="C6" s="37">
        <v>3995671</v>
      </c>
      <c r="D6" s="38">
        <v>97</v>
      </c>
      <c r="E6" s="38">
        <v>95.7</v>
      </c>
      <c r="F6" s="38">
        <v>98</v>
      </c>
    </row>
    <row r="7" spans="1:6" x14ac:dyDescent="0.2">
      <c r="B7" s="36" t="s">
        <v>75</v>
      </c>
      <c r="C7" s="37">
        <v>89321</v>
      </c>
      <c r="D7" s="38">
        <v>2.2000000000000002</v>
      </c>
      <c r="E7" s="38">
        <v>1.4</v>
      </c>
      <c r="F7" s="38">
        <v>3.4</v>
      </c>
    </row>
    <row r="8" spans="1:6" x14ac:dyDescent="0.2">
      <c r="B8" s="36" t="s">
        <v>76</v>
      </c>
      <c r="C8" s="37">
        <v>28108</v>
      </c>
      <c r="D8" s="38">
        <v>0.7</v>
      </c>
      <c r="E8" s="38">
        <v>0.3</v>
      </c>
      <c r="F8" s="38">
        <v>1.5</v>
      </c>
    </row>
    <row r="9" spans="1:6" x14ac:dyDescent="0.2">
      <c r="B9" s="36" t="s">
        <v>77</v>
      </c>
      <c r="C9" s="37">
        <v>4537</v>
      </c>
      <c r="D9" s="38">
        <v>0.1</v>
      </c>
      <c r="E9" s="38">
        <v>0</v>
      </c>
      <c r="F9" s="38">
        <v>0.9</v>
      </c>
    </row>
    <row r="10" spans="1:6" x14ac:dyDescent="0.2">
      <c r="B10" s="39" t="s">
        <v>78</v>
      </c>
      <c r="C10" s="40">
        <v>4117637</v>
      </c>
      <c r="D10" s="41">
        <v>100</v>
      </c>
      <c r="E10" s="41"/>
      <c r="F10" s="41"/>
    </row>
    <row r="13" spans="1:6" x14ac:dyDescent="0.2">
      <c r="B13" s="32" t="s">
        <v>79</v>
      </c>
    </row>
    <row r="14" spans="1:6" x14ac:dyDescent="0.2">
      <c r="B14" s="32" t="s">
        <v>67</v>
      </c>
    </row>
    <row r="15" spans="1:6" x14ac:dyDescent="0.2">
      <c r="B15" s="42" t="s">
        <v>80</v>
      </c>
    </row>
    <row r="16" spans="1:6" x14ac:dyDescent="0.2">
      <c r="B16" s="32" t="s">
        <v>18</v>
      </c>
    </row>
    <row r="17" spans="2:2" x14ac:dyDescent="0.2">
      <c r="B17" s="32" t="s">
        <v>81</v>
      </c>
    </row>
    <row r="18" spans="2:2" x14ac:dyDescent="0.2">
      <c r="B18" s="33" t="str">
        <f>HYPERLINK("#'vf005a'!A1", "&lt;&lt;&lt; Previous table")</f>
        <v>&lt;&lt;&lt; Previous table</v>
      </c>
    </row>
    <row r="19" spans="2:2" x14ac:dyDescent="0.2">
      <c r="B19" s="33" t="str">
        <f>HYPERLINK("#'vf005b'!A1", "&gt;&gt;&gt; Next table")</f>
        <v>&gt;&gt;&gt; Next table</v>
      </c>
    </row>
  </sheetData>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CFFCC-E48D-4105-B520-726643CC1CB4}">
  <dimension ref="A1:F21"/>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HYPERLINK("#'Contents'!B24", "Link to contents")</f>
        <v>Link to contents</v>
      </c>
    </row>
    <row r="2" spans="1:6" x14ac:dyDescent="0.2">
      <c r="B2" s="29" t="s">
        <v>41</v>
      </c>
    </row>
    <row r="5" spans="1:6" x14ac:dyDescent="0.2">
      <c r="B5" s="34" t="s">
        <v>67</v>
      </c>
      <c r="C5" s="35" t="s">
        <v>68</v>
      </c>
      <c r="D5" s="35" t="s">
        <v>69</v>
      </c>
      <c r="E5" s="35" t="s">
        <v>70</v>
      </c>
      <c r="F5" s="35" t="s">
        <v>71</v>
      </c>
    </row>
    <row r="6" spans="1:6" x14ac:dyDescent="0.2">
      <c r="B6" s="36" t="s">
        <v>83</v>
      </c>
      <c r="C6" s="37">
        <v>2522638</v>
      </c>
      <c r="D6" s="38">
        <v>61.3</v>
      </c>
      <c r="E6" s="38">
        <v>57.2</v>
      </c>
      <c r="F6" s="38">
        <v>65.099999999999994</v>
      </c>
    </row>
    <row r="7" spans="1:6" x14ac:dyDescent="0.2">
      <c r="B7" s="36" t="s">
        <v>84</v>
      </c>
      <c r="C7" s="37">
        <v>1349758</v>
      </c>
      <c r="D7" s="38">
        <v>32.799999999999997</v>
      </c>
      <c r="E7" s="38">
        <v>29.4</v>
      </c>
      <c r="F7" s="38">
        <v>36.4</v>
      </c>
    </row>
    <row r="8" spans="1:6" x14ac:dyDescent="0.2">
      <c r="B8" s="36" t="s">
        <v>85</v>
      </c>
      <c r="C8" s="37">
        <v>180988</v>
      </c>
      <c r="D8" s="38">
        <v>4.4000000000000004</v>
      </c>
      <c r="E8" s="38">
        <v>2.8</v>
      </c>
      <c r="F8" s="38">
        <v>6.9</v>
      </c>
    </row>
    <row r="9" spans="1:6" x14ac:dyDescent="0.2">
      <c r="B9" s="36" t="s">
        <v>86</v>
      </c>
      <c r="C9" s="37">
        <v>38138</v>
      </c>
      <c r="D9" s="38">
        <v>0.9</v>
      </c>
      <c r="E9" s="38">
        <v>0.5</v>
      </c>
      <c r="F9" s="38">
        <v>1.8</v>
      </c>
    </row>
    <row r="10" spans="1:6" x14ac:dyDescent="0.2">
      <c r="B10" s="36" t="s">
        <v>76</v>
      </c>
      <c r="C10" s="37">
        <v>21578</v>
      </c>
      <c r="D10" s="38">
        <v>0.5</v>
      </c>
      <c r="E10" s="38">
        <v>0.2</v>
      </c>
      <c r="F10" s="38">
        <v>1.5</v>
      </c>
    </row>
    <row r="11" spans="1:6" x14ac:dyDescent="0.2">
      <c r="B11" s="36" t="s">
        <v>77</v>
      </c>
      <c r="C11" s="37">
        <v>4537</v>
      </c>
      <c r="D11" s="38">
        <v>0.1</v>
      </c>
      <c r="E11" s="38">
        <v>0</v>
      </c>
      <c r="F11" s="38">
        <v>0.9</v>
      </c>
    </row>
    <row r="12" spans="1:6" x14ac:dyDescent="0.2">
      <c r="B12" s="39" t="s">
        <v>78</v>
      </c>
      <c r="C12" s="40">
        <v>4117637</v>
      </c>
      <c r="D12" s="41">
        <v>100</v>
      </c>
      <c r="E12" s="41"/>
      <c r="F12" s="41"/>
    </row>
    <row r="15" spans="1:6" x14ac:dyDescent="0.2">
      <c r="B15" s="32" t="s">
        <v>79</v>
      </c>
    </row>
    <row r="16" spans="1:6" x14ac:dyDescent="0.2">
      <c r="B16" s="32" t="s">
        <v>67</v>
      </c>
    </row>
    <row r="17" spans="2:2" x14ac:dyDescent="0.2">
      <c r="B17" s="42" t="s">
        <v>80</v>
      </c>
    </row>
    <row r="18" spans="2:2" x14ac:dyDescent="0.2">
      <c r="B18" s="32" t="s">
        <v>18</v>
      </c>
    </row>
    <row r="19" spans="2:2" x14ac:dyDescent="0.2">
      <c r="B19" s="32" t="s">
        <v>81</v>
      </c>
    </row>
    <row r="20" spans="2:2" x14ac:dyDescent="0.2">
      <c r="B20" s="33" t="str">
        <f>HYPERLINK("#'cf005a'!A1", "&lt;&lt;&lt; Previous table")</f>
        <v>&lt;&lt;&lt; Previous table</v>
      </c>
    </row>
    <row r="21" spans="2:2" x14ac:dyDescent="0.2">
      <c r="B21" s="33" t="str">
        <f>HYPERLINK("#'cf005b'!A1", "&gt;&gt;&gt; Next table")</f>
        <v>&gt;&gt;&gt; Next table</v>
      </c>
    </row>
  </sheetData>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18E57-7A4B-4D80-A9C8-D9CC97EBB3F7}">
  <dimension ref="A1:F19"/>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HYPERLINK("#'Contents'!B25", "Link to contents")</f>
        <v>Link to contents</v>
      </c>
    </row>
    <row r="2" spans="1:6" x14ac:dyDescent="0.2">
      <c r="B2" s="29" t="s">
        <v>42</v>
      </c>
    </row>
    <row r="5" spans="1:6" x14ac:dyDescent="0.2">
      <c r="B5" s="34" t="s">
        <v>67</v>
      </c>
      <c r="C5" s="35" t="s">
        <v>68</v>
      </c>
      <c r="D5" s="35" t="s">
        <v>69</v>
      </c>
      <c r="E5" s="35" t="s">
        <v>70</v>
      </c>
      <c r="F5" s="35" t="s">
        <v>71</v>
      </c>
    </row>
    <row r="6" spans="1:6" x14ac:dyDescent="0.2">
      <c r="B6" s="36" t="s">
        <v>87</v>
      </c>
      <c r="C6" s="37">
        <v>3872396</v>
      </c>
      <c r="D6" s="38">
        <v>94</v>
      </c>
      <c r="E6" s="38">
        <v>91.7</v>
      </c>
      <c r="F6" s="38">
        <v>95.8</v>
      </c>
    </row>
    <row r="7" spans="1:6" x14ac:dyDescent="0.2">
      <c r="B7" s="36" t="s">
        <v>88</v>
      </c>
      <c r="C7" s="37">
        <v>219126</v>
      </c>
      <c r="D7" s="38">
        <v>5.3</v>
      </c>
      <c r="E7" s="38">
        <v>3.6</v>
      </c>
      <c r="F7" s="38">
        <v>7.8</v>
      </c>
    </row>
    <row r="8" spans="1:6" x14ac:dyDescent="0.2">
      <c r="B8" s="36" t="s">
        <v>76</v>
      </c>
      <c r="C8" s="37">
        <v>21578</v>
      </c>
      <c r="D8" s="38">
        <v>0.5</v>
      </c>
      <c r="E8" s="38">
        <v>0.2</v>
      </c>
      <c r="F8" s="38">
        <v>1.5</v>
      </c>
    </row>
    <row r="9" spans="1:6" x14ac:dyDescent="0.2">
      <c r="B9" s="36" t="s">
        <v>77</v>
      </c>
      <c r="C9" s="37">
        <v>4537</v>
      </c>
      <c r="D9" s="38">
        <v>0.1</v>
      </c>
      <c r="E9" s="38">
        <v>0</v>
      </c>
      <c r="F9" s="38">
        <v>0.9</v>
      </c>
    </row>
    <row r="10" spans="1:6" x14ac:dyDescent="0.2">
      <c r="B10" s="39" t="s">
        <v>78</v>
      </c>
      <c r="C10" s="40">
        <v>4117637</v>
      </c>
      <c r="D10" s="41">
        <v>100</v>
      </c>
      <c r="E10" s="41"/>
      <c r="F10" s="41"/>
    </row>
    <row r="13" spans="1:6" x14ac:dyDescent="0.2">
      <c r="B13" s="32" t="s">
        <v>79</v>
      </c>
    </row>
    <row r="14" spans="1:6" x14ac:dyDescent="0.2">
      <c r="B14" s="32" t="s">
        <v>67</v>
      </c>
    </row>
    <row r="15" spans="1:6" x14ac:dyDescent="0.2">
      <c r="B15" s="42" t="s">
        <v>80</v>
      </c>
    </row>
    <row r="16" spans="1:6" x14ac:dyDescent="0.2">
      <c r="B16" s="32" t="s">
        <v>18</v>
      </c>
    </row>
    <row r="17" spans="2:2" x14ac:dyDescent="0.2">
      <c r="B17" s="32" t="s">
        <v>81</v>
      </c>
    </row>
    <row r="18" spans="2:2" x14ac:dyDescent="0.2">
      <c r="B18" s="33" t="str">
        <f>HYPERLINK("#'vf005b'!A1", "&lt;&lt;&lt; Previous table")</f>
        <v>&lt;&lt;&lt; Previous table</v>
      </c>
    </row>
    <row r="19" spans="2:2" x14ac:dyDescent="0.2">
      <c r="B19" s="33" t="str">
        <f>HYPERLINK("#'va001'!A1", "&gt;&gt;&gt; Next table")</f>
        <v>&gt;&gt;&gt; Next table</v>
      </c>
    </row>
  </sheetData>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BAEC8-04FB-49B0-8AFC-EC221859F581}">
  <dimension ref="A1:F24"/>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HYPERLINK("#'Contents'!B26", "Link to contents")</f>
        <v>Link to contents</v>
      </c>
    </row>
    <row r="2" spans="1:6" x14ac:dyDescent="0.2">
      <c r="B2" s="29" t="s">
        <v>43</v>
      </c>
    </row>
    <row r="5" spans="1:6" x14ac:dyDescent="0.2">
      <c r="B5" s="34" t="s">
        <v>67</v>
      </c>
      <c r="C5" s="35" t="s">
        <v>68</v>
      </c>
      <c r="D5" s="35" t="s">
        <v>69</v>
      </c>
      <c r="E5" s="35" t="s">
        <v>70</v>
      </c>
      <c r="F5" s="35" t="s">
        <v>71</v>
      </c>
    </row>
    <row r="6" spans="1:6" x14ac:dyDescent="0.2">
      <c r="B6" s="36" t="s">
        <v>89</v>
      </c>
      <c r="C6" s="37">
        <v>978397</v>
      </c>
      <c r="D6" s="38">
        <v>23.8</v>
      </c>
      <c r="E6" s="38">
        <v>21.1</v>
      </c>
      <c r="F6" s="38">
        <v>26.6</v>
      </c>
    </row>
    <row r="7" spans="1:6" ht="28.5" x14ac:dyDescent="0.2">
      <c r="B7" s="36" t="s">
        <v>90</v>
      </c>
      <c r="C7" s="37">
        <v>104248</v>
      </c>
      <c r="D7" s="38">
        <v>2.5</v>
      </c>
      <c r="E7" s="38">
        <v>1.7</v>
      </c>
      <c r="F7" s="38">
        <v>3.8</v>
      </c>
    </row>
    <row r="8" spans="1:6" x14ac:dyDescent="0.2">
      <c r="B8" s="36" t="s">
        <v>91</v>
      </c>
      <c r="C8" s="37">
        <v>3053781</v>
      </c>
      <c r="D8" s="38">
        <v>74.2</v>
      </c>
      <c r="E8" s="38">
        <v>70.5</v>
      </c>
      <c r="F8" s="38">
        <v>77.5</v>
      </c>
    </row>
    <row r="9" spans="1:6" ht="28.5" x14ac:dyDescent="0.2">
      <c r="B9" s="36" t="s">
        <v>92</v>
      </c>
      <c r="C9" s="37">
        <v>810897</v>
      </c>
      <c r="D9" s="38">
        <v>19.7</v>
      </c>
      <c r="E9" s="38">
        <v>17.2</v>
      </c>
      <c r="F9" s="38">
        <v>22.4</v>
      </c>
    </row>
    <row r="10" spans="1:6" x14ac:dyDescent="0.2">
      <c r="B10" s="36" t="s">
        <v>93</v>
      </c>
      <c r="C10" s="37">
        <v>168307</v>
      </c>
      <c r="D10" s="38">
        <v>4.0999999999999996</v>
      </c>
      <c r="E10" s="38">
        <v>2.8</v>
      </c>
      <c r="F10" s="38">
        <v>6</v>
      </c>
    </row>
    <row r="11" spans="1:6" x14ac:dyDescent="0.2">
      <c r="B11" s="36" t="s">
        <v>94</v>
      </c>
      <c r="C11" s="37">
        <v>125854</v>
      </c>
      <c r="D11" s="38">
        <v>3.1</v>
      </c>
      <c r="E11" s="38">
        <v>2</v>
      </c>
      <c r="F11" s="38">
        <v>4.5999999999999996</v>
      </c>
    </row>
    <row r="12" spans="1:6" x14ac:dyDescent="0.2">
      <c r="B12" s="36" t="s">
        <v>76</v>
      </c>
      <c r="C12" s="37">
        <v>47146</v>
      </c>
      <c r="D12" s="38">
        <v>1.1000000000000001</v>
      </c>
      <c r="E12" s="38">
        <v>0.7</v>
      </c>
      <c r="F12" s="38">
        <v>2</v>
      </c>
    </row>
    <row r="13" spans="1:6" x14ac:dyDescent="0.2">
      <c r="B13" s="36" t="s">
        <v>77</v>
      </c>
      <c r="C13" s="37">
        <v>0</v>
      </c>
      <c r="D13" s="38">
        <v>0</v>
      </c>
      <c r="E13" s="38">
        <v>0</v>
      </c>
      <c r="F13" s="38">
        <v>0.6</v>
      </c>
    </row>
    <row r="16" spans="1:6" x14ac:dyDescent="0.2">
      <c r="B16" s="32" t="s">
        <v>79</v>
      </c>
    </row>
    <row r="17" spans="2:2" x14ac:dyDescent="0.2">
      <c r="B17" s="32" t="s">
        <v>67</v>
      </c>
    </row>
    <row r="18" spans="2:2" x14ac:dyDescent="0.2">
      <c r="B18" s="32" t="s">
        <v>95</v>
      </c>
    </row>
    <row r="19" spans="2:2" x14ac:dyDescent="0.2">
      <c r="B19" s="32" t="s">
        <v>67</v>
      </c>
    </row>
    <row r="20" spans="2:2" x14ac:dyDescent="0.2">
      <c r="B20" s="42" t="s">
        <v>80</v>
      </c>
    </row>
    <row r="21" spans="2:2" x14ac:dyDescent="0.2">
      <c r="B21" s="32" t="s">
        <v>18</v>
      </c>
    </row>
    <row r="22" spans="2:2" x14ac:dyDescent="0.2">
      <c r="B22" s="32" t="s">
        <v>81</v>
      </c>
    </row>
    <row r="23" spans="2:2" x14ac:dyDescent="0.2">
      <c r="B23" s="33" t="str">
        <f>HYPERLINK("#'cf005b'!A1", "&lt;&lt;&lt; Previous table")</f>
        <v>&lt;&lt;&lt; Previous table</v>
      </c>
    </row>
    <row r="24" spans="2:2" x14ac:dyDescent="0.2">
      <c r="B24" s="33" t="str">
        <f>HYPERLINK("#'ca001'!A1", "&gt;&gt;&gt; Next table")</f>
        <v>&gt;&gt;&gt; Next table</v>
      </c>
    </row>
  </sheetData>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47332-7A4B-4560-86B9-FFB5F80D188C}">
  <dimension ref="A1:F20"/>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HYPERLINK("#'Contents'!B27", "Link to contents")</f>
        <v>Link to contents</v>
      </c>
    </row>
    <row r="2" spans="1:6" x14ac:dyDescent="0.2">
      <c r="B2" s="29" t="s">
        <v>44</v>
      </c>
    </row>
    <row r="5" spans="1:6" x14ac:dyDescent="0.2">
      <c r="B5" s="34" t="s">
        <v>67</v>
      </c>
      <c r="C5" s="35" t="s">
        <v>68</v>
      </c>
      <c r="D5" s="35" t="s">
        <v>69</v>
      </c>
      <c r="E5" s="35" t="s">
        <v>70</v>
      </c>
      <c r="F5" s="35" t="s">
        <v>71</v>
      </c>
    </row>
    <row r="6" spans="1:6" x14ac:dyDescent="0.2">
      <c r="B6" s="36" t="s">
        <v>96</v>
      </c>
      <c r="C6" s="37">
        <v>3846988</v>
      </c>
      <c r="D6" s="38">
        <v>93.4</v>
      </c>
      <c r="E6" s="38">
        <v>91.4</v>
      </c>
      <c r="F6" s="38">
        <v>95</v>
      </c>
    </row>
    <row r="7" spans="1:6" x14ac:dyDescent="0.2">
      <c r="B7" s="36" t="s">
        <v>97</v>
      </c>
      <c r="C7" s="37">
        <v>159986</v>
      </c>
      <c r="D7" s="38">
        <v>3.9</v>
      </c>
      <c r="E7" s="38">
        <v>2.8</v>
      </c>
      <c r="F7" s="38">
        <v>5.3</v>
      </c>
    </row>
    <row r="8" spans="1:6" x14ac:dyDescent="0.2">
      <c r="B8" s="36" t="s">
        <v>93</v>
      </c>
      <c r="C8" s="37">
        <v>63517</v>
      </c>
      <c r="D8" s="38">
        <v>1.5</v>
      </c>
      <c r="E8" s="38">
        <v>0.8</v>
      </c>
      <c r="F8" s="38">
        <v>3</v>
      </c>
    </row>
    <row r="9" spans="1:6" x14ac:dyDescent="0.2">
      <c r="B9" s="36" t="s">
        <v>76</v>
      </c>
      <c r="C9" s="37">
        <v>47146</v>
      </c>
      <c r="D9" s="38">
        <v>1.1000000000000001</v>
      </c>
      <c r="E9" s="38">
        <v>0.7</v>
      </c>
      <c r="F9" s="38">
        <v>2</v>
      </c>
    </row>
    <row r="10" spans="1:6" x14ac:dyDescent="0.2">
      <c r="B10" s="36" t="s">
        <v>77</v>
      </c>
      <c r="C10" s="37">
        <v>0</v>
      </c>
      <c r="D10" s="38">
        <v>0</v>
      </c>
      <c r="E10" s="38">
        <v>0</v>
      </c>
      <c r="F10" s="38">
        <v>0.6</v>
      </c>
    </row>
    <row r="11" spans="1:6" x14ac:dyDescent="0.2">
      <c r="B11" s="39" t="s">
        <v>78</v>
      </c>
      <c r="C11" s="40">
        <v>4117637</v>
      </c>
      <c r="D11" s="41">
        <v>100</v>
      </c>
      <c r="E11" s="41"/>
      <c r="F11" s="41"/>
    </row>
    <row r="14" spans="1:6" x14ac:dyDescent="0.2">
      <c r="B14" s="32" t="s">
        <v>79</v>
      </c>
    </row>
    <row r="15" spans="1:6" x14ac:dyDescent="0.2">
      <c r="B15" s="32" t="s">
        <v>67</v>
      </c>
    </row>
    <row r="16" spans="1:6" x14ac:dyDescent="0.2">
      <c r="B16" s="42" t="s">
        <v>80</v>
      </c>
    </row>
    <row r="17" spans="2:2" x14ac:dyDescent="0.2">
      <c r="B17" s="32" t="s">
        <v>18</v>
      </c>
    </row>
    <row r="18" spans="2:2" x14ac:dyDescent="0.2">
      <c r="B18" s="32" t="s">
        <v>81</v>
      </c>
    </row>
    <row r="19" spans="2:2" x14ac:dyDescent="0.2">
      <c r="B19" s="33" t="str">
        <f>HYPERLINK("#'va001'!A1", "&lt;&lt;&lt; Previous table")</f>
        <v>&lt;&lt;&lt; Previous table</v>
      </c>
    </row>
    <row r="20" spans="2:2" x14ac:dyDescent="0.2">
      <c r="B20" s="33" t="str">
        <f>HYPERLINK("#'va002'!A1", "&gt;&gt;&gt; Next table")</f>
        <v>&gt;&gt;&gt; Next table</v>
      </c>
    </row>
  </sheetData>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0DB03-36F6-45FB-BC27-1ED899200412}">
  <dimension ref="A1:F24"/>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HYPERLINK("#'Contents'!B28", "Link to contents")</f>
        <v>Link to contents</v>
      </c>
    </row>
    <row r="2" spans="1:6" x14ac:dyDescent="0.2">
      <c r="B2" s="29" t="s">
        <v>45</v>
      </c>
    </row>
    <row r="5" spans="1:6" x14ac:dyDescent="0.2">
      <c r="B5" s="34" t="s">
        <v>67</v>
      </c>
      <c r="C5" s="35" t="s">
        <v>68</v>
      </c>
      <c r="D5" s="35" t="s">
        <v>69</v>
      </c>
      <c r="E5" s="35" t="s">
        <v>70</v>
      </c>
      <c r="F5" s="35" t="s">
        <v>71</v>
      </c>
    </row>
    <row r="6" spans="1:6" x14ac:dyDescent="0.2">
      <c r="B6" s="36" t="s">
        <v>89</v>
      </c>
      <c r="C6" s="37">
        <v>523413</v>
      </c>
      <c r="D6" s="38">
        <v>12.7</v>
      </c>
      <c r="E6" s="38">
        <v>10.6</v>
      </c>
      <c r="F6" s="38">
        <v>15.2</v>
      </c>
    </row>
    <row r="7" spans="1:6" ht="28.5" x14ac:dyDescent="0.2">
      <c r="B7" s="36" t="s">
        <v>90</v>
      </c>
      <c r="C7" s="37">
        <v>81412</v>
      </c>
      <c r="D7" s="38">
        <v>2</v>
      </c>
      <c r="E7" s="38">
        <v>1.2</v>
      </c>
      <c r="F7" s="38">
        <v>3.1</v>
      </c>
    </row>
    <row r="8" spans="1:6" x14ac:dyDescent="0.2">
      <c r="B8" s="36" t="s">
        <v>91</v>
      </c>
      <c r="C8" s="37">
        <v>1351743</v>
      </c>
      <c r="D8" s="38">
        <v>32.799999999999997</v>
      </c>
      <c r="E8" s="38">
        <v>30.1</v>
      </c>
      <c r="F8" s="38">
        <v>35.700000000000003</v>
      </c>
    </row>
    <row r="9" spans="1:6" ht="28.5" x14ac:dyDescent="0.2">
      <c r="B9" s="36" t="s">
        <v>92</v>
      </c>
      <c r="C9" s="37">
        <v>1580644</v>
      </c>
      <c r="D9" s="38">
        <v>38.4</v>
      </c>
      <c r="E9" s="38">
        <v>34.9</v>
      </c>
      <c r="F9" s="38">
        <v>42</v>
      </c>
    </row>
    <row r="10" spans="1:6" x14ac:dyDescent="0.2">
      <c r="B10" s="36" t="s">
        <v>93</v>
      </c>
      <c r="C10" s="37">
        <v>215564</v>
      </c>
      <c r="D10" s="38">
        <v>5.2</v>
      </c>
      <c r="E10" s="38">
        <v>4</v>
      </c>
      <c r="F10" s="38">
        <v>6.8</v>
      </c>
    </row>
    <row r="11" spans="1:6" x14ac:dyDescent="0.2">
      <c r="B11" s="36" t="s">
        <v>94</v>
      </c>
      <c r="C11" s="37">
        <v>755542</v>
      </c>
      <c r="D11" s="38">
        <v>18.3</v>
      </c>
      <c r="E11" s="38">
        <v>16.100000000000001</v>
      </c>
      <c r="F11" s="38">
        <v>20.8</v>
      </c>
    </row>
    <row r="12" spans="1:6" x14ac:dyDescent="0.2">
      <c r="B12" s="36" t="s">
        <v>76</v>
      </c>
      <c r="C12" s="37">
        <v>204626</v>
      </c>
      <c r="D12" s="38">
        <v>5</v>
      </c>
      <c r="E12" s="38">
        <v>3.8</v>
      </c>
      <c r="F12" s="38">
        <v>6.5</v>
      </c>
    </row>
    <row r="13" spans="1:6" x14ac:dyDescent="0.2">
      <c r="B13" s="36" t="s">
        <v>77</v>
      </c>
      <c r="C13" s="37">
        <v>4075</v>
      </c>
      <c r="D13" s="38">
        <v>0.1</v>
      </c>
      <c r="E13" s="38">
        <v>0</v>
      </c>
      <c r="F13" s="38">
        <v>0.8</v>
      </c>
    </row>
    <row r="16" spans="1:6" x14ac:dyDescent="0.2">
      <c r="B16" s="32" t="s">
        <v>79</v>
      </c>
    </row>
    <row r="17" spans="2:2" x14ac:dyDescent="0.2">
      <c r="B17" s="32" t="s">
        <v>67</v>
      </c>
    </row>
    <row r="18" spans="2:2" x14ac:dyDescent="0.2">
      <c r="B18" s="32" t="s">
        <v>95</v>
      </c>
    </row>
    <row r="19" spans="2:2" x14ac:dyDescent="0.2">
      <c r="B19" s="32" t="s">
        <v>67</v>
      </c>
    </row>
    <row r="20" spans="2:2" x14ac:dyDescent="0.2">
      <c r="B20" s="42" t="s">
        <v>80</v>
      </c>
    </row>
    <row r="21" spans="2:2" x14ac:dyDescent="0.2">
      <c r="B21" s="32" t="s">
        <v>18</v>
      </c>
    </row>
    <row r="22" spans="2:2" x14ac:dyDescent="0.2">
      <c r="B22" s="32" t="s">
        <v>81</v>
      </c>
    </row>
    <row r="23" spans="2:2" x14ac:dyDescent="0.2">
      <c r="B23" s="33" t="str">
        <f>HYPERLINK("#'ca001'!A1", "&lt;&lt;&lt; Previous table")</f>
        <v>&lt;&lt;&lt; Previous table</v>
      </c>
    </row>
    <row r="24" spans="2:2" x14ac:dyDescent="0.2">
      <c r="B24" s="33" t="str">
        <f>HYPERLINK("#'ca002'!A1", "&gt;&gt;&gt; Next table")</f>
        <v>&gt;&gt;&gt; Next table</v>
      </c>
    </row>
  </sheetData>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C96EE-89F0-4CC9-88EB-A81E432F494C}">
  <dimension ref="A1:F20"/>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HYPERLINK("#'Contents'!B29", "Link to contents")</f>
        <v>Link to contents</v>
      </c>
    </row>
    <row r="2" spans="1:6" x14ac:dyDescent="0.2">
      <c r="B2" s="29" t="s">
        <v>46</v>
      </c>
    </row>
    <row r="5" spans="1:6" x14ac:dyDescent="0.2">
      <c r="B5" s="34" t="s">
        <v>67</v>
      </c>
      <c r="C5" s="35" t="s">
        <v>68</v>
      </c>
      <c r="D5" s="35" t="s">
        <v>69</v>
      </c>
      <c r="E5" s="35" t="s">
        <v>70</v>
      </c>
      <c r="F5" s="35" t="s">
        <v>71</v>
      </c>
    </row>
    <row r="6" spans="1:6" x14ac:dyDescent="0.2">
      <c r="B6" s="36" t="s">
        <v>96</v>
      </c>
      <c r="C6" s="37">
        <v>2995945</v>
      </c>
      <c r="D6" s="38">
        <v>72.8</v>
      </c>
      <c r="E6" s="38">
        <v>70.099999999999994</v>
      </c>
      <c r="F6" s="38">
        <v>75.2</v>
      </c>
    </row>
    <row r="7" spans="1:6" x14ac:dyDescent="0.2">
      <c r="B7" s="36" t="s">
        <v>97</v>
      </c>
      <c r="C7" s="37">
        <v>810142</v>
      </c>
      <c r="D7" s="38">
        <v>19.7</v>
      </c>
      <c r="E7" s="38">
        <v>17.399999999999999</v>
      </c>
      <c r="F7" s="38">
        <v>22.2</v>
      </c>
    </row>
    <row r="8" spans="1:6" x14ac:dyDescent="0.2">
      <c r="B8" s="36" t="s">
        <v>93</v>
      </c>
      <c r="C8" s="37">
        <v>102849</v>
      </c>
      <c r="D8" s="38">
        <v>2.5</v>
      </c>
      <c r="E8" s="38">
        <v>1.6</v>
      </c>
      <c r="F8" s="38">
        <v>4</v>
      </c>
    </row>
    <row r="9" spans="1:6" x14ac:dyDescent="0.2">
      <c r="B9" s="36" t="s">
        <v>76</v>
      </c>
      <c r="C9" s="37">
        <v>204626</v>
      </c>
      <c r="D9" s="38">
        <v>5</v>
      </c>
      <c r="E9" s="38">
        <v>3.8</v>
      </c>
      <c r="F9" s="38">
        <v>6.5</v>
      </c>
    </row>
    <row r="10" spans="1:6" x14ac:dyDescent="0.2">
      <c r="B10" s="36" t="s">
        <v>77</v>
      </c>
      <c r="C10" s="37">
        <v>4075</v>
      </c>
      <c r="D10" s="38">
        <v>0.1</v>
      </c>
      <c r="E10" s="38">
        <v>0</v>
      </c>
      <c r="F10" s="38">
        <v>0.8</v>
      </c>
    </row>
    <row r="11" spans="1:6" x14ac:dyDescent="0.2">
      <c r="B11" s="39" t="s">
        <v>78</v>
      </c>
      <c r="C11" s="40">
        <v>4117637</v>
      </c>
      <c r="D11" s="41">
        <v>100</v>
      </c>
      <c r="E11" s="41"/>
      <c r="F11" s="41"/>
    </row>
    <row r="14" spans="1:6" x14ac:dyDescent="0.2">
      <c r="B14" s="32" t="s">
        <v>79</v>
      </c>
    </row>
    <row r="15" spans="1:6" x14ac:dyDescent="0.2">
      <c r="B15" s="32" t="s">
        <v>67</v>
      </c>
    </row>
    <row r="16" spans="1:6" x14ac:dyDescent="0.2">
      <c r="B16" s="42" t="s">
        <v>80</v>
      </c>
    </row>
    <row r="17" spans="2:2" x14ac:dyDescent="0.2">
      <c r="B17" s="32" t="s">
        <v>18</v>
      </c>
    </row>
    <row r="18" spans="2:2" x14ac:dyDescent="0.2">
      <c r="B18" s="32" t="s">
        <v>81</v>
      </c>
    </row>
    <row r="19" spans="2:2" x14ac:dyDescent="0.2">
      <c r="B19" s="33" t="str">
        <f>HYPERLINK("#'va002'!A1", "&lt;&lt;&lt; Previous table")</f>
        <v>&lt;&lt;&lt; Previous table</v>
      </c>
    </row>
    <row r="20" spans="2:2" x14ac:dyDescent="0.2">
      <c r="B20" s="33" t="str">
        <f>HYPERLINK("#'va003'!A1", "&gt;&gt;&gt; Next table")</f>
        <v>&gt;&gt;&gt; Next table</v>
      </c>
    </row>
  </sheetData>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604F3-E663-4808-B4E9-4BABE413BB49}">
  <dimension ref="A1:F24"/>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HYPERLINK("#'Contents'!B30", "Link to contents")</f>
        <v>Link to contents</v>
      </c>
    </row>
    <row r="2" spans="1:6" x14ac:dyDescent="0.2">
      <c r="B2" s="29" t="s">
        <v>47</v>
      </c>
    </row>
    <row r="5" spans="1:6" x14ac:dyDescent="0.2">
      <c r="B5" s="34" t="s">
        <v>67</v>
      </c>
      <c r="C5" s="35" t="s">
        <v>68</v>
      </c>
      <c r="D5" s="35" t="s">
        <v>69</v>
      </c>
      <c r="E5" s="35" t="s">
        <v>70</v>
      </c>
      <c r="F5" s="35" t="s">
        <v>71</v>
      </c>
    </row>
    <row r="6" spans="1:6" ht="28.5" x14ac:dyDescent="0.2">
      <c r="B6" s="36" t="s">
        <v>98</v>
      </c>
      <c r="C6" s="37">
        <v>117113</v>
      </c>
      <c r="D6" s="38">
        <v>15.5</v>
      </c>
      <c r="E6" s="38">
        <v>11.3</v>
      </c>
      <c r="F6" s="38">
        <v>21</v>
      </c>
    </row>
    <row r="7" spans="1:6" ht="28.5" x14ac:dyDescent="0.2">
      <c r="B7" s="36" t="s">
        <v>99</v>
      </c>
      <c r="C7" s="37">
        <v>84052</v>
      </c>
      <c r="D7" s="38">
        <v>11.1</v>
      </c>
      <c r="E7" s="38">
        <v>7.5</v>
      </c>
      <c r="F7" s="38">
        <v>16.100000000000001</v>
      </c>
    </row>
    <row r="8" spans="1:6" ht="28.5" x14ac:dyDescent="0.2">
      <c r="B8" s="36" t="s">
        <v>100</v>
      </c>
      <c r="C8" s="37">
        <v>108988</v>
      </c>
      <c r="D8" s="38">
        <v>14.4</v>
      </c>
      <c r="E8" s="38">
        <v>9.5</v>
      </c>
      <c r="F8" s="38">
        <v>21.4</v>
      </c>
    </row>
    <row r="9" spans="1:6" ht="28.5" x14ac:dyDescent="0.2">
      <c r="B9" s="36" t="s">
        <v>101</v>
      </c>
      <c r="C9" s="37">
        <v>366150</v>
      </c>
      <c r="D9" s="38">
        <v>48.5</v>
      </c>
      <c r="E9" s="38">
        <v>40.4</v>
      </c>
      <c r="F9" s="38">
        <v>56.6</v>
      </c>
    </row>
    <row r="10" spans="1:6" x14ac:dyDescent="0.2">
      <c r="B10" s="36" t="s">
        <v>102</v>
      </c>
      <c r="C10" s="37">
        <v>107081</v>
      </c>
      <c r="D10" s="38">
        <v>14.2</v>
      </c>
      <c r="E10" s="38">
        <v>10.199999999999999</v>
      </c>
      <c r="F10" s="38">
        <v>19.399999999999999</v>
      </c>
    </row>
    <row r="11" spans="1:6" x14ac:dyDescent="0.2">
      <c r="B11" s="36" t="s">
        <v>93</v>
      </c>
      <c r="C11" s="37">
        <v>25406</v>
      </c>
      <c r="D11" s="38">
        <v>3.4</v>
      </c>
      <c r="E11" s="38">
        <v>1.2</v>
      </c>
      <c r="F11" s="38">
        <v>9</v>
      </c>
    </row>
    <row r="12" spans="1:6" x14ac:dyDescent="0.2">
      <c r="B12" s="36" t="s">
        <v>76</v>
      </c>
      <c r="C12" s="37">
        <v>9132</v>
      </c>
      <c r="D12" s="38">
        <v>1.2</v>
      </c>
      <c r="E12" s="38">
        <v>0.3</v>
      </c>
      <c r="F12" s="38">
        <v>5.4</v>
      </c>
    </row>
    <row r="13" spans="1:6" x14ac:dyDescent="0.2">
      <c r="B13" s="36" t="s">
        <v>77</v>
      </c>
      <c r="C13" s="37">
        <v>10815</v>
      </c>
      <c r="D13" s="38">
        <v>1.4</v>
      </c>
      <c r="E13" s="38">
        <v>0.5</v>
      </c>
      <c r="F13" s="38">
        <v>4.0999999999999996</v>
      </c>
    </row>
    <row r="16" spans="1:6" x14ac:dyDescent="0.2">
      <c r="B16" s="32" t="s">
        <v>103</v>
      </c>
    </row>
    <row r="17" spans="2:2" x14ac:dyDescent="0.2">
      <c r="B17" s="32" t="s">
        <v>67</v>
      </c>
    </row>
    <row r="18" spans="2:2" x14ac:dyDescent="0.2">
      <c r="B18" s="32" t="s">
        <v>95</v>
      </c>
    </row>
    <row r="19" spans="2:2" x14ac:dyDescent="0.2">
      <c r="B19" s="32" t="s">
        <v>67</v>
      </c>
    </row>
    <row r="20" spans="2:2" x14ac:dyDescent="0.2">
      <c r="B20" s="42" t="s">
        <v>80</v>
      </c>
    </row>
    <row r="21" spans="2:2" x14ac:dyDescent="0.2">
      <c r="B21" s="32" t="s">
        <v>18</v>
      </c>
    </row>
    <row r="22" spans="2:2" x14ac:dyDescent="0.2">
      <c r="B22" s="32" t="s">
        <v>81</v>
      </c>
    </row>
    <row r="23" spans="2:2" x14ac:dyDescent="0.2">
      <c r="B23" s="33" t="str">
        <f>HYPERLINK("#'ca002'!A1", "&lt;&lt;&lt; Previous table")</f>
        <v>&lt;&lt;&lt; Previous table</v>
      </c>
    </row>
    <row r="24" spans="2:2" x14ac:dyDescent="0.2">
      <c r="B24" s="33" t="str">
        <f>HYPERLINK("#'va004'!A1", "&gt;&gt;&gt; Next table")</f>
        <v>&gt;&gt;&gt; Next table</v>
      </c>
    </row>
  </sheetData>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D4FFB-8CA9-4EC1-AF22-738A4AE662AE}">
  <dimension ref="A1:F19"/>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HYPERLINK("#'Contents'!B31", "Link to contents")</f>
        <v>Link to contents</v>
      </c>
    </row>
    <row r="2" spans="1:6" x14ac:dyDescent="0.2">
      <c r="B2" s="29" t="s">
        <v>48</v>
      </c>
    </row>
    <row r="5" spans="1:6" x14ac:dyDescent="0.2">
      <c r="B5" s="34" t="s">
        <v>67</v>
      </c>
      <c r="C5" s="35" t="s">
        <v>68</v>
      </c>
      <c r="D5" s="35" t="s">
        <v>69</v>
      </c>
      <c r="E5" s="35" t="s">
        <v>70</v>
      </c>
      <c r="F5" s="35" t="s">
        <v>71</v>
      </c>
    </row>
    <row r="6" spans="1:6" ht="42.75" x14ac:dyDescent="0.2">
      <c r="B6" s="36" t="s">
        <v>104</v>
      </c>
      <c r="C6" s="37">
        <v>712931</v>
      </c>
      <c r="D6" s="38">
        <v>17.3</v>
      </c>
      <c r="E6" s="38">
        <v>14.7</v>
      </c>
      <c r="F6" s="38">
        <v>20.3</v>
      </c>
    </row>
    <row r="7" spans="1:6" ht="42.75" x14ac:dyDescent="0.2">
      <c r="B7" s="36" t="s">
        <v>105</v>
      </c>
      <c r="C7" s="37">
        <v>3386871</v>
      </c>
      <c r="D7" s="38">
        <v>82.3</v>
      </c>
      <c r="E7" s="38">
        <v>79.3</v>
      </c>
      <c r="F7" s="38">
        <v>84.9</v>
      </c>
    </row>
    <row r="8" spans="1:6" x14ac:dyDescent="0.2">
      <c r="B8" s="36" t="s">
        <v>76</v>
      </c>
      <c r="C8" s="37">
        <v>13188</v>
      </c>
      <c r="D8" s="38">
        <v>0.3</v>
      </c>
      <c r="E8" s="38">
        <v>0.1</v>
      </c>
      <c r="F8" s="38">
        <v>1.4</v>
      </c>
    </row>
    <row r="9" spans="1:6" x14ac:dyDescent="0.2">
      <c r="B9" s="36" t="s">
        <v>77</v>
      </c>
      <c r="C9" s="37">
        <v>4647</v>
      </c>
      <c r="D9" s="38">
        <v>0.1</v>
      </c>
      <c r="E9" s="38">
        <v>0</v>
      </c>
      <c r="F9" s="38">
        <v>0.9</v>
      </c>
    </row>
    <row r="10" spans="1:6" x14ac:dyDescent="0.2">
      <c r="B10" s="39" t="s">
        <v>78</v>
      </c>
      <c r="C10" s="40">
        <v>4117637</v>
      </c>
      <c r="D10" s="41">
        <v>100</v>
      </c>
      <c r="E10" s="41"/>
      <c r="F10" s="41"/>
    </row>
    <row r="13" spans="1:6" x14ac:dyDescent="0.2">
      <c r="B13" s="32" t="s">
        <v>79</v>
      </c>
    </row>
    <row r="14" spans="1:6" x14ac:dyDescent="0.2">
      <c r="B14" s="32" t="s">
        <v>67</v>
      </c>
    </row>
    <row r="15" spans="1:6" x14ac:dyDescent="0.2">
      <c r="B15" s="42" t="s">
        <v>80</v>
      </c>
    </row>
    <row r="16" spans="1:6" x14ac:dyDescent="0.2">
      <c r="B16" s="32" t="s">
        <v>18</v>
      </c>
    </row>
    <row r="17" spans="2:2" x14ac:dyDescent="0.2">
      <c r="B17" s="32" t="s">
        <v>81</v>
      </c>
    </row>
    <row r="18" spans="2:2" x14ac:dyDescent="0.2">
      <c r="B18" s="33" t="str">
        <f>HYPERLINK("#'va003'!A1", "&lt;&lt;&lt; Previous table")</f>
        <v>&lt;&lt;&lt; Previous table</v>
      </c>
    </row>
    <row r="19" spans="2:2" x14ac:dyDescent="0.2">
      <c r="B19" s="33" t="str">
        <f>HYPERLINK("#'va005'!A1", "&gt;&gt;&gt; Next table")</f>
        <v>&gt;&gt;&gt; Next table</v>
      </c>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0EDEB-4086-4E55-9D0B-748BCF7E32D2}">
  <dimension ref="B3:C49"/>
  <sheetViews>
    <sheetView showGridLines="0" workbookViewId="0"/>
  </sheetViews>
  <sheetFormatPr defaultColWidth="12.5703125" defaultRowHeight="14.25" x14ac:dyDescent="0.2"/>
  <cols>
    <col min="1" max="1" width="12.5703125" style="29"/>
    <col min="2" max="2" width="19.85546875" style="29" customWidth="1"/>
    <col min="3" max="3" width="214" style="29" customWidth="1"/>
    <col min="4" max="16384" width="12.5703125" style="29"/>
  </cols>
  <sheetData>
    <row r="3" spans="2:3" ht="15.75" x14ac:dyDescent="0.25">
      <c r="B3" s="28" t="s">
        <v>20</v>
      </c>
    </row>
    <row r="5" spans="2:3" ht="15.75" x14ac:dyDescent="0.25">
      <c r="B5" s="30" t="s">
        <v>21</v>
      </c>
      <c r="C5" s="30" t="s">
        <v>22</v>
      </c>
    </row>
    <row r="6" spans="2:3" x14ac:dyDescent="0.2">
      <c r="B6" s="31" t="str">
        <f>HYPERLINK("#'vf001a'!A1", "vf001a")</f>
        <v>vf001a</v>
      </c>
      <c r="C6" s="32" t="s">
        <v>23</v>
      </c>
    </row>
    <row r="7" spans="2:3" x14ac:dyDescent="0.2">
      <c r="B7" s="31" t="str">
        <f>HYPERLINK("#'cf001a'!A1", "cf001a")</f>
        <v>cf001a</v>
      </c>
      <c r="C7" s="32" t="s">
        <v>24</v>
      </c>
    </row>
    <row r="8" spans="2:3" x14ac:dyDescent="0.2">
      <c r="B8" s="31" t="str">
        <f>HYPERLINK("#'vf001b'!A1", "vf001b")</f>
        <v>vf001b</v>
      </c>
      <c r="C8" s="32" t="s">
        <v>25</v>
      </c>
    </row>
    <row r="9" spans="2:3" x14ac:dyDescent="0.2">
      <c r="B9" s="31" t="str">
        <f>HYPERLINK("#'cf001b'!A1", "cf001b")</f>
        <v>cf001b</v>
      </c>
      <c r="C9" s="32" t="s">
        <v>26</v>
      </c>
    </row>
    <row r="10" spans="2:3" x14ac:dyDescent="0.2">
      <c r="B10" s="31" t="str">
        <f>HYPERLINK("#'vf002a'!A1", "vf002a")</f>
        <v>vf002a</v>
      </c>
      <c r="C10" s="32" t="s">
        <v>27</v>
      </c>
    </row>
    <row r="11" spans="2:3" x14ac:dyDescent="0.2">
      <c r="B11" s="31" t="str">
        <f>HYPERLINK("#'cf002a'!A1", "cf002a")</f>
        <v>cf002a</v>
      </c>
      <c r="C11" s="32" t="s">
        <v>28</v>
      </c>
    </row>
    <row r="12" spans="2:3" x14ac:dyDescent="0.2">
      <c r="B12" s="31" t="str">
        <f>HYPERLINK("#'vf002b'!A1", "vf002b")</f>
        <v>vf002b</v>
      </c>
      <c r="C12" s="32" t="s">
        <v>29</v>
      </c>
    </row>
    <row r="13" spans="2:3" x14ac:dyDescent="0.2">
      <c r="B13" s="31" t="str">
        <f>HYPERLINK("#'cf002b'!A1", "cf002b")</f>
        <v>cf002b</v>
      </c>
      <c r="C13" s="32" t="s">
        <v>30</v>
      </c>
    </row>
    <row r="14" spans="2:3" x14ac:dyDescent="0.2">
      <c r="B14" s="31" t="str">
        <f>HYPERLINK("#'vf003a'!A1", "vf003a")</f>
        <v>vf003a</v>
      </c>
      <c r="C14" s="32" t="s">
        <v>31</v>
      </c>
    </row>
    <row r="15" spans="2:3" x14ac:dyDescent="0.2">
      <c r="B15" s="31" t="str">
        <f>HYPERLINK("#'cf003a'!A1", "cf003a")</f>
        <v>cf003a</v>
      </c>
      <c r="C15" s="32" t="s">
        <v>32</v>
      </c>
    </row>
    <row r="16" spans="2:3" x14ac:dyDescent="0.2">
      <c r="B16" s="31" t="str">
        <f>HYPERLINK("#'vf003b'!A1", "vf003b")</f>
        <v>vf003b</v>
      </c>
      <c r="C16" s="32" t="s">
        <v>33</v>
      </c>
    </row>
    <row r="17" spans="2:3" x14ac:dyDescent="0.2">
      <c r="B17" s="31" t="str">
        <f>HYPERLINK("#'cf003b'!A1", "cf003b")</f>
        <v>cf003b</v>
      </c>
      <c r="C17" s="32" t="s">
        <v>34</v>
      </c>
    </row>
    <row r="18" spans="2:3" x14ac:dyDescent="0.2">
      <c r="B18" s="31" t="str">
        <f>HYPERLINK("#'vf004a'!A1", "vf004a")</f>
        <v>vf004a</v>
      </c>
      <c r="C18" s="32" t="s">
        <v>35</v>
      </c>
    </row>
    <row r="19" spans="2:3" x14ac:dyDescent="0.2">
      <c r="B19" s="31" t="str">
        <f>HYPERLINK("#'cf004a'!A1", "cf004a")</f>
        <v>cf004a</v>
      </c>
      <c r="C19" s="32" t="s">
        <v>36</v>
      </c>
    </row>
    <row r="20" spans="2:3" x14ac:dyDescent="0.2">
      <c r="B20" s="31" t="str">
        <f>HYPERLINK("#'vf004b'!A1", "vf004b")</f>
        <v>vf004b</v>
      </c>
      <c r="C20" s="32" t="s">
        <v>37</v>
      </c>
    </row>
    <row r="21" spans="2:3" x14ac:dyDescent="0.2">
      <c r="B21" s="31" t="str">
        <f>HYPERLINK("#'cf004b'!A1", "cf004b")</f>
        <v>cf004b</v>
      </c>
      <c r="C21" s="32" t="s">
        <v>38</v>
      </c>
    </row>
    <row r="22" spans="2:3" x14ac:dyDescent="0.2">
      <c r="B22" s="31" t="str">
        <f>HYPERLINK("#'vf005a'!A1", "vf005a")</f>
        <v>vf005a</v>
      </c>
      <c r="C22" s="32" t="s">
        <v>39</v>
      </c>
    </row>
    <row r="23" spans="2:3" x14ac:dyDescent="0.2">
      <c r="B23" s="31" t="str">
        <f>HYPERLINK("#'cf005a'!A1", "cf005a")</f>
        <v>cf005a</v>
      </c>
      <c r="C23" s="32" t="s">
        <v>40</v>
      </c>
    </row>
    <row r="24" spans="2:3" x14ac:dyDescent="0.2">
      <c r="B24" s="31" t="str">
        <f>HYPERLINK("#'vf005b'!A1", "vf005b")</f>
        <v>vf005b</v>
      </c>
      <c r="C24" s="32" t="s">
        <v>41</v>
      </c>
    </row>
    <row r="25" spans="2:3" x14ac:dyDescent="0.2">
      <c r="B25" s="31" t="str">
        <f>HYPERLINK("#'cf005b'!A1", "cf005b")</f>
        <v>cf005b</v>
      </c>
      <c r="C25" s="32" t="s">
        <v>42</v>
      </c>
    </row>
    <row r="26" spans="2:3" x14ac:dyDescent="0.2">
      <c r="B26" s="31" t="str">
        <f>HYPERLINK("#'va001'!A1", "va001")</f>
        <v>va001</v>
      </c>
      <c r="C26" s="32" t="s">
        <v>43</v>
      </c>
    </row>
    <row r="27" spans="2:3" x14ac:dyDescent="0.2">
      <c r="B27" s="31" t="str">
        <f>HYPERLINK("#'ca001'!A1", "ca001")</f>
        <v>ca001</v>
      </c>
      <c r="C27" s="32" t="s">
        <v>44</v>
      </c>
    </row>
    <row r="28" spans="2:3" x14ac:dyDescent="0.2">
      <c r="B28" s="31" t="str">
        <f>HYPERLINK("#'va002'!A1", "va002")</f>
        <v>va002</v>
      </c>
      <c r="C28" s="32" t="s">
        <v>45</v>
      </c>
    </row>
    <row r="29" spans="2:3" x14ac:dyDescent="0.2">
      <c r="B29" s="31" t="str">
        <f>HYPERLINK("#'ca002'!A1", "ca002")</f>
        <v>ca002</v>
      </c>
      <c r="C29" s="32" t="s">
        <v>46</v>
      </c>
    </row>
    <row r="30" spans="2:3" x14ac:dyDescent="0.2">
      <c r="B30" s="31" t="str">
        <f>HYPERLINK("#'va003'!A1", "va003")</f>
        <v>va003</v>
      </c>
      <c r="C30" s="32" t="s">
        <v>47</v>
      </c>
    </row>
    <row r="31" spans="2:3" x14ac:dyDescent="0.2">
      <c r="B31" s="31" t="str">
        <f>HYPERLINK("#'va004'!A1", "va004")</f>
        <v>va004</v>
      </c>
      <c r="C31" s="32" t="s">
        <v>48</v>
      </c>
    </row>
    <row r="32" spans="2:3" x14ac:dyDescent="0.2">
      <c r="B32" s="31" t="str">
        <f>HYPERLINK("#'va005'!A1", "va005")</f>
        <v>va005</v>
      </c>
      <c r="C32" s="32" t="s">
        <v>49</v>
      </c>
    </row>
    <row r="33" spans="2:3" x14ac:dyDescent="0.2">
      <c r="B33" s="31" t="str">
        <f>HYPERLINK("#'ca005'!A1", "ca005")</f>
        <v>ca005</v>
      </c>
      <c r="C33" s="32" t="s">
        <v>50</v>
      </c>
    </row>
    <row r="34" spans="2:3" x14ac:dyDescent="0.2">
      <c r="B34" s="31" t="str">
        <f>HYPERLINK("#'va006'!A1", "va006")</f>
        <v>va006</v>
      </c>
      <c r="C34" s="32" t="s">
        <v>51</v>
      </c>
    </row>
    <row r="35" spans="2:3" x14ac:dyDescent="0.2">
      <c r="B35" s="31" t="str">
        <f>HYPERLINK("#'va007'!A1", "va007")</f>
        <v>va007</v>
      </c>
      <c r="C35" s="32" t="s">
        <v>52</v>
      </c>
    </row>
    <row r="36" spans="2:3" x14ac:dyDescent="0.2">
      <c r="B36" s="31" t="str">
        <f>HYPERLINK("#'ca007'!A1", "ca007")</f>
        <v>ca007</v>
      </c>
      <c r="C36" s="32" t="s">
        <v>53</v>
      </c>
    </row>
    <row r="37" spans="2:3" x14ac:dyDescent="0.2">
      <c r="B37" s="31" t="str">
        <f>HYPERLINK("#'va008'!A1", "va008")</f>
        <v>va008</v>
      </c>
      <c r="C37" s="32" t="s">
        <v>54</v>
      </c>
    </row>
    <row r="38" spans="2:3" x14ac:dyDescent="0.2">
      <c r="B38" s="31" t="str">
        <f>HYPERLINK("#'va009'!A1", "va009")</f>
        <v>va009</v>
      </c>
      <c r="C38" s="32" t="s">
        <v>55</v>
      </c>
    </row>
    <row r="39" spans="2:3" x14ac:dyDescent="0.2">
      <c r="B39" s="31" t="str">
        <f>HYPERLINK("#'ca009'!A1", "ca009")</f>
        <v>ca009</v>
      </c>
      <c r="C39" s="32" t="s">
        <v>56</v>
      </c>
    </row>
    <row r="40" spans="2:3" x14ac:dyDescent="0.2">
      <c r="B40" s="31" t="str">
        <f>HYPERLINK("#'vg001a'!A1", "vg001a")</f>
        <v>vg001a</v>
      </c>
      <c r="C40" s="32" t="s">
        <v>57</v>
      </c>
    </row>
    <row r="41" spans="2:3" x14ac:dyDescent="0.2">
      <c r="B41" s="31" t="str">
        <f>HYPERLINK("#'cg001a'!A1", "cg001a")</f>
        <v>cg001a</v>
      </c>
      <c r="C41" s="32" t="s">
        <v>58</v>
      </c>
    </row>
    <row r="42" spans="2:3" x14ac:dyDescent="0.2">
      <c r="B42" s="31" t="str">
        <f>HYPERLINK("#'vg001b'!A1", "vg001b")</f>
        <v>vg001b</v>
      </c>
      <c r="C42" s="32" t="s">
        <v>59</v>
      </c>
    </row>
    <row r="43" spans="2:3" x14ac:dyDescent="0.2">
      <c r="B43" s="31" t="str">
        <f>HYPERLINK("#'cg001b'!A1", "cg001b")</f>
        <v>cg001b</v>
      </c>
      <c r="C43" s="32" t="s">
        <v>60</v>
      </c>
    </row>
    <row r="44" spans="2:3" x14ac:dyDescent="0.2">
      <c r="B44" s="31" t="str">
        <f>HYPERLINK("#'vg001c'!A1", "vg001c")</f>
        <v>vg001c</v>
      </c>
      <c r="C44" s="32" t="s">
        <v>61</v>
      </c>
    </row>
    <row r="45" spans="2:3" x14ac:dyDescent="0.2">
      <c r="B45" s="31" t="str">
        <f>HYPERLINK("#'cg001c'!A1", "cg001c")</f>
        <v>cg001c</v>
      </c>
      <c r="C45" s="32" t="s">
        <v>62</v>
      </c>
    </row>
    <row r="46" spans="2:3" x14ac:dyDescent="0.2">
      <c r="B46" s="31" t="str">
        <f>HYPERLINK("#'vg001d'!A1", "vg001d")</f>
        <v>vg001d</v>
      </c>
      <c r="C46" s="32" t="s">
        <v>63</v>
      </c>
    </row>
    <row r="47" spans="2:3" x14ac:dyDescent="0.2">
      <c r="B47" s="31" t="str">
        <f>HYPERLINK("#'cg001d'!A1", "cg001d")</f>
        <v>cg001d</v>
      </c>
      <c r="C47" s="32" t="s">
        <v>64</v>
      </c>
    </row>
    <row r="48" spans="2:3" x14ac:dyDescent="0.2">
      <c r="B48" s="31" t="str">
        <f>HYPERLINK("#'va010'!A1", "va010")</f>
        <v>va010</v>
      </c>
      <c r="C48" s="32" t="s">
        <v>65</v>
      </c>
    </row>
    <row r="49" spans="2:3" x14ac:dyDescent="0.2">
      <c r="B49" s="31" t="str">
        <f>HYPERLINK("#'va011'!A1", "va011")</f>
        <v>va011</v>
      </c>
      <c r="C49" s="32" t="s">
        <v>66</v>
      </c>
    </row>
  </sheetData>
  <pageMargins left="0.7" right="0.7" top="0.75" bottom="0.75" header="0.3" footer="0.3"/>
  <pageSetup paperSize="9"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64B18-BABD-4A72-914E-FD62B416FDB5}">
  <dimension ref="A1:F22"/>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HYPERLINK("#'Contents'!B32", "Link to contents")</f>
        <v>Link to contents</v>
      </c>
    </row>
    <row r="2" spans="1:6" x14ac:dyDescent="0.2">
      <c r="B2" s="29" t="s">
        <v>49</v>
      </c>
    </row>
    <row r="5" spans="1:6" x14ac:dyDescent="0.2">
      <c r="B5" s="34" t="s">
        <v>67</v>
      </c>
      <c r="C5" s="35" t="s">
        <v>68</v>
      </c>
      <c r="D5" s="35" t="s">
        <v>69</v>
      </c>
      <c r="E5" s="35" t="s">
        <v>70</v>
      </c>
      <c r="F5" s="35" t="s">
        <v>71</v>
      </c>
    </row>
    <row r="6" spans="1:6" x14ac:dyDescent="0.2">
      <c r="B6" s="36" t="s">
        <v>106</v>
      </c>
      <c r="C6" s="37">
        <v>41118</v>
      </c>
      <c r="D6" s="38">
        <v>5.8</v>
      </c>
      <c r="E6" s="38">
        <v>2.8</v>
      </c>
      <c r="F6" s="38">
        <v>11.3</v>
      </c>
    </row>
    <row r="7" spans="1:6" x14ac:dyDescent="0.2">
      <c r="B7" s="36" t="s">
        <v>107</v>
      </c>
      <c r="C7" s="37">
        <v>86455</v>
      </c>
      <c r="D7" s="38">
        <v>12.1</v>
      </c>
      <c r="E7" s="38">
        <v>7.3</v>
      </c>
      <c r="F7" s="38">
        <v>19.399999999999999</v>
      </c>
    </row>
    <row r="8" spans="1:6" ht="28.5" x14ac:dyDescent="0.2">
      <c r="B8" s="36" t="s">
        <v>108</v>
      </c>
      <c r="C8" s="37">
        <v>488568</v>
      </c>
      <c r="D8" s="38">
        <v>68.5</v>
      </c>
      <c r="E8" s="38">
        <v>59.4</v>
      </c>
      <c r="F8" s="38">
        <v>76.400000000000006</v>
      </c>
    </row>
    <row r="9" spans="1:6" x14ac:dyDescent="0.2">
      <c r="B9" s="36" t="s">
        <v>93</v>
      </c>
      <c r="C9" s="37">
        <v>62193</v>
      </c>
      <c r="D9" s="38">
        <v>8.6999999999999993</v>
      </c>
      <c r="E9" s="38">
        <v>5</v>
      </c>
      <c r="F9" s="38">
        <v>14.8</v>
      </c>
    </row>
    <row r="10" spans="1:6" x14ac:dyDescent="0.2">
      <c r="B10" s="36" t="s">
        <v>109</v>
      </c>
      <c r="C10" s="37">
        <v>84118</v>
      </c>
      <c r="D10" s="38">
        <v>11.8</v>
      </c>
      <c r="E10" s="38">
        <v>7.3</v>
      </c>
      <c r="F10" s="38">
        <v>18.399999999999999</v>
      </c>
    </row>
    <row r="11" spans="1:6" x14ac:dyDescent="0.2">
      <c r="B11" s="36" t="s">
        <v>77</v>
      </c>
      <c r="C11" s="37">
        <v>13197</v>
      </c>
      <c r="D11" s="38">
        <v>1.9</v>
      </c>
      <c r="E11" s="38">
        <v>0.5</v>
      </c>
      <c r="F11" s="38">
        <v>6.3</v>
      </c>
    </row>
    <row r="14" spans="1:6" x14ac:dyDescent="0.2">
      <c r="B14" s="32" t="s">
        <v>110</v>
      </c>
    </row>
    <row r="15" spans="1:6" x14ac:dyDescent="0.2">
      <c r="B15" s="32" t="s">
        <v>67</v>
      </c>
    </row>
    <row r="16" spans="1:6" x14ac:dyDescent="0.2">
      <c r="B16" s="32" t="s">
        <v>95</v>
      </c>
    </row>
    <row r="17" spans="2:2" x14ac:dyDescent="0.2">
      <c r="B17" s="32" t="s">
        <v>67</v>
      </c>
    </row>
    <row r="18" spans="2:2" x14ac:dyDescent="0.2">
      <c r="B18" s="42" t="s">
        <v>80</v>
      </c>
    </row>
    <row r="19" spans="2:2" x14ac:dyDescent="0.2">
      <c r="B19" s="32" t="s">
        <v>18</v>
      </c>
    </row>
    <row r="20" spans="2:2" x14ac:dyDescent="0.2">
      <c r="B20" s="32" t="s">
        <v>81</v>
      </c>
    </row>
    <row r="21" spans="2:2" x14ac:dyDescent="0.2">
      <c r="B21" s="33" t="str">
        <f>HYPERLINK("#'va004'!A1", "&lt;&lt;&lt; Previous table")</f>
        <v>&lt;&lt;&lt; Previous table</v>
      </c>
    </row>
    <row r="22" spans="2:2" x14ac:dyDescent="0.2">
      <c r="B22" s="33" t="str">
        <f>HYPERLINK("#'ca005'!A1", "&gt;&gt;&gt; Next table")</f>
        <v>&gt;&gt;&gt; Next table</v>
      </c>
    </row>
  </sheetData>
  <pageMargins left="0.7" right="0.7" top="0.75" bottom="0.75" header="0.3" footer="0.3"/>
  <pageSetup paperSize="9"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B932B-BBB5-4CBB-873E-C50B509C9B9A}">
  <dimension ref="A1:F19"/>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HYPERLINK("#'Contents'!B33", "Link to contents")</f>
        <v>Link to contents</v>
      </c>
    </row>
    <row r="2" spans="1:6" x14ac:dyDescent="0.2">
      <c r="B2" s="29" t="s">
        <v>50</v>
      </c>
    </row>
    <row r="5" spans="1:6" x14ac:dyDescent="0.2">
      <c r="B5" s="34" t="s">
        <v>67</v>
      </c>
      <c r="C5" s="35" t="s">
        <v>68</v>
      </c>
      <c r="D5" s="35" t="s">
        <v>69</v>
      </c>
      <c r="E5" s="35" t="s">
        <v>70</v>
      </c>
      <c r="F5" s="35" t="s">
        <v>71</v>
      </c>
    </row>
    <row r="6" spans="1:6" x14ac:dyDescent="0.2">
      <c r="B6" s="36" t="s">
        <v>111</v>
      </c>
      <c r="C6" s="37">
        <v>578577</v>
      </c>
      <c r="D6" s="38">
        <v>81.2</v>
      </c>
      <c r="E6" s="38">
        <v>72.8</v>
      </c>
      <c r="F6" s="38">
        <v>87.4</v>
      </c>
    </row>
    <row r="7" spans="1:6" x14ac:dyDescent="0.2">
      <c r="B7" s="36" t="s">
        <v>112</v>
      </c>
      <c r="C7" s="37">
        <v>84118</v>
      </c>
      <c r="D7" s="38">
        <v>11.8</v>
      </c>
      <c r="E7" s="38">
        <v>7.3</v>
      </c>
      <c r="F7" s="38">
        <v>18.399999999999999</v>
      </c>
    </row>
    <row r="8" spans="1:6" x14ac:dyDescent="0.2">
      <c r="B8" s="36" t="s">
        <v>93</v>
      </c>
      <c r="C8" s="37">
        <v>37039</v>
      </c>
      <c r="D8" s="38">
        <v>5.2</v>
      </c>
      <c r="E8" s="38">
        <v>2.6</v>
      </c>
      <c r="F8" s="38">
        <v>10.1</v>
      </c>
    </row>
    <row r="9" spans="1:6" x14ac:dyDescent="0.2">
      <c r="B9" s="36" t="s">
        <v>77</v>
      </c>
      <c r="C9" s="37">
        <v>13197</v>
      </c>
      <c r="D9" s="38">
        <v>1.9</v>
      </c>
      <c r="E9" s="38">
        <v>0.5</v>
      </c>
      <c r="F9" s="38">
        <v>6.3</v>
      </c>
    </row>
    <row r="10" spans="1:6" x14ac:dyDescent="0.2">
      <c r="B10" s="39" t="s">
        <v>78</v>
      </c>
      <c r="C10" s="40">
        <v>712931</v>
      </c>
      <c r="D10" s="41">
        <v>100</v>
      </c>
      <c r="E10" s="41"/>
      <c r="F10" s="41"/>
    </row>
    <row r="13" spans="1:6" x14ac:dyDescent="0.2">
      <c r="B13" s="32" t="s">
        <v>110</v>
      </c>
    </row>
    <row r="14" spans="1:6" x14ac:dyDescent="0.2">
      <c r="B14" s="32" t="s">
        <v>67</v>
      </c>
    </row>
    <row r="15" spans="1:6" x14ac:dyDescent="0.2">
      <c r="B15" s="42" t="s">
        <v>80</v>
      </c>
    </row>
    <row r="16" spans="1:6" x14ac:dyDescent="0.2">
      <c r="B16" s="32" t="s">
        <v>18</v>
      </c>
    </row>
    <row r="17" spans="2:2" x14ac:dyDescent="0.2">
      <c r="B17" s="32" t="s">
        <v>81</v>
      </c>
    </row>
    <row r="18" spans="2:2" x14ac:dyDescent="0.2">
      <c r="B18" s="33" t="str">
        <f>HYPERLINK("#'va005'!A1", "&lt;&lt;&lt; Previous table")</f>
        <v>&lt;&lt;&lt; Previous table</v>
      </c>
    </row>
    <row r="19" spans="2:2" x14ac:dyDescent="0.2">
      <c r="B19" s="33" t="str">
        <f>HYPERLINK("#'va006'!A1", "&gt;&gt;&gt; Next table")</f>
        <v>&gt;&gt;&gt; Next table</v>
      </c>
    </row>
  </sheetData>
  <pageMargins left="0.7" right="0.7" top="0.75" bottom="0.75" header="0.3" footer="0.3"/>
  <pageSetup paperSize="9"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D69ED-1977-4510-85C8-46609C67F914}">
  <dimension ref="A1:F19"/>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HYPERLINK("#'Contents'!B34", "Link to contents")</f>
        <v>Link to contents</v>
      </c>
    </row>
    <row r="2" spans="1:6" x14ac:dyDescent="0.2">
      <c r="B2" s="29" t="s">
        <v>51</v>
      </c>
    </row>
    <row r="5" spans="1:6" x14ac:dyDescent="0.2">
      <c r="B5" s="34" t="s">
        <v>67</v>
      </c>
      <c r="C5" s="35" t="s">
        <v>68</v>
      </c>
      <c r="D5" s="35" t="s">
        <v>69</v>
      </c>
      <c r="E5" s="35" t="s">
        <v>70</v>
      </c>
      <c r="F5" s="35" t="s">
        <v>71</v>
      </c>
    </row>
    <row r="6" spans="1:6" ht="28.5" x14ac:dyDescent="0.2">
      <c r="B6" s="36" t="s">
        <v>113</v>
      </c>
      <c r="C6" s="37">
        <v>362302</v>
      </c>
      <c r="D6" s="38">
        <v>8.8000000000000007</v>
      </c>
      <c r="E6" s="38">
        <v>7.1</v>
      </c>
      <c r="F6" s="38">
        <v>10.9</v>
      </c>
    </row>
    <row r="7" spans="1:6" ht="28.5" x14ac:dyDescent="0.2">
      <c r="B7" s="36" t="s">
        <v>114</v>
      </c>
      <c r="C7" s="37">
        <v>3749526</v>
      </c>
      <c r="D7" s="38">
        <v>91.1</v>
      </c>
      <c r="E7" s="38">
        <v>89</v>
      </c>
      <c r="F7" s="38">
        <v>92.8</v>
      </c>
    </row>
    <row r="8" spans="1:6" x14ac:dyDescent="0.2">
      <c r="B8" s="36" t="s">
        <v>76</v>
      </c>
      <c r="C8" s="37">
        <v>5809</v>
      </c>
      <c r="D8" s="38">
        <v>0.1</v>
      </c>
      <c r="E8" s="38">
        <v>0</v>
      </c>
      <c r="F8" s="38">
        <v>0.4</v>
      </c>
    </row>
    <row r="9" spans="1:6" x14ac:dyDescent="0.2">
      <c r="B9" s="36" t="s">
        <v>77</v>
      </c>
      <c r="C9" s="37">
        <v>0</v>
      </c>
      <c r="D9" s="38">
        <v>0</v>
      </c>
      <c r="E9" s="38">
        <v>0</v>
      </c>
      <c r="F9" s="38">
        <v>0.6</v>
      </c>
    </row>
    <row r="10" spans="1:6" x14ac:dyDescent="0.2">
      <c r="B10" s="39" t="s">
        <v>78</v>
      </c>
      <c r="C10" s="40">
        <v>4117637</v>
      </c>
      <c r="D10" s="41">
        <v>100</v>
      </c>
      <c r="E10" s="41"/>
      <c r="F10" s="41"/>
    </row>
    <row r="13" spans="1:6" x14ac:dyDescent="0.2">
      <c r="B13" s="32" t="s">
        <v>79</v>
      </c>
    </row>
    <row r="14" spans="1:6" x14ac:dyDescent="0.2">
      <c r="B14" s="32" t="s">
        <v>67</v>
      </c>
    </row>
    <row r="15" spans="1:6" x14ac:dyDescent="0.2">
      <c r="B15" s="42" t="s">
        <v>80</v>
      </c>
    </row>
    <row r="16" spans="1:6" x14ac:dyDescent="0.2">
      <c r="B16" s="32" t="s">
        <v>18</v>
      </c>
    </row>
    <row r="17" spans="2:2" x14ac:dyDescent="0.2">
      <c r="B17" s="32" t="s">
        <v>81</v>
      </c>
    </row>
    <row r="18" spans="2:2" x14ac:dyDescent="0.2">
      <c r="B18" s="33" t="str">
        <f>HYPERLINK("#'ca005'!A1", "&lt;&lt;&lt; Previous table")</f>
        <v>&lt;&lt;&lt; Previous table</v>
      </c>
    </row>
    <row r="19" spans="2:2" x14ac:dyDescent="0.2">
      <c r="B19" s="33" t="str">
        <f>HYPERLINK("#'va007'!A1", "&gt;&gt;&gt; Next table")</f>
        <v>&gt;&gt;&gt; Next table</v>
      </c>
    </row>
  </sheetData>
  <pageMargins left="0.7" right="0.7" top="0.75" bottom="0.75" header="0.3" footer="0.3"/>
  <pageSetup paperSize="9" orientation="portrait"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54EB9-A570-47AC-9385-E47BB6193574}">
  <dimension ref="A1:F22"/>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HYPERLINK("#'Contents'!B35", "Link to contents")</f>
        <v>Link to contents</v>
      </c>
    </row>
    <row r="2" spans="1:6" x14ac:dyDescent="0.2">
      <c r="B2" s="29" t="s">
        <v>52</v>
      </c>
    </row>
    <row r="5" spans="1:6" x14ac:dyDescent="0.2">
      <c r="B5" s="34" t="s">
        <v>67</v>
      </c>
      <c r="C5" s="35" t="s">
        <v>68</v>
      </c>
      <c r="D5" s="35" t="s">
        <v>69</v>
      </c>
      <c r="E5" s="35" t="s">
        <v>70</v>
      </c>
      <c r="F5" s="35" t="s">
        <v>71</v>
      </c>
    </row>
    <row r="6" spans="1:6" x14ac:dyDescent="0.2">
      <c r="B6" s="36" t="s">
        <v>106</v>
      </c>
      <c r="C6" s="37">
        <v>27316</v>
      </c>
      <c r="D6" s="38">
        <v>7.5</v>
      </c>
      <c r="E6" s="38">
        <v>3.2</v>
      </c>
      <c r="F6" s="38">
        <v>16.8</v>
      </c>
    </row>
    <row r="7" spans="1:6" x14ac:dyDescent="0.2">
      <c r="B7" s="36" t="s">
        <v>107</v>
      </c>
      <c r="C7" s="37">
        <v>124404</v>
      </c>
      <c r="D7" s="38">
        <v>34.299999999999997</v>
      </c>
      <c r="E7" s="38">
        <v>26.3</v>
      </c>
      <c r="F7" s="38">
        <v>43.3</v>
      </c>
    </row>
    <row r="8" spans="1:6" ht="28.5" x14ac:dyDescent="0.2">
      <c r="B8" s="36" t="s">
        <v>108</v>
      </c>
      <c r="C8" s="37">
        <v>89292</v>
      </c>
      <c r="D8" s="38">
        <v>24.6</v>
      </c>
      <c r="E8" s="38">
        <v>16.5</v>
      </c>
      <c r="F8" s="38">
        <v>35.200000000000003</v>
      </c>
    </row>
    <row r="9" spans="1:6" x14ac:dyDescent="0.2">
      <c r="B9" s="36" t="s">
        <v>93</v>
      </c>
      <c r="C9" s="37">
        <v>17326</v>
      </c>
      <c r="D9" s="38">
        <v>4.8</v>
      </c>
      <c r="E9" s="38">
        <v>1.8</v>
      </c>
      <c r="F9" s="38">
        <v>12.2</v>
      </c>
    </row>
    <row r="10" spans="1:6" x14ac:dyDescent="0.2">
      <c r="B10" s="36" t="s">
        <v>109</v>
      </c>
      <c r="C10" s="37">
        <v>120488</v>
      </c>
      <c r="D10" s="38">
        <v>33.299999999999997</v>
      </c>
      <c r="E10" s="38">
        <v>24.9</v>
      </c>
      <c r="F10" s="38">
        <v>42.9</v>
      </c>
    </row>
    <row r="11" spans="1:6" x14ac:dyDescent="0.2">
      <c r="B11" s="36" t="s">
        <v>77</v>
      </c>
      <c r="C11" s="37">
        <v>0</v>
      </c>
      <c r="D11" s="38">
        <v>0</v>
      </c>
      <c r="E11" s="38">
        <v>0</v>
      </c>
      <c r="F11" s="38">
        <v>6.8</v>
      </c>
    </row>
    <row r="14" spans="1:6" x14ac:dyDescent="0.2">
      <c r="B14" s="32" t="s">
        <v>115</v>
      </c>
    </row>
    <row r="15" spans="1:6" x14ac:dyDescent="0.2">
      <c r="B15" s="32" t="s">
        <v>67</v>
      </c>
    </row>
    <row r="16" spans="1:6" x14ac:dyDescent="0.2">
      <c r="B16" s="32" t="s">
        <v>95</v>
      </c>
    </row>
    <row r="17" spans="2:2" x14ac:dyDescent="0.2">
      <c r="B17" s="32" t="s">
        <v>67</v>
      </c>
    </row>
    <row r="18" spans="2:2" x14ac:dyDescent="0.2">
      <c r="B18" s="42" t="s">
        <v>80</v>
      </c>
    </row>
    <row r="19" spans="2:2" x14ac:dyDescent="0.2">
      <c r="B19" s="32" t="s">
        <v>18</v>
      </c>
    </row>
    <row r="20" spans="2:2" x14ac:dyDescent="0.2">
      <c r="B20" s="32" t="s">
        <v>81</v>
      </c>
    </row>
    <row r="21" spans="2:2" x14ac:dyDescent="0.2">
      <c r="B21" s="33" t="str">
        <f>HYPERLINK("#'va006'!A1", "&lt;&lt;&lt; Previous table")</f>
        <v>&lt;&lt;&lt; Previous table</v>
      </c>
    </row>
    <row r="22" spans="2:2" x14ac:dyDescent="0.2">
      <c r="B22" s="33" t="str">
        <f>HYPERLINK("#'ca007'!A1", "&gt;&gt;&gt; Next table")</f>
        <v>&gt;&gt;&gt; Next table</v>
      </c>
    </row>
  </sheetData>
  <pageMargins left="0.7" right="0.7" top="0.75" bottom="0.75" header="0.3" footer="0.3"/>
  <pageSetup paperSize="9" orientation="portrait"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AF817-74C5-4A75-8760-57AFA33538BC}">
  <dimension ref="A1:F19"/>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HYPERLINK("#'Contents'!B36", "Link to contents")</f>
        <v>Link to contents</v>
      </c>
    </row>
    <row r="2" spans="1:6" x14ac:dyDescent="0.2">
      <c r="B2" s="29" t="s">
        <v>53</v>
      </c>
    </row>
    <row r="5" spans="1:6" x14ac:dyDescent="0.2">
      <c r="B5" s="34" t="s">
        <v>67</v>
      </c>
      <c r="C5" s="35" t="s">
        <v>68</v>
      </c>
      <c r="D5" s="35" t="s">
        <v>69</v>
      </c>
      <c r="E5" s="35" t="s">
        <v>70</v>
      </c>
      <c r="F5" s="35" t="s">
        <v>71</v>
      </c>
    </row>
    <row r="6" spans="1:6" x14ac:dyDescent="0.2">
      <c r="B6" s="36" t="s">
        <v>111</v>
      </c>
      <c r="C6" s="37">
        <v>224488</v>
      </c>
      <c r="D6" s="38">
        <v>62</v>
      </c>
      <c r="E6" s="38">
        <v>51.9</v>
      </c>
      <c r="F6" s="38">
        <v>71.099999999999994</v>
      </c>
    </row>
    <row r="7" spans="1:6" x14ac:dyDescent="0.2">
      <c r="B7" s="36" t="s">
        <v>112</v>
      </c>
      <c r="C7" s="37">
        <v>120488</v>
      </c>
      <c r="D7" s="38">
        <v>33.299999999999997</v>
      </c>
      <c r="E7" s="38">
        <v>24.9</v>
      </c>
      <c r="F7" s="38">
        <v>42.9</v>
      </c>
    </row>
    <row r="8" spans="1:6" x14ac:dyDescent="0.2">
      <c r="B8" s="36" t="s">
        <v>93</v>
      </c>
      <c r="C8" s="37">
        <v>17326</v>
      </c>
      <c r="D8" s="38">
        <v>4.8</v>
      </c>
      <c r="E8" s="38">
        <v>1.8</v>
      </c>
      <c r="F8" s="38">
        <v>12.2</v>
      </c>
    </row>
    <row r="9" spans="1:6" x14ac:dyDescent="0.2">
      <c r="B9" s="36" t="s">
        <v>77</v>
      </c>
      <c r="C9" s="37">
        <v>0</v>
      </c>
      <c r="D9" s="38">
        <v>0</v>
      </c>
      <c r="E9" s="38">
        <v>0</v>
      </c>
      <c r="F9" s="38">
        <v>6.8</v>
      </c>
    </row>
    <row r="10" spans="1:6" x14ac:dyDescent="0.2">
      <c r="B10" s="39" t="s">
        <v>78</v>
      </c>
      <c r="C10" s="40">
        <v>362302</v>
      </c>
      <c r="D10" s="41">
        <v>100</v>
      </c>
      <c r="E10" s="41"/>
      <c r="F10" s="41"/>
    </row>
    <row r="13" spans="1:6" x14ac:dyDescent="0.2">
      <c r="B13" s="32" t="s">
        <v>115</v>
      </c>
    </row>
    <row r="14" spans="1:6" x14ac:dyDescent="0.2">
      <c r="B14" s="32" t="s">
        <v>67</v>
      </c>
    </row>
    <row r="15" spans="1:6" x14ac:dyDescent="0.2">
      <c r="B15" s="42" t="s">
        <v>80</v>
      </c>
    </row>
    <row r="16" spans="1:6" x14ac:dyDescent="0.2">
      <c r="B16" s="32" t="s">
        <v>18</v>
      </c>
    </row>
    <row r="17" spans="2:2" x14ac:dyDescent="0.2">
      <c r="B17" s="32" t="s">
        <v>81</v>
      </c>
    </row>
    <row r="18" spans="2:2" x14ac:dyDescent="0.2">
      <c r="B18" s="33" t="str">
        <f>HYPERLINK("#'va007'!A1", "&lt;&lt;&lt; Previous table")</f>
        <v>&lt;&lt;&lt; Previous table</v>
      </c>
    </row>
    <row r="19" spans="2:2" x14ac:dyDescent="0.2">
      <c r="B19" s="33" t="str">
        <f>HYPERLINK("#'va008'!A1", "&gt;&gt;&gt; Next table")</f>
        <v>&gt;&gt;&gt; Next table</v>
      </c>
    </row>
  </sheetData>
  <pageMargins left="0.7" right="0.7" top="0.75" bottom="0.75" header="0.3" footer="0.3"/>
  <pageSetup paperSize="9" orientation="portrait" horizontalDpi="300" verticalDpi="30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69915-CF73-4279-8F52-A2382694E3CA}">
  <dimension ref="A1:F19"/>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HYPERLINK("#'Contents'!B37", "Link to contents")</f>
        <v>Link to contents</v>
      </c>
    </row>
    <row r="2" spans="1:6" x14ac:dyDescent="0.2">
      <c r="B2" s="29" t="s">
        <v>54</v>
      </c>
    </row>
    <row r="5" spans="1:6" x14ac:dyDescent="0.2">
      <c r="B5" s="34" t="s">
        <v>67</v>
      </c>
      <c r="C5" s="35" t="s">
        <v>68</v>
      </c>
      <c r="D5" s="35" t="s">
        <v>69</v>
      </c>
      <c r="E5" s="35" t="s">
        <v>70</v>
      </c>
      <c r="F5" s="35" t="s">
        <v>71</v>
      </c>
    </row>
    <row r="6" spans="1:6" ht="42.75" x14ac:dyDescent="0.2">
      <c r="B6" s="36" t="s">
        <v>116</v>
      </c>
      <c r="C6" s="37">
        <v>596962</v>
      </c>
      <c r="D6" s="38">
        <v>14.5</v>
      </c>
      <c r="E6" s="38">
        <v>12.4</v>
      </c>
      <c r="F6" s="38">
        <v>16.899999999999999</v>
      </c>
    </row>
    <row r="7" spans="1:6" ht="42.75" x14ac:dyDescent="0.2">
      <c r="B7" s="36" t="s">
        <v>117</v>
      </c>
      <c r="C7" s="37">
        <v>3510556</v>
      </c>
      <c r="D7" s="38">
        <v>85.3</v>
      </c>
      <c r="E7" s="38">
        <v>82.8</v>
      </c>
      <c r="F7" s="38">
        <v>87.4</v>
      </c>
    </row>
    <row r="8" spans="1:6" x14ac:dyDescent="0.2">
      <c r="B8" s="36" t="s">
        <v>76</v>
      </c>
      <c r="C8" s="37">
        <v>10119</v>
      </c>
      <c r="D8" s="38">
        <v>0.2</v>
      </c>
      <c r="E8" s="38">
        <v>0.1</v>
      </c>
      <c r="F8" s="38">
        <v>1</v>
      </c>
    </row>
    <row r="9" spans="1:6" x14ac:dyDescent="0.2">
      <c r="B9" s="36" t="s">
        <v>77</v>
      </c>
      <c r="C9" s="37">
        <v>0</v>
      </c>
      <c r="D9" s="38">
        <v>0</v>
      </c>
      <c r="E9" s="38">
        <v>0</v>
      </c>
      <c r="F9" s="38">
        <v>0.6</v>
      </c>
    </row>
    <row r="10" spans="1:6" x14ac:dyDescent="0.2">
      <c r="B10" s="39" t="s">
        <v>78</v>
      </c>
      <c r="C10" s="40">
        <v>4117637</v>
      </c>
      <c r="D10" s="41">
        <v>100</v>
      </c>
      <c r="E10" s="41"/>
      <c r="F10" s="41"/>
    </row>
    <row r="13" spans="1:6" x14ac:dyDescent="0.2">
      <c r="B13" s="32" t="s">
        <v>79</v>
      </c>
    </row>
    <row r="14" spans="1:6" x14ac:dyDescent="0.2">
      <c r="B14" s="32" t="s">
        <v>67</v>
      </c>
    </row>
    <row r="15" spans="1:6" x14ac:dyDescent="0.2">
      <c r="B15" s="42" t="s">
        <v>80</v>
      </c>
    </row>
    <row r="16" spans="1:6" x14ac:dyDescent="0.2">
      <c r="B16" s="32" t="s">
        <v>18</v>
      </c>
    </row>
    <row r="17" spans="2:2" x14ac:dyDescent="0.2">
      <c r="B17" s="32" t="s">
        <v>81</v>
      </c>
    </row>
    <row r="18" spans="2:2" x14ac:dyDescent="0.2">
      <c r="B18" s="33" t="str">
        <f>HYPERLINK("#'ca007'!A1", "&lt;&lt;&lt; Previous table")</f>
        <v>&lt;&lt;&lt; Previous table</v>
      </c>
    </row>
    <row r="19" spans="2:2" x14ac:dyDescent="0.2">
      <c r="B19" s="33" t="str">
        <f>HYPERLINK("#'va009'!A1", "&gt;&gt;&gt; Next table")</f>
        <v>&gt;&gt;&gt; Next table</v>
      </c>
    </row>
  </sheetData>
  <pageMargins left="0.7" right="0.7" top="0.75" bottom="0.75" header="0.3" footer="0.3"/>
  <pageSetup paperSize="9" orientation="portrait" horizontalDpi="300" verticalDpi="30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D0BE1-90E7-47DD-AFD8-316C34DE9BE9}">
  <dimension ref="A1:F23"/>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HYPERLINK("#'Contents'!B38", "Link to contents")</f>
        <v>Link to contents</v>
      </c>
    </row>
    <row r="2" spans="1:6" x14ac:dyDescent="0.2">
      <c r="B2" s="29" t="s">
        <v>55</v>
      </c>
    </row>
    <row r="5" spans="1:6" x14ac:dyDescent="0.2">
      <c r="B5" s="34" t="s">
        <v>67</v>
      </c>
      <c r="C5" s="35" t="s">
        <v>68</v>
      </c>
      <c r="D5" s="35" t="s">
        <v>69</v>
      </c>
      <c r="E5" s="35" t="s">
        <v>70</v>
      </c>
      <c r="F5" s="35" t="s">
        <v>71</v>
      </c>
    </row>
    <row r="6" spans="1:6" x14ac:dyDescent="0.2">
      <c r="B6" s="36" t="s">
        <v>106</v>
      </c>
      <c r="C6" s="37">
        <v>16802</v>
      </c>
      <c r="D6" s="38">
        <v>2.8</v>
      </c>
      <c r="E6" s="38">
        <v>1</v>
      </c>
      <c r="F6" s="38">
        <v>7.4</v>
      </c>
    </row>
    <row r="7" spans="1:6" x14ac:dyDescent="0.2">
      <c r="B7" s="36" t="s">
        <v>107</v>
      </c>
      <c r="C7" s="37">
        <v>47725</v>
      </c>
      <c r="D7" s="38">
        <v>8</v>
      </c>
      <c r="E7" s="38">
        <v>4.5</v>
      </c>
      <c r="F7" s="38">
        <v>13.7</v>
      </c>
    </row>
    <row r="8" spans="1:6" ht="28.5" x14ac:dyDescent="0.2">
      <c r="B8" s="36" t="s">
        <v>108</v>
      </c>
      <c r="C8" s="37">
        <v>311108</v>
      </c>
      <c r="D8" s="38">
        <v>52.1</v>
      </c>
      <c r="E8" s="38">
        <v>40.700000000000003</v>
      </c>
      <c r="F8" s="38">
        <v>63.3</v>
      </c>
    </row>
    <row r="9" spans="1:6" ht="28.5" x14ac:dyDescent="0.2">
      <c r="B9" s="36" t="s">
        <v>118</v>
      </c>
      <c r="C9" s="37">
        <v>129291</v>
      </c>
      <c r="D9" s="38">
        <v>21.7</v>
      </c>
      <c r="E9" s="38">
        <v>13.6</v>
      </c>
      <c r="F9" s="38">
        <v>32.799999999999997</v>
      </c>
    </row>
    <row r="10" spans="1:6" x14ac:dyDescent="0.2">
      <c r="B10" s="36" t="s">
        <v>93</v>
      </c>
      <c r="C10" s="37">
        <v>27423</v>
      </c>
      <c r="D10" s="38">
        <v>4.5999999999999996</v>
      </c>
      <c r="E10" s="38">
        <v>2.1</v>
      </c>
      <c r="F10" s="38">
        <v>9.6999999999999993</v>
      </c>
    </row>
    <row r="11" spans="1:6" x14ac:dyDescent="0.2">
      <c r="B11" s="36" t="s">
        <v>109</v>
      </c>
      <c r="C11" s="37">
        <v>135944</v>
      </c>
      <c r="D11" s="38">
        <v>22.8</v>
      </c>
      <c r="E11" s="38">
        <v>15.5</v>
      </c>
      <c r="F11" s="38">
        <v>32.200000000000003</v>
      </c>
    </row>
    <row r="12" spans="1:6" x14ac:dyDescent="0.2">
      <c r="B12" s="36" t="s">
        <v>77</v>
      </c>
      <c r="C12" s="37">
        <v>0</v>
      </c>
      <c r="D12" s="38">
        <v>0</v>
      </c>
      <c r="E12" s="38">
        <v>0</v>
      </c>
      <c r="F12" s="38">
        <v>4.3</v>
      </c>
    </row>
    <row r="15" spans="1:6" x14ac:dyDescent="0.2">
      <c r="B15" s="32" t="s">
        <v>119</v>
      </c>
    </row>
    <row r="16" spans="1:6" x14ac:dyDescent="0.2">
      <c r="B16" s="32" t="s">
        <v>67</v>
      </c>
    </row>
    <row r="17" spans="2:2" x14ac:dyDescent="0.2">
      <c r="B17" s="32" t="s">
        <v>95</v>
      </c>
    </row>
    <row r="18" spans="2:2" x14ac:dyDescent="0.2">
      <c r="B18" s="32" t="s">
        <v>67</v>
      </c>
    </row>
    <row r="19" spans="2:2" x14ac:dyDescent="0.2">
      <c r="B19" s="42" t="s">
        <v>80</v>
      </c>
    </row>
    <row r="20" spans="2:2" x14ac:dyDescent="0.2">
      <c r="B20" s="32" t="s">
        <v>18</v>
      </c>
    </row>
    <row r="21" spans="2:2" x14ac:dyDescent="0.2">
      <c r="B21" s="32" t="s">
        <v>81</v>
      </c>
    </row>
    <row r="22" spans="2:2" x14ac:dyDescent="0.2">
      <c r="B22" s="33" t="str">
        <f>HYPERLINK("#'va008'!A1", "&lt;&lt;&lt; Previous table")</f>
        <v>&lt;&lt;&lt; Previous table</v>
      </c>
    </row>
    <row r="23" spans="2:2" x14ac:dyDescent="0.2">
      <c r="B23" s="33" t="str">
        <f>HYPERLINK("#'ca009'!A1", "&gt;&gt;&gt; Next table")</f>
        <v>&gt;&gt;&gt; Next table</v>
      </c>
    </row>
  </sheetData>
  <pageMargins left="0.7" right="0.7" top="0.75" bottom="0.75" header="0.3" footer="0.3"/>
  <pageSetup paperSize="9" orientation="portrait" horizontalDpi="300" verticalDpi="30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946AB-5DA8-431B-94BB-1DC0363AA079}">
  <dimension ref="A1:F19"/>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HYPERLINK("#'Contents'!B39", "Link to contents")</f>
        <v>Link to contents</v>
      </c>
    </row>
    <row r="2" spans="1:6" x14ac:dyDescent="0.2">
      <c r="B2" s="29" t="s">
        <v>56</v>
      </c>
    </row>
    <row r="5" spans="1:6" x14ac:dyDescent="0.2">
      <c r="B5" s="34" t="s">
        <v>67</v>
      </c>
      <c r="C5" s="35" t="s">
        <v>68</v>
      </c>
      <c r="D5" s="35" t="s">
        <v>69</v>
      </c>
      <c r="E5" s="35" t="s">
        <v>70</v>
      </c>
      <c r="F5" s="35" t="s">
        <v>71</v>
      </c>
    </row>
    <row r="6" spans="1:6" x14ac:dyDescent="0.2">
      <c r="B6" s="36" t="s">
        <v>111</v>
      </c>
      <c r="C6" s="37">
        <v>442936</v>
      </c>
      <c r="D6" s="38">
        <v>74.2</v>
      </c>
      <c r="E6" s="38">
        <v>65.2</v>
      </c>
      <c r="F6" s="38">
        <v>81.5</v>
      </c>
    </row>
    <row r="7" spans="1:6" x14ac:dyDescent="0.2">
      <c r="B7" s="36" t="s">
        <v>112</v>
      </c>
      <c r="C7" s="37">
        <v>135944</v>
      </c>
      <c r="D7" s="38">
        <v>22.8</v>
      </c>
      <c r="E7" s="38">
        <v>15.5</v>
      </c>
      <c r="F7" s="38">
        <v>32.200000000000003</v>
      </c>
    </row>
    <row r="8" spans="1:6" x14ac:dyDescent="0.2">
      <c r="B8" s="36" t="s">
        <v>93</v>
      </c>
      <c r="C8" s="37">
        <v>18082</v>
      </c>
      <c r="D8" s="38">
        <v>3</v>
      </c>
      <c r="E8" s="38">
        <v>1.1000000000000001</v>
      </c>
      <c r="F8" s="38">
        <v>8.3000000000000007</v>
      </c>
    </row>
    <row r="9" spans="1:6" x14ac:dyDescent="0.2">
      <c r="B9" s="36" t="s">
        <v>77</v>
      </c>
      <c r="C9" s="37">
        <v>0</v>
      </c>
      <c r="D9" s="38">
        <v>0</v>
      </c>
      <c r="E9" s="38">
        <v>0</v>
      </c>
      <c r="F9" s="38">
        <v>4.3</v>
      </c>
    </row>
    <row r="10" spans="1:6" x14ac:dyDescent="0.2">
      <c r="B10" s="39" t="s">
        <v>78</v>
      </c>
      <c r="C10" s="40">
        <v>596962</v>
      </c>
      <c r="D10" s="41">
        <v>100</v>
      </c>
      <c r="E10" s="41"/>
      <c r="F10" s="41"/>
    </row>
    <row r="13" spans="1:6" x14ac:dyDescent="0.2">
      <c r="B13" s="32" t="s">
        <v>119</v>
      </c>
    </row>
    <row r="14" spans="1:6" x14ac:dyDescent="0.2">
      <c r="B14" s="32" t="s">
        <v>67</v>
      </c>
    </row>
    <row r="15" spans="1:6" x14ac:dyDescent="0.2">
      <c r="B15" s="42" t="s">
        <v>80</v>
      </c>
    </row>
    <row r="16" spans="1:6" x14ac:dyDescent="0.2">
      <c r="B16" s="32" t="s">
        <v>18</v>
      </c>
    </row>
    <row r="17" spans="2:2" x14ac:dyDescent="0.2">
      <c r="B17" s="32" t="s">
        <v>81</v>
      </c>
    </row>
    <row r="18" spans="2:2" x14ac:dyDescent="0.2">
      <c r="B18" s="33" t="str">
        <f>HYPERLINK("#'va009'!A1", "&lt;&lt;&lt; Previous table")</f>
        <v>&lt;&lt;&lt; Previous table</v>
      </c>
    </row>
    <row r="19" spans="2:2" x14ac:dyDescent="0.2">
      <c r="B19" s="33" t="str">
        <f>HYPERLINK("#'vg001a'!A1", "&gt;&gt;&gt; Next table")</f>
        <v>&gt;&gt;&gt; Next table</v>
      </c>
    </row>
  </sheetData>
  <pageMargins left="0.7" right="0.7" top="0.75" bottom="0.75" header="0.3" footer="0.3"/>
  <pageSetup paperSize="9" orientation="portrait" horizontalDpi="300" verticalDpi="30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F38F6-4580-43F7-80FD-C739A960C160}">
  <dimension ref="A1:F22"/>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HYPERLINK("#'Contents'!B40", "Link to contents")</f>
        <v>Link to contents</v>
      </c>
    </row>
    <row r="2" spans="1:6" x14ac:dyDescent="0.2">
      <c r="B2" s="29" t="s">
        <v>57</v>
      </c>
    </row>
    <row r="5" spans="1:6" x14ac:dyDescent="0.2">
      <c r="B5" s="34" t="s">
        <v>67</v>
      </c>
      <c r="C5" s="35" t="s">
        <v>68</v>
      </c>
      <c r="D5" s="35" t="s">
        <v>69</v>
      </c>
      <c r="E5" s="35" t="s">
        <v>70</v>
      </c>
      <c r="F5" s="35" t="s">
        <v>71</v>
      </c>
    </row>
    <row r="6" spans="1:6" x14ac:dyDescent="0.2">
      <c r="B6" s="36" t="s">
        <v>120</v>
      </c>
      <c r="C6" s="37">
        <v>2570126</v>
      </c>
      <c r="D6" s="38">
        <v>62.4</v>
      </c>
      <c r="E6" s="38">
        <v>59.3</v>
      </c>
      <c r="F6" s="38">
        <v>65.400000000000006</v>
      </c>
    </row>
    <row r="7" spans="1:6" x14ac:dyDescent="0.2">
      <c r="B7" s="36" t="s">
        <v>121</v>
      </c>
      <c r="C7" s="37">
        <v>1244755</v>
      </c>
      <c r="D7" s="38">
        <v>30.2</v>
      </c>
      <c r="E7" s="38">
        <v>27.5</v>
      </c>
      <c r="F7" s="38">
        <v>33.1</v>
      </c>
    </row>
    <row r="8" spans="1:6" x14ac:dyDescent="0.2">
      <c r="B8" s="36" t="s">
        <v>122</v>
      </c>
      <c r="C8" s="37">
        <v>112137</v>
      </c>
      <c r="D8" s="38">
        <v>2.7</v>
      </c>
      <c r="E8" s="38">
        <v>1.8</v>
      </c>
      <c r="F8" s="38">
        <v>4</v>
      </c>
    </row>
    <row r="9" spans="1:6" x14ac:dyDescent="0.2">
      <c r="B9" s="36" t="s">
        <v>123</v>
      </c>
      <c r="C9" s="37">
        <v>120110</v>
      </c>
      <c r="D9" s="38">
        <v>2.9</v>
      </c>
      <c r="E9" s="38">
        <v>1.9</v>
      </c>
      <c r="F9" s="38">
        <v>4.4000000000000004</v>
      </c>
    </row>
    <row r="10" spans="1:6" x14ac:dyDescent="0.2">
      <c r="B10" s="36" t="s">
        <v>124</v>
      </c>
      <c r="C10" s="37">
        <v>68563</v>
      </c>
      <c r="D10" s="38">
        <v>1.7</v>
      </c>
      <c r="E10" s="38">
        <v>1</v>
      </c>
      <c r="F10" s="38">
        <v>2.8</v>
      </c>
    </row>
    <row r="11" spans="1:6" x14ac:dyDescent="0.2">
      <c r="B11" s="36" t="s">
        <v>76</v>
      </c>
      <c r="C11" s="37">
        <v>1945</v>
      </c>
      <c r="D11" s="38">
        <v>0</v>
      </c>
      <c r="E11" s="38">
        <v>0</v>
      </c>
      <c r="F11" s="38">
        <v>0.4</v>
      </c>
    </row>
    <row r="12" spans="1:6" x14ac:dyDescent="0.2">
      <c r="B12" s="36" t="s">
        <v>77</v>
      </c>
      <c r="C12" s="37">
        <v>0</v>
      </c>
      <c r="D12" s="38">
        <v>0</v>
      </c>
      <c r="E12" s="38">
        <v>0</v>
      </c>
      <c r="F12" s="38">
        <v>0.6</v>
      </c>
    </row>
    <row r="13" spans="1:6" x14ac:dyDescent="0.2">
      <c r="B13" s="39" t="s">
        <v>78</v>
      </c>
      <c r="C13" s="40">
        <v>4117637</v>
      </c>
      <c r="D13" s="41">
        <v>100</v>
      </c>
      <c r="E13" s="41"/>
      <c r="F13" s="41"/>
    </row>
    <row r="16" spans="1:6" x14ac:dyDescent="0.2">
      <c r="B16" s="32" t="s">
        <v>79</v>
      </c>
    </row>
    <row r="17" spans="2:2" x14ac:dyDescent="0.2">
      <c r="B17" s="32" t="s">
        <v>67</v>
      </c>
    </row>
    <row r="18" spans="2:2" x14ac:dyDescent="0.2">
      <c r="B18" s="42" t="s">
        <v>80</v>
      </c>
    </row>
    <row r="19" spans="2:2" x14ac:dyDescent="0.2">
      <c r="B19" s="32" t="s">
        <v>18</v>
      </c>
    </row>
    <row r="20" spans="2:2" x14ac:dyDescent="0.2">
      <c r="B20" s="32" t="s">
        <v>81</v>
      </c>
    </row>
    <row r="21" spans="2:2" x14ac:dyDescent="0.2">
      <c r="B21" s="33" t="str">
        <f>HYPERLINK("#'ca009'!A1", "&lt;&lt;&lt; Previous table")</f>
        <v>&lt;&lt;&lt; Previous table</v>
      </c>
    </row>
    <row r="22" spans="2:2" x14ac:dyDescent="0.2">
      <c r="B22" s="33" t="str">
        <f>HYPERLINK("#'cg001a'!A1", "&gt;&gt;&gt; Next table")</f>
        <v>&gt;&gt;&gt; Next table</v>
      </c>
    </row>
  </sheetData>
  <pageMargins left="0.7" right="0.7" top="0.75" bottom="0.75" header="0.3" footer="0.3"/>
  <pageSetup paperSize="9" orientation="portrait" horizontalDpi="300" verticalDpi="30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7077F-B183-4B82-B25D-7F3C4E250B15}">
  <dimension ref="A1:F20"/>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HYPERLINK("#'Contents'!B41", "Link to contents")</f>
        <v>Link to contents</v>
      </c>
    </row>
    <row r="2" spans="1:6" x14ac:dyDescent="0.2">
      <c r="B2" s="29" t="s">
        <v>58</v>
      </c>
    </row>
    <row r="5" spans="1:6" x14ac:dyDescent="0.2">
      <c r="B5" s="34" t="s">
        <v>67</v>
      </c>
      <c r="C5" s="35" t="s">
        <v>68</v>
      </c>
      <c r="D5" s="35" t="s">
        <v>69</v>
      </c>
      <c r="E5" s="35" t="s">
        <v>70</v>
      </c>
      <c r="F5" s="35" t="s">
        <v>71</v>
      </c>
    </row>
    <row r="6" spans="1:6" x14ac:dyDescent="0.2">
      <c r="B6" s="36" t="s">
        <v>125</v>
      </c>
      <c r="C6" s="37">
        <v>3814882</v>
      </c>
      <c r="D6" s="38">
        <v>92.6</v>
      </c>
      <c r="E6" s="38">
        <v>90.5</v>
      </c>
      <c r="F6" s="38">
        <v>94.3</v>
      </c>
    </row>
    <row r="7" spans="1:6" x14ac:dyDescent="0.2">
      <c r="B7" s="36" t="s">
        <v>122</v>
      </c>
      <c r="C7" s="37">
        <v>112137</v>
      </c>
      <c r="D7" s="38">
        <v>2.7</v>
      </c>
      <c r="E7" s="38">
        <v>1.8</v>
      </c>
      <c r="F7" s="38">
        <v>4</v>
      </c>
    </row>
    <row r="8" spans="1:6" x14ac:dyDescent="0.2">
      <c r="B8" s="36" t="s">
        <v>126</v>
      </c>
      <c r="C8" s="37">
        <v>188673</v>
      </c>
      <c r="D8" s="38">
        <v>4.5999999999999996</v>
      </c>
      <c r="E8" s="38">
        <v>3.4</v>
      </c>
      <c r="F8" s="38">
        <v>6.2</v>
      </c>
    </row>
    <row r="9" spans="1:6" x14ac:dyDescent="0.2">
      <c r="B9" s="36" t="s">
        <v>76</v>
      </c>
      <c r="C9" s="37">
        <v>1945</v>
      </c>
      <c r="D9" s="38">
        <v>0</v>
      </c>
      <c r="E9" s="38">
        <v>0</v>
      </c>
      <c r="F9" s="38">
        <v>0.4</v>
      </c>
    </row>
    <row r="10" spans="1:6" x14ac:dyDescent="0.2">
      <c r="B10" s="36" t="s">
        <v>77</v>
      </c>
      <c r="C10" s="37">
        <v>0</v>
      </c>
      <c r="D10" s="38">
        <v>0</v>
      </c>
      <c r="E10" s="38">
        <v>0</v>
      </c>
      <c r="F10" s="38">
        <v>0.6</v>
      </c>
    </row>
    <row r="11" spans="1:6" x14ac:dyDescent="0.2">
      <c r="B11" s="39" t="s">
        <v>78</v>
      </c>
      <c r="C11" s="40">
        <v>4117637</v>
      </c>
      <c r="D11" s="41">
        <v>100</v>
      </c>
      <c r="E11" s="41"/>
      <c r="F11" s="41"/>
    </row>
    <row r="14" spans="1:6" x14ac:dyDescent="0.2">
      <c r="B14" s="32" t="s">
        <v>79</v>
      </c>
    </row>
    <row r="15" spans="1:6" x14ac:dyDescent="0.2">
      <c r="B15" s="32" t="s">
        <v>67</v>
      </c>
    </row>
    <row r="16" spans="1:6" x14ac:dyDescent="0.2">
      <c r="B16" s="42" t="s">
        <v>80</v>
      </c>
    </row>
    <row r="17" spans="2:2" x14ac:dyDescent="0.2">
      <c r="B17" s="32" t="s">
        <v>18</v>
      </c>
    </row>
    <row r="18" spans="2:2" x14ac:dyDescent="0.2">
      <c r="B18" s="32" t="s">
        <v>81</v>
      </c>
    </row>
    <row r="19" spans="2:2" x14ac:dyDescent="0.2">
      <c r="B19" s="33" t="str">
        <f>HYPERLINK("#'vg001a'!A1", "&lt;&lt;&lt; Previous table")</f>
        <v>&lt;&lt;&lt; Previous table</v>
      </c>
    </row>
    <row r="20" spans="2:2" x14ac:dyDescent="0.2">
      <c r="B20" s="33" t="str">
        <f>HYPERLINK("#'vg001b'!A1", "&gt;&gt;&gt; Next table")</f>
        <v>&gt;&gt;&gt; Next table</v>
      </c>
    </row>
  </sheetData>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C6702-B194-4394-9306-37FE30682D8F}">
  <dimension ref="A1:F20"/>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HYPERLINK("#'Contents'!B6", "Link to contents")</f>
        <v>Link to contents</v>
      </c>
    </row>
    <row r="2" spans="1:6" x14ac:dyDescent="0.2">
      <c r="B2" s="29" t="s">
        <v>23</v>
      </c>
    </row>
    <row r="5" spans="1:6" x14ac:dyDescent="0.2">
      <c r="B5" s="34" t="s">
        <v>67</v>
      </c>
      <c r="C5" s="35" t="s">
        <v>68</v>
      </c>
      <c r="D5" s="35" t="s">
        <v>69</v>
      </c>
      <c r="E5" s="35" t="s">
        <v>70</v>
      </c>
      <c r="F5" s="35" t="s">
        <v>71</v>
      </c>
    </row>
    <row r="6" spans="1:6" x14ac:dyDescent="0.2">
      <c r="B6" s="36" t="s">
        <v>72</v>
      </c>
      <c r="C6" s="37">
        <v>2834696</v>
      </c>
      <c r="D6" s="38">
        <v>68.8</v>
      </c>
      <c r="E6" s="38">
        <v>65.8</v>
      </c>
      <c r="F6" s="38">
        <v>71.7</v>
      </c>
    </row>
    <row r="7" spans="1:6" x14ac:dyDescent="0.2">
      <c r="B7" s="36" t="s">
        <v>73</v>
      </c>
      <c r="C7" s="37">
        <v>726361</v>
      </c>
      <c r="D7" s="38">
        <v>17.600000000000001</v>
      </c>
      <c r="E7" s="38">
        <v>15.5</v>
      </c>
      <c r="F7" s="38">
        <v>20</v>
      </c>
    </row>
    <row r="8" spans="1:6" x14ac:dyDescent="0.2">
      <c r="B8" s="36" t="s">
        <v>74</v>
      </c>
      <c r="C8" s="37">
        <v>410420</v>
      </c>
      <c r="D8" s="38">
        <v>10</v>
      </c>
      <c r="E8" s="38">
        <v>8.1</v>
      </c>
      <c r="F8" s="38">
        <v>12.2</v>
      </c>
    </row>
    <row r="9" spans="1:6" x14ac:dyDescent="0.2">
      <c r="B9" s="36" t="s">
        <v>75</v>
      </c>
      <c r="C9" s="37">
        <v>127552</v>
      </c>
      <c r="D9" s="38">
        <v>3.1</v>
      </c>
      <c r="E9" s="38">
        <v>2.2000000000000002</v>
      </c>
      <c r="F9" s="38">
        <v>4.3</v>
      </c>
    </row>
    <row r="10" spans="1:6" x14ac:dyDescent="0.2">
      <c r="B10" s="36" t="s">
        <v>76</v>
      </c>
      <c r="C10" s="37">
        <v>18608</v>
      </c>
      <c r="D10" s="38">
        <v>0.5</v>
      </c>
      <c r="E10" s="38">
        <v>0.1</v>
      </c>
      <c r="F10" s="38">
        <v>1.4</v>
      </c>
    </row>
    <row r="11" spans="1:6" x14ac:dyDescent="0.2">
      <c r="B11" s="36" t="s">
        <v>77</v>
      </c>
      <c r="C11" s="37">
        <v>0</v>
      </c>
      <c r="D11" s="38">
        <v>0</v>
      </c>
      <c r="E11" s="38">
        <v>0</v>
      </c>
      <c r="F11" s="38">
        <v>0.6</v>
      </c>
    </row>
    <row r="12" spans="1:6" x14ac:dyDescent="0.2">
      <c r="B12" s="39" t="s">
        <v>78</v>
      </c>
      <c r="C12" s="40">
        <v>4117637</v>
      </c>
      <c r="D12" s="41">
        <v>100</v>
      </c>
      <c r="E12" s="41"/>
      <c r="F12" s="41"/>
    </row>
    <row r="15" spans="1:6" x14ac:dyDescent="0.2">
      <c r="B15" s="32" t="s">
        <v>79</v>
      </c>
    </row>
    <row r="16" spans="1:6" x14ac:dyDescent="0.2">
      <c r="B16" s="32" t="s">
        <v>67</v>
      </c>
    </row>
    <row r="17" spans="2:2" x14ac:dyDescent="0.2">
      <c r="B17" s="42" t="s">
        <v>80</v>
      </c>
    </row>
    <row r="18" spans="2:2" x14ac:dyDescent="0.2">
      <c r="B18" s="32" t="s">
        <v>18</v>
      </c>
    </row>
    <row r="19" spans="2:2" x14ac:dyDescent="0.2">
      <c r="B19" s="32" t="s">
        <v>81</v>
      </c>
    </row>
    <row r="20" spans="2:2" x14ac:dyDescent="0.2">
      <c r="B20" s="33" t="str">
        <f>HYPERLINK("#'cf001a'!A1", "&gt;&gt;&gt; Next table")</f>
        <v>&gt;&gt;&gt; Next table</v>
      </c>
    </row>
  </sheetData>
  <pageMargins left="0.7" right="0.7" top="0.75" bottom="0.75" header="0.3" footer="0.3"/>
  <pageSetup paperSize="9" orientation="portrait" horizontalDpi="300" verticalDpi="30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A5916-8059-4BA7-8C59-CFEBA4BA6CD5}">
  <dimension ref="A1:F22"/>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HYPERLINK("#'Contents'!B42", "Link to contents")</f>
        <v>Link to contents</v>
      </c>
    </row>
    <row r="2" spans="1:6" x14ac:dyDescent="0.2">
      <c r="B2" s="29" t="s">
        <v>59</v>
      </c>
    </row>
    <row r="5" spans="1:6" x14ac:dyDescent="0.2">
      <c r="B5" s="34" t="s">
        <v>67</v>
      </c>
      <c r="C5" s="35" t="s">
        <v>68</v>
      </c>
      <c r="D5" s="35" t="s">
        <v>69</v>
      </c>
      <c r="E5" s="35" t="s">
        <v>70</v>
      </c>
      <c r="F5" s="35" t="s">
        <v>71</v>
      </c>
    </row>
    <row r="6" spans="1:6" x14ac:dyDescent="0.2">
      <c r="B6" s="36" t="s">
        <v>120</v>
      </c>
      <c r="C6" s="37">
        <v>1357797</v>
      </c>
      <c r="D6" s="38">
        <v>33</v>
      </c>
      <c r="E6" s="38">
        <v>29.6</v>
      </c>
      <c r="F6" s="38">
        <v>36.6</v>
      </c>
    </row>
    <row r="7" spans="1:6" x14ac:dyDescent="0.2">
      <c r="B7" s="36" t="s">
        <v>121</v>
      </c>
      <c r="C7" s="37">
        <v>1963128</v>
      </c>
      <c r="D7" s="38">
        <v>47.7</v>
      </c>
      <c r="E7" s="38">
        <v>44.4</v>
      </c>
      <c r="F7" s="38">
        <v>51</v>
      </c>
    </row>
    <row r="8" spans="1:6" x14ac:dyDescent="0.2">
      <c r="B8" s="36" t="s">
        <v>122</v>
      </c>
      <c r="C8" s="37">
        <v>455314</v>
      </c>
      <c r="D8" s="38">
        <v>11.1</v>
      </c>
      <c r="E8" s="38">
        <v>9</v>
      </c>
      <c r="F8" s="38">
        <v>13.5</v>
      </c>
    </row>
    <row r="9" spans="1:6" x14ac:dyDescent="0.2">
      <c r="B9" s="36" t="s">
        <v>123</v>
      </c>
      <c r="C9" s="37">
        <v>241722</v>
      </c>
      <c r="D9" s="38">
        <v>5.9</v>
      </c>
      <c r="E9" s="38">
        <v>4.5</v>
      </c>
      <c r="F9" s="38">
        <v>7.7</v>
      </c>
    </row>
    <row r="10" spans="1:6" x14ac:dyDescent="0.2">
      <c r="B10" s="36" t="s">
        <v>124</v>
      </c>
      <c r="C10" s="37">
        <v>44120</v>
      </c>
      <c r="D10" s="38">
        <v>1.1000000000000001</v>
      </c>
      <c r="E10" s="38">
        <v>0.5</v>
      </c>
      <c r="F10" s="38">
        <v>2.1</v>
      </c>
    </row>
    <row r="11" spans="1:6" x14ac:dyDescent="0.2">
      <c r="B11" s="36" t="s">
        <v>76</v>
      </c>
      <c r="C11" s="37">
        <v>48997</v>
      </c>
      <c r="D11" s="38">
        <v>1.2</v>
      </c>
      <c r="E11" s="38">
        <v>0.6</v>
      </c>
      <c r="F11" s="38">
        <v>2.2999999999999998</v>
      </c>
    </row>
    <row r="12" spans="1:6" x14ac:dyDescent="0.2">
      <c r="B12" s="36" t="s">
        <v>77</v>
      </c>
      <c r="C12" s="37">
        <v>6560</v>
      </c>
      <c r="D12" s="38">
        <v>0.2</v>
      </c>
      <c r="E12" s="38">
        <v>0</v>
      </c>
      <c r="F12" s="38">
        <v>1.3</v>
      </c>
    </row>
    <row r="13" spans="1:6" x14ac:dyDescent="0.2">
      <c r="B13" s="39" t="s">
        <v>78</v>
      </c>
      <c r="C13" s="40">
        <v>4117637</v>
      </c>
      <c r="D13" s="41">
        <v>100</v>
      </c>
      <c r="E13" s="41"/>
      <c r="F13" s="41"/>
    </row>
    <row r="16" spans="1:6" x14ac:dyDescent="0.2">
      <c r="B16" s="32" t="s">
        <v>79</v>
      </c>
    </row>
    <row r="17" spans="2:2" x14ac:dyDescent="0.2">
      <c r="B17" s="32" t="s">
        <v>67</v>
      </c>
    </row>
    <row r="18" spans="2:2" x14ac:dyDescent="0.2">
      <c r="B18" s="42" t="s">
        <v>80</v>
      </c>
    </row>
    <row r="19" spans="2:2" x14ac:dyDescent="0.2">
      <c r="B19" s="32" t="s">
        <v>18</v>
      </c>
    </row>
    <row r="20" spans="2:2" x14ac:dyDescent="0.2">
      <c r="B20" s="32" t="s">
        <v>81</v>
      </c>
    </row>
    <row r="21" spans="2:2" x14ac:dyDescent="0.2">
      <c r="B21" s="33" t="str">
        <f>HYPERLINK("#'cg001a'!A1", "&lt;&lt;&lt; Previous table")</f>
        <v>&lt;&lt;&lt; Previous table</v>
      </c>
    </row>
    <row r="22" spans="2:2" x14ac:dyDescent="0.2">
      <c r="B22" s="33" t="str">
        <f>HYPERLINK("#'cg001b'!A1", "&gt;&gt;&gt; Next table")</f>
        <v>&gt;&gt;&gt; Next table</v>
      </c>
    </row>
  </sheetData>
  <pageMargins left="0.7" right="0.7" top="0.75" bottom="0.75" header="0.3" footer="0.3"/>
  <pageSetup paperSize="9" orientation="portrait" horizontalDpi="300" verticalDpi="30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20AA5-829A-44F9-90FE-9C433F0F047A}">
  <dimension ref="A1:F20"/>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HYPERLINK("#'Contents'!B43", "Link to contents")</f>
        <v>Link to contents</v>
      </c>
    </row>
    <row r="2" spans="1:6" x14ac:dyDescent="0.2">
      <c r="B2" s="29" t="s">
        <v>60</v>
      </c>
    </row>
    <row r="5" spans="1:6" x14ac:dyDescent="0.2">
      <c r="B5" s="34" t="s">
        <v>67</v>
      </c>
      <c r="C5" s="35" t="s">
        <v>68</v>
      </c>
      <c r="D5" s="35" t="s">
        <v>69</v>
      </c>
      <c r="E5" s="35" t="s">
        <v>70</v>
      </c>
      <c r="F5" s="35" t="s">
        <v>71</v>
      </c>
    </row>
    <row r="6" spans="1:6" x14ac:dyDescent="0.2">
      <c r="B6" s="36" t="s">
        <v>125</v>
      </c>
      <c r="C6" s="37">
        <v>3320925</v>
      </c>
      <c r="D6" s="38">
        <v>80.7</v>
      </c>
      <c r="E6" s="38">
        <v>77.900000000000006</v>
      </c>
      <c r="F6" s="38">
        <v>83.1</v>
      </c>
    </row>
    <row r="7" spans="1:6" x14ac:dyDescent="0.2">
      <c r="B7" s="36" t="s">
        <v>122</v>
      </c>
      <c r="C7" s="37">
        <v>455314</v>
      </c>
      <c r="D7" s="38">
        <v>11.1</v>
      </c>
      <c r="E7" s="38">
        <v>9</v>
      </c>
      <c r="F7" s="38">
        <v>13.5</v>
      </c>
    </row>
    <row r="8" spans="1:6" x14ac:dyDescent="0.2">
      <c r="B8" s="36" t="s">
        <v>126</v>
      </c>
      <c r="C8" s="37">
        <v>285841</v>
      </c>
      <c r="D8" s="38">
        <v>6.9</v>
      </c>
      <c r="E8" s="38">
        <v>5.4</v>
      </c>
      <c r="F8" s="38">
        <v>8.9</v>
      </c>
    </row>
    <row r="9" spans="1:6" x14ac:dyDescent="0.2">
      <c r="B9" s="36" t="s">
        <v>76</v>
      </c>
      <c r="C9" s="37">
        <v>48997</v>
      </c>
      <c r="D9" s="38">
        <v>1.2</v>
      </c>
      <c r="E9" s="38">
        <v>0.6</v>
      </c>
      <c r="F9" s="38">
        <v>2.2999999999999998</v>
      </c>
    </row>
    <row r="10" spans="1:6" x14ac:dyDescent="0.2">
      <c r="B10" s="36" t="s">
        <v>77</v>
      </c>
      <c r="C10" s="37">
        <v>6560</v>
      </c>
      <c r="D10" s="38">
        <v>0.2</v>
      </c>
      <c r="E10" s="38">
        <v>0</v>
      </c>
      <c r="F10" s="38">
        <v>1.3</v>
      </c>
    </row>
    <row r="11" spans="1:6" x14ac:dyDescent="0.2">
      <c r="B11" s="39" t="s">
        <v>78</v>
      </c>
      <c r="C11" s="40">
        <v>4117637</v>
      </c>
      <c r="D11" s="41">
        <v>100</v>
      </c>
      <c r="E11" s="41"/>
      <c r="F11" s="41"/>
    </row>
    <row r="14" spans="1:6" x14ac:dyDescent="0.2">
      <c r="B14" s="32" t="s">
        <v>79</v>
      </c>
    </row>
    <row r="15" spans="1:6" x14ac:dyDescent="0.2">
      <c r="B15" s="32" t="s">
        <v>67</v>
      </c>
    </row>
    <row r="16" spans="1:6" x14ac:dyDescent="0.2">
      <c r="B16" s="42" t="s">
        <v>80</v>
      </c>
    </row>
    <row r="17" spans="2:2" x14ac:dyDescent="0.2">
      <c r="B17" s="32" t="s">
        <v>18</v>
      </c>
    </row>
    <row r="18" spans="2:2" x14ac:dyDescent="0.2">
      <c r="B18" s="32" t="s">
        <v>81</v>
      </c>
    </row>
    <row r="19" spans="2:2" x14ac:dyDescent="0.2">
      <c r="B19" s="33" t="str">
        <f>HYPERLINK("#'vg001b'!A1", "&lt;&lt;&lt; Previous table")</f>
        <v>&lt;&lt;&lt; Previous table</v>
      </c>
    </row>
    <row r="20" spans="2:2" x14ac:dyDescent="0.2">
      <c r="B20" s="33" t="str">
        <f>HYPERLINK("#'vg001c'!A1", "&gt;&gt;&gt; Next table")</f>
        <v>&gt;&gt;&gt; Next table</v>
      </c>
    </row>
  </sheetData>
  <pageMargins left="0.7" right="0.7" top="0.75" bottom="0.75" header="0.3" footer="0.3"/>
  <pageSetup paperSize="9" orientation="portrait" horizontalDpi="300" verticalDpi="30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D483F-0A2A-4A86-9850-6AF295B81CEA}">
  <dimension ref="A1:F22"/>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HYPERLINK("#'Contents'!B44", "Link to contents")</f>
        <v>Link to contents</v>
      </c>
    </row>
    <row r="2" spans="1:6" x14ac:dyDescent="0.2">
      <c r="B2" s="29" t="s">
        <v>61</v>
      </c>
    </row>
    <row r="5" spans="1:6" x14ac:dyDescent="0.2">
      <c r="B5" s="34" t="s">
        <v>67</v>
      </c>
      <c r="C5" s="35" t="s">
        <v>68</v>
      </c>
      <c r="D5" s="35" t="s">
        <v>69</v>
      </c>
      <c r="E5" s="35" t="s">
        <v>70</v>
      </c>
      <c r="F5" s="35" t="s">
        <v>71</v>
      </c>
    </row>
    <row r="6" spans="1:6" x14ac:dyDescent="0.2">
      <c r="B6" s="36" t="s">
        <v>120</v>
      </c>
      <c r="C6" s="37">
        <v>1059086</v>
      </c>
      <c r="D6" s="38">
        <v>25.7</v>
      </c>
      <c r="E6" s="38">
        <v>22.9</v>
      </c>
      <c r="F6" s="38">
        <v>28.8</v>
      </c>
    </row>
    <row r="7" spans="1:6" x14ac:dyDescent="0.2">
      <c r="B7" s="36" t="s">
        <v>121</v>
      </c>
      <c r="C7" s="37">
        <v>1672331</v>
      </c>
      <c r="D7" s="38">
        <v>40.6</v>
      </c>
      <c r="E7" s="38">
        <v>37.5</v>
      </c>
      <c r="F7" s="38">
        <v>43.8</v>
      </c>
    </row>
    <row r="8" spans="1:6" x14ac:dyDescent="0.2">
      <c r="B8" s="36" t="s">
        <v>122</v>
      </c>
      <c r="C8" s="37">
        <v>628641</v>
      </c>
      <c r="D8" s="38">
        <v>15.3</v>
      </c>
      <c r="E8" s="38">
        <v>13.1</v>
      </c>
      <c r="F8" s="38">
        <v>17.7</v>
      </c>
    </row>
    <row r="9" spans="1:6" x14ac:dyDescent="0.2">
      <c r="B9" s="36" t="s">
        <v>123</v>
      </c>
      <c r="C9" s="37">
        <v>528704</v>
      </c>
      <c r="D9" s="38">
        <v>12.8</v>
      </c>
      <c r="E9" s="38">
        <v>10.7</v>
      </c>
      <c r="F9" s="38">
        <v>15.4</v>
      </c>
    </row>
    <row r="10" spans="1:6" x14ac:dyDescent="0.2">
      <c r="B10" s="36" t="s">
        <v>124</v>
      </c>
      <c r="C10" s="37">
        <v>120727</v>
      </c>
      <c r="D10" s="38">
        <v>2.9</v>
      </c>
      <c r="E10" s="38">
        <v>2.1</v>
      </c>
      <c r="F10" s="38">
        <v>4.0999999999999996</v>
      </c>
    </row>
    <row r="11" spans="1:6" x14ac:dyDescent="0.2">
      <c r="B11" s="36" t="s">
        <v>76</v>
      </c>
      <c r="C11" s="37">
        <v>101589</v>
      </c>
      <c r="D11" s="38">
        <v>2.5</v>
      </c>
      <c r="E11" s="38">
        <v>1.6</v>
      </c>
      <c r="F11" s="38">
        <v>3.8</v>
      </c>
    </row>
    <row r="12" spans="1:6" x14ac:dyDescent="0.2">
      <c r="B12" s="36" t="s">
        <v>77</v>
      </c>
      <c r="C12" s="37">
        <v>6560</v>
      </c>
      <c r="D12" s="38">
        <v>0.2</v>
      </c>
      <c r="E12" s="38">
        <v>0</v>
      </c>
      <c r="F12" s="38">
        <v>1.3</v>
      </c>
    </row>
    <row r="13" spans="1:6" x14ac:dyDescent="0.2">
      <c r="B13" s="39" t="s">
        <v>78</v>
      </c>
      <c r="C13" s="40">
        <v>4117637</v>
      </c>
      <c r="D13" s="41">
        <v>100</v>
      </c>
      <c r="E13" s="41"/>
      <c r="F13" s="41"/>
    </row>
    <row r="16" spans="1:6" x14ac:dyDescent="0.2">
      <c r="B16" s="32" t="s">
        <v>79</v>
      </c>
    </row>
    <row r="17" spans="2:2" x14ac:dyDescent="0.2">
      <c r="B17" s="32" t="s">
        <v>67</v>
      </c>
    </row>
    <row r="18" spans="2:2" x14ac:dyDescent="0.2">
      <c r="B18" s="42" t="s">
        <v>80</v>
      </c>
    </row>
    <row r="19" spans="2:2" x14ac:dyDescent="0.2">
      <c r="B19" s="32" t="s">
        <v>18</v>
      </c>
    </row>
    <row r="20" spans="2:2" x14ac:dyDescent="0.2">
      <c r="B20" s="32" t="s">
        <v>81</v>
      </c>
    </row>
    <row r="21" spans="2:2" x14ac:dyDescent="0.2">
      <c r="B21" s="33" t="str">
        <f>HYPERLINK("#'cg001b'!A1", "&lt;&lt;&lt; Previous table")</f>
        <v>&lt;&lt;&lt; Previous table</v>
      </c>
    </row>
    <row r="22" spans="2:2" x14ac:dyDescent="0.2">
      <c r="B22" s="33" t="str">
        <f>HYPERLINK("#'cg001c'!A1", "&gt;&gt;&gt; Next table")</f>
        <v>&gt;&gt;&gt; Next table</v>
      </c>
    </row>
  </sheetData>
  <pageMargins left="0.7" right="0.7" top="0.75" bottom="0.75" header="0.3" footer="0.3"/>
  <pageSetup paperSize="9" orientation="portrait" horizontalDpi="300" verticalDpi="30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E9839-AA89-4095-9386-331E8930DB7E}">
  <dimension ref="A1:F20"/>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HYPERLINK("#'Contents'!B45", "Link to contents")</f>
        <v>Link to contents</v>
      </c>
    </row>
    <row r="2" spans="1:6" x14ac:dyDescent="0.2">
      <c r="B2" s="29" t="s">
        <v>62</v>
      </c>
    </row>
    <row r="5" spans="1:6" x14ac:dyDescent="0.2">
      <c r="B5" s="34" t="s">
        <v>67</v>
      </c>
      <c r="C5" s="35" t="s">
        <v>68</v>
      </c>
      <c r="D5" s="35" t="s">
        <v>69</v>
      </c>
      <c r="E5" s="35" t="s">
        <v>70</v>
      </c>
      <c r="F5" s="35" t="s">
        <v>71</v>
      </c>
    </row>
    <row r="6" spans="1:6" x14ac:dyDescent="0.2">
      <c r="B6" s="36" t="s">
        <v>125</v>
      </c>
      <c r="C6" s="37">
        <v>2731416</v>
      </c>
      <c r="D6" s="38">
        <v>66.3</v>
      </c>
      <c r="E6" s="38">
        <v>63.3</v>
      </c>
      <c r="F6" s="38">
        <v>69.3</v>
      </c>
    </row>
    <row r="7" spans="1:6" x14ac:dyDescent="0.2">
      <c r="B7" s="36" t="s">
        <v>122</v>
      </c>
      <c r="C7" s="37">
        <v>628641</v>
      </c>
      <c r="D7" s="38">
        <v>15.3</v>
      </c>
      <c r="E7" s="38">
        <v>13.1</v>
      </c>
      <c r="F7" s="38">
        <v>17.7</v>
      </c>
    </row>
    <row r="8" spans="1:6" x14ac:dyDescent="0.2">
      <c r="B8" s="36" t="s">
        <v>126</v>
      </c>
      <c r="C8" s="37">
        <v>649431</v>
      </c>
      <c r="D8" s="38">
        <v>15.8</v>
      </c>
      <c r="E8" s="38">
        <v>13.4</v>
      </c>
      <c r="F8" s="38">
        <v>18.5</v>
      </c>
    </row>
    <row r="9" spans="1:6" x14ac:dyDescent="0.2">
      <c r="B9" s="36" t="s">
        <v>76</v>
      </c>
      <c r="C9" s="37">
        <v>101589</v>
      </c>
      <c r="D9" s="38">
        <v>2.5</v>
      </c>
      <c r="E9" s="38">
        <v>1.6</v>
      </c>
      <c r="F9" s="38">
        <v>3.8</v>
      </c>
    </row>
    <row r="10" spans="1:6" x14ac:dyDescent="0.2">
      <c r="B10" s="36" t="s">
        <v>77</v>
      </c>
      <c r="C10" s="37">
        <v>6560</v>
      </c>
      <c r="D10" s="38">
        <v>0.2</v>
      </c>
      <c r="E10" s="38">
        <v>0</v>
      </c>
      <c r="F10" s="38">
        <v>1.3</v>
      </c>
    </row>
    <row r="11" spans="1:6" x14ac:dyDescent="0.2">
      <c r="B11" s="39" t="s">
        <v>78</v>
      </c>
      <c r="C11" s="40">
        <v>4117637</v>
      </c>
      <c r="D11" s="41">
        <v>100</v>
      </c>
      <c r="E11" s="41"/>
      <c r="F11" s="41"/>
    </row>
    <row r="14" spans="1:6" x14ac:dyDescent="0.2">
      <c r="B14" s="32" t="s">
        <v>79</v>
      </c>
    </row>
    <row r="15" spans="1:6" x14ac:dyDescent="0.2">
      <c r="B15" s="32" t="s">
        <v>67</v>
      </c>
    </row>
    <row r="16" spans="1:6" x14ac:dyDescent="0.2">
      <c r="B16" s="42" t="s">
        <v>80</v>
      </c>
    </row>
    <row r="17" spans="2:2" x14ac:dyDescent="0.2">
      <c r="B17" s="32" t="s">
        <v>18</v>
      </c>
    </row>
    <row r="18" spans="2:2" x14ac:dyDescent="0.2">
      <c r="B18" s="32" t="s">
        <v>81</v>
      </c>
    </row>
    <row r="19" spans="2:2" x14ac:dyDescent="0.2">
      <c r="B19" s="33" t="str">
        <f>HYPERLINK("#'vg001c'!A1", "&lt;&lt;&lt; Previous table")</f>
        <v>&lt;&lt;&lt; Previous table</v>
      </c>
    </row>
    <row r="20" spans="2:2" x14ac:dyDescent="0.2">
      <c r="B20" s="33" t="str">
        <f>HYPERLINK("#'vg001d'!A1", "&gt;&gt;&gt; Next table")</f>
        <v>&gt;&gt;&gt; Next table</v>
      </c>
    </row>
  </sheetData>
  <pageMargins left="0.7" right="0.7" top="0.75" bottom="0.75" header="0.3" footer="0.3"/>
  <pageSetup paperSize="9" orientation="portrait" horizontalDpi="300" verticalDpi="30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FE0AB-F115-4B06-BC9F-CEDBBD7077CE}">
  <dimension ref="A1:F22"/>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HYPERLINK("#'Contents'!B46", "Link to contents")</f>
        <v>Link to contents</v>
      </c>
    </row>
    <row r="2" spans="1:6" x14ac:dyDescent="0.2">
      <c r="B2" s="29" t="s">
        <v>63</v>
      </c>
    </row>
    <row r="5" spans="1:6" x14ac:dyDescent="0.2">
      <c r="B5" s="34" t="s">
        <v>67</v>
      </c>
      <c r="C5" s="35" t="s">
        <v>68</v>
      </c>
      <c r="D5" s="35" t="s">
        <v>69</v>
      </c>
      <c r="E5" s="35" t="s">
        <v>70</v>
      </c>
      <c r="F5" s="35" t="s">
        <v>71</v>
      </c>
    </row>
    <row r="6" spans="1:6" x14ac:dyDescent="0.2">
      <c r="B6" s="36" t="s">
        <v>120</v>
      </c>
      <c r="C6" s="37">
        <v>2843341</v>
      </c>
      <c r="D6" s="38">
        <v>69.099999999999994</v>
      </c>
      <c r="E6" s="38">
        <v>65.7</v>
      </c>
      <c r="F6" s="38">
        <v>72.2</v>
      </c>
    </row>
    <row r="7" spans="1:6" x14ac:dyDescent="0.2">
      <c r="B7" s="36" t="s">
        <v>121</v>
      </c>
      <c r="C7" s="37">
        <v>1180044</v>
      </c>
      <c r="D7" s="38">
        <v>28.7</v>
      </c>
      <c r="E7" s="38">
        <v>25.1</v>
      </c>
      <c r="F7" s="38">
        <v>32.5</v>
      </c>
    </row>
    <row r="8" spans="1:6" x14ac:dyDescent="0.2">
      <c r="B8" s="36" t="s">
        <v>122</v>
      </c>
      <c r="C8" s="37">
        <v>56658</v>
      </c>
      <c r="D8" s="38">
        <v>1.4</v>
      </c>
      <c r="E8" s="38">
        <v>0.7</v>
      </c>
      <c r="F8" s="38">
        <v>2.6</v>
      </c>
    </row>
    <row r="9" spans="1:6" x14ac:dyDescent="0.2">
      <c r="B9" s="36" t="s">
        <v>123</v>
      </c>
      <c r="C9" s="37">
        <v>31097</v>
      </c>
      <c r="D9" s="38">
        <v>0.8</v>
      </c>
      <c r="E9" s="38">
        <v>0.3</v>
      </c>
      <c r="F9" s="38">
        <v>1.7</v>
      </c>
    </row>
    <row r="10" spans="1:6" x14ac:dyDescent="0.2">
      <c r="B10" s="36" t="s">
        <v>124</v>
      </c>
      <c r="C10" s="37">
        <v>3215</v>
      </c>
      <c r="D10" s="38">
        <v>0.1</v>
      </c>
      <c r="E10" s="38">
        <v>0</v>
      </c>
      <c r="F10" s="38">
        <v>0.4</v>
      </c>
    </row>
    <row r="11" spans="1:6" x14ac:dyDescent="0.2">
      <c r="B11" s="36" t="s">
        <v>76</v>
      </c>
      <c r="C11" s="37">
        <v>2100</v>
      </c>
      <c r="D11" s="38">
        <v>0.1</v>
      </c>
      <c r="E11" s="38">
        <v>0</v>
      </c>
      <c r="F11" s="38">
        <v>0.4</v>
      </c>
    </row>
    <row r="12" spans="1:6" x14ac:dyDescent="0.2">
      <c r="B12" s="36" t="s">
        <v>77</v>
      </c>
      <c r="C12" s="37">
        <v>1182</v>
      </c>
      <c r="D12" s="38">
        <v>0</v>
      </c>
      <c r="E12" s="38">
        <v>0</v>
      </c>
      <c r="F12" s="38">
        <v>0.2</v>
      </c>
    </row>
    <row r="13" spans="1:6" x14ac:dyDescent="0.2">
      <c r="B13" s="39" t="s">
        <v>78</v>
      </c>
      <c r="C13" s="40">
        <v>4117637</v>
      </c>
      <c r="D13" s="41">
        <v>100</v>
      </c>
      <c r="E13" s="41"/>
      <c r="F13" s="41"/>
    </row>
    <row r="16" spans="1:6" x14ac:dyDescent="0.2">
      <c r="B16" s="32" t="s">
        <v>79</v>
      </c>
    </row>
    <row r="17" spans="2:2" x14ac:dyDescent="0.2">
      <c r="B17" s="32" t="s">
        <v>67</v>
      </c>
    </row>
    <row r="18" spans="2:2" x14ac:dyDescent="0.2">
      <c r="B18" s="42" t="s">
        <v>80</v>
      </c>
    </row>
    <row r="19" spans="2:2" x14ac:dyDescent="0.2">
      <c r="B19" s="32" t="s">
        <v>18</v>
      </c>
    </row>
    <row r="20" spans="2:2" x14ac:dyDescent="0.2">
      <c r="B20" s="32" t="s">
        <v>81</v>
      </c>
    </row>
    <row r="21" spans="2:2" x14ac:dyDescent="0.2">
      <c r="B21" s="33" t="str">
        <f>HYPERLINK("#'cg001c'!A1", "&lt;&lt;&lt; Previous table")</f>
        <v>&lt;&lt;&lt; Previous table</v>
      </c>
    </row>
    <row r="22" spans="2:2" x14ac:dyDescent="0.2">
      <c r="B22" s="33" t="str">
        <f>HYPERLINK("#'cg001d'!A1", "&gt;&gt;&gt; Next table")</f>
        <v>&gt;&gt;&gt; Next table</v>
      </c>
    </row>
  </sheetData>
  <pageMargins left="0.7" right="0.7" top="0.75" bottom="0.75" header="0.3" footer="0.3"/>
  <pageSetup paperSize="9" orientation="portrait" horizontalDpi="300" verticalDpi="30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878C2-2DB4-41C9-80E7-4C6A2A27CCF7}">
  <dimension ref="A1:F20"/>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HYPERLINK("#'Contents'!B47", "Link to contents")</f>
        <v>Link to contents</v>
      </c>
    </row>
    <row r="2" spans="1:6" x14ac:dyDescent="0.2">
      <c r="B2" s="29" t="s">
        <v>64</v>
      </c>
    </row>
    <row r="5" spans="1:6" x14ac:dyDescent="0.2">
      <c r="B5" s="34" t="s">
        <v>67</v>
      </c>
      <c r="C5" s="35" t="s">
        <v>68</v>
      </c>
      <c r="D5" s="35" t="s">
        <v>69</v>
      </c>
      <c r="E5" s="35" t="s">
        <v>70</v>
      </c>
      <c r="F5" s="35" t="s">
        <v>71</v>
      </c>
    </row>
    <row r="6" spans="1:6" x14ac:dyDescent="0.2">
      <c r="B6" s="36" t="s">
        <v>125</v>
      </c>
      <c r="C6" s="37">
        <v>4023385</v>
      </c>
      <c r="D6" s="38">
        <v>97.7</v>
      </c>
      <c r="E6" s="38">
        <v>96.3</v>
      </c>
      <c r="F6" s="38">
        <v>98.6</v>
      </c>
    </row>
    <row r="7" spans="1:6" x14ac:dyDescent="0.2">
      <c r="B7" s="36" t="s">
        <v>122</v>
      </c>
      <c r="C7" s="37">
        <v>56658</v>
      </c>
      <c r="D7" s="38">
        <v>1.4</v>
      </c>
      <c r="E7" s="38">
        <v>0.7</v>
      </c>
      <c r="F7" s="38">
        <v>2.6</v>
      </c>
    </row>
    <row r="8" spans="1:6" x14ac:dyDescent="0.2">
      <c r="B8" s="36" t="s">
        <v>126</v>
      </c>
      <c r="C8" s="37">
        <v>34311</v>
      </c>
      <c r="D8" s="38">
        <v>0.8</v>
      </c>
      <c r="E8" s="38">
        <v>0.4</v>
      </c>
      <c r="F8" s="38">
        <v>1.7</v>
      </c>
    </row>
    <row r="9" spans="1:6" x14ac:dyDescent="0.2">
      <c r="B9" s="36" t="s">
        <v>76</v>
      </c>
      <c r="C9" s="37">
        <v>2100</v>
      </c>
      <c r="D9" s="38">
        <v>0.1</v>
      </c>
      <c r="E9" s="38">
        <v>0</v>
      </c>
      <c r="F9" s="38">
        <v>0.4</v>
      </c>
    </row>
    <row r="10" spans="1:6" x14ac:dyDescent="0.2">
      <c r="B10" s="36" t="s">
        <v>77</v>
      </c>
      <c r="C10" s="37">
        <v>1182</v>
      </c>
      <c r="D10" s="38">
        <v>0</v>
      </c>
      <c r="E10" s="38">
        <v>0</v>
      </c>
      <c r="F10" s="38">
        <v>0.2</v>
      </c>
    </row>
    <row r="11" spans="1:6" x14ac:dyDescent="0.2">
      <c r="B11" s="39" t="s">
        <v>78</v>
      </c>
      <c r="C11" s="40">
        <v>4117637</v>
      </c>
      <c r="D11" s="41">
        <v>100</v>
      </c>
      <c r="E11" s="41"/>
      <c r="F11" s="41"/>
    </row>
    <row r="14" spans="1:6" x14ac:dyDescent="0.2">
      <c r="B14" s="32" t="s">
        <v>79</v>
      </c>
    </row>
    <row r="15" spans="1:6" x14ac:dyDescent="0.2">
      <c r="B15" s="32" t="s">
        <v>67</v>
      </c>
    </row>
    <row r="16" spans="1:6" x14ac:dyDescent="0.2">
      <c r="B16" s="42" t="s">
        <v>80</v>
      </c>
    </row>
    <row r="17" spans="2:2" x14ac:dyDescent="0.2">
      <c r="B17" s="32" t="s">
        <v>18</v>
      </c>
    </row>
    <row r="18" spans="2:2" x14ac:dyDescent="0.2">
      <c r="B18" s="32" t="s">
        <v>81</v>
      </c>
    </row>
    <row r="19" spans="2:2" x14ac:dyDescent="0.2">
      <c r="B19" s="33" t="str">
        <f>HYPERLINK("#'vg001d'!A1", "&lt;&lt;&lt; Previous table")</f>
        <v>&lt;&lt;&lt; Previous table</v>
      </c>
    </row>
    <row r="20" spans="2:2" x14ac:dyDescent="0.2">
      <c r="B20" s="33" t="str">
        <f>HYPERLINK("#'va010'!A1", "&gt;&gt;&gt; Next table")</f>
        <v>&gt;&gt;&gt; Next table</v>
      </c>
    </row>
  </sheetData>
  <pageMargins left="0.7" right="0.7" top="0.75" bottom="0.75" header="0.3" footer="0.3"/>
  <pageSetup paperSize="9" orientation="portrait" horizontalDpi="300" verticalDpi="30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6E97E-9A26-44A7-83D9-433EB580EE9A}">
  <dimension ref="A1:F19"/>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HYPERLINK("#'Contents'!B48", "Link to contents")</f>
        <v>Link to contents</v>
      </c>
    </row>
    <row r="2" spans="1:6" x14ac:dyDescent="0.2">
      <c r="B2" s="29" t="s">
        <v>65</v>
      </c>
    </row>
    <row r="5" spans="1:6" x14ac:dyDescent="0.2">
      <c r="B5" s="34" t="s">
        <v>67</v>
      </c>
      <c r="C5" s="35" t="s">
        <v>68</v>
      </c>
      <c r="D5" s="35" t="s">
        <v>69</v>
      </c>
      <c r="E5" s="35" t="s">
        <v>70</v>
      </c>
      <c r="F5" s="35" t="s">
        <v>71</v>
      </c>
    </row>
    <row r="6" spans="1:6" ht="42.75" x14ac:dyDescent="0.2">
      <c r="B6" s="36" t="s">
        <v>127</v>
      </c>
      <c r="C6" s="37">
        <v>1909633</v>
      </c>
      <c r="D6" s="38">
        <v>68.7</v>
      </c>
      <c r="E6" s="38">
        <v>65.2</v>
      </c>
      <c r="F6" s="38">
        <v>72</v>
      </c>
    </row>
    <row r="7" spans="1:6" ht="57" x14ac:dyDescent="0.2">
      <c r="B7" s="36" t="s">
        <v>128</v>
      </c>
      <c r="C7" s="37">
        <v>678168</v>
      </c>
      <c r="D7" s="38">
        <v>24.4</v>
      </c>
      <c r="E7" s="38">
        <v>22</v>
      </c>
      <c r="F7" s="38">
        <v>27</v>
      </c>
    </row>
    <row r="8" spans="1:6" x14ac:dyDescent="0.2">
      <c r="B8" s="36" t="s">
        <v>76</v>
      </c>
      <c r="C8" s="37">
        <v>183180</v>
      </c>
      <c r="D8" s="38">
        <v>6.6</v>
      </c>
      <c r="E8" s="38">
        <v>5</v>
      </c>
      <c r="F8" s="38">
        <v>8.6</v>
      </c>
    </row>
    <row r="9" spans="1:6" x14ac:dyDescent="0.2">
      <c r="B9" s="36" t="s">
        <v>77</v>
      </c>
      <c r="C9" s="37">
        <v>8592</v>
      </c>
      <c r="D9" s="38">
        <v>0.3</v>
      </c>
      <c r="E9" s="38">
        <v>0.1</v>
      </c>
      <c r="F9" s="38">
        <v>1.6</v>
      </c>
    </row>
    <row r="10" spans="1:6" x14ac:dyDescent="0.2">
      <c r="B10" s="39" t="s">
        <v>78</v>
      </c>
      <c r="C10" s="40">
        <v>2779574</v>
      </c>
      <c r="D10" s="41">
        <v>100</v>
      </c>
      <c r="E10" s="41"/>
      <c r="F10" s="41"/>
    </row>
    <row r="13" spans="1:6" x14ac:dyDescent="0.2">
      <c r="B13" s="32" t="s">
        <v>129</v>
      </c>
    </row>
    <row r="14" spans="1:6" x14ac:dyDescent="0.2">
      <c r="B14" s="32" t="s">
        <v>67</v>
      </c>
    </row>
    <row r="15" spans="1:6" x14ac:dyDescent="0.2">
      <c r="B15" s="42" t="s">
        <v>80</v>
      </c>
    </row>
    <row r="16" spans="1:6" x14ac:dyDescent="0.2">
      <c r="B16" s="32" t="s">
        <v>18</v>
      </c>
    </row>
    <row r="17" spans="2:2" x14ac:dyDescent="0.2">
      <c r="B17" s="32" t="s">
        <v>81</v>
      </c>
    </row>
    <row r="18" spans="2:2" x14ac:dyDescent="0.2">
      <c r="B18" s="33" t="str">
        <f>HYPERLINK("#'cg001d'!A1", "&lt;&lt;&lt; Previous table")</f>
        <v>&lt;&lt;&lt; Previous table</v>
      </c>
    </row>
    <row r="19" spans="2:2" x14ac:dyDescent="0.2">
      <c r="B19" s="33" t="str">
        <f>HYPERLINK("#'va011'!A1", "&gt;&gt;&gt; Next table")</f>
        <v>&gt;&gt;&gt; Next table</v>
      </c>
    </row>
  </sheetData>
  <pageMargins left="0.7" right="0.7" top="0.75" bottom="0.75" header="0.3" footer="0.3"/>
  <pageSetup paperSize="9" orientation="portrait" horizontalDpi="300" verticalDpi="30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42866-C641-4113-AC0C-226435114CBD}">
  <dimension ref="A1:F18"/>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HYPERLINK("#'Contents'!B49", "Link to contents")</f>
        <v>Link to contents</v>
      </c>
    </row>
    <row r="2" spans="1:6" x14ac:dyDescent="0.2">
      <c r="B2" s="29" t="s">
        <v>66</v>
      </c>
    </row>
    <row r="5" spans="1:6" x14ac:dyDescent="0.2">
      <c r="B5" s="34" t="s">
        <v>67</v>
      </c>
      <c r="C5" s="35" t="s">
        <v>68</v>
      </c>
      <c r="D5" s="35" t="s">
        <v>69</v>
      </c>
      <c r="E5" s="35" t="s">
        <v>70</v>
      </c>
      <c r="F5" s="35" t="s">
        <v>71</v>
      </c>
    </row>
    <row r="6" spans="1:6" ht="42.75" x14ac:dyDescent="0.2">
      <c r="B6" s="36" t="s">
        <v>130</v>
      </c>
      <c r="C6" s="37">
        <v>1083522</v>
      </c>
      <c r="D6" s="38">
        <v>39</v>
      </c>
      <c r="E6" s="38">
        <v>34.700000000000003</v>
      </c>
      <c r="F6" s="38">
        <v>43.5</v>
      </c>
    </row>
    <row r="7" spans="1:6" ht="42.75" x14ac:dyDescent="0.2">
      <c r="B7" s="36" t="s">
        <v>131</v>
      </c>
      <c r="C7" s="37">
        <v>1464415</v>
      </c>
      <c r="D7" s="38">
        <v>52.7</v>
      </c>
      <c r="E7" s="38">
        <v>48.3</v>
      </c>
      <c r="F7" s="38">
        <v>57</v>
      </c>
    </row>
    <row r="8" spans="1:6" x14ac:dyDescent="0.2">
      <c r="B8" s="36" t="s">
        <v>76</v>
      </c>
      <c r="C8" s="37">
        <v>223044</v>
      </c>
      <c r="D8" s="38">
        <v>8</v>
      </c>
      <c r="E8" s="38">
        <v>6.1</v>
      </c>
      <c r="F8" s="38">
        <v>10.6</v>
      </c>
    </row>
    <row r="9" spans="1:6" x14ac:dyDescent="0.2">
      <c r="B9" s="36" t="s">
        <v>77</v>
      </c>
      <c r="C9" s="37">
        <v>8592</v>
      </c>
      <c r="D9" s="38">
        <v>0.3</v>
      </c>
      <c r="E9" s="38">
        <v>0.1</v>
      </c>
      <c r="F9" s="38">
        <v>1.6</v>
      </c>
    </row>
    <row r="10" spans="1:6" x14ac:dyDescent="0.2">
      <c r="B10" s="39" t="s">
        <v>78</v>
      </c>
      <c r="C10" s="40">
        <v>2779574</v>
      </c>
      <c r="D10" s="41">
        <v>100</v>
      </c>
      <c r="E10" s="41"/>
      <c r="F10" s="41"/>
    </row>
    <row r="13" spans="1:6" x14ac:dyDescent="0.2">
      <c r="B13" s="32" t="s">
        <v>129</v>
      </c>
    </row>
    <row r="14" spans="1:6" x14ac:dyDescent="0.2">
      <c r="B14" s="32" t="s">
        <v>67</v>
      </c>
    </row>
    <row r="15" spans="1:6" x14ac:dyDescent="0.2">
      <c r="B15" s="42" t="s">
        <v>80</v>
      </c>
    </row>
    <row r="16" spans="1:6" x14ac:dyDescent="0.2">
      <c r="B16" s="32" t="s">
        <v>18</v>
      </c>
    </row>
    <row r="17" spans="2:2" x14ac:dyDescent="0.2">
      <c r="B17" s="32" t="s">
        <v>81</v>
      </c>
    </row>
    <row r="18" spans="2:2" x14ac:dyDescent="0.2">
      <c r="B18" s="33" t="str">
        <f>HYPERLINK("#'va010'!A1", "&lt;&lt;&lt; Previous table")</f>
        <v>&lt;&lt;&lt; Previous table</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8A22F-8DB1-489E-B93E-8CD28E11A17D}">
  <dimension ref="A1:F19"/>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HYPERLINK("#'Contents'!B7", "Link to contents")</f>
        <v>Link to contents</v>
      </c>
    </row>
    <row r="2" spans="1:6" x14ac:dyDescent="0.2">
      <c r="B2" s="29" t="s">
        <v>24</v>
      </c>
    </row>
    <row r="5" spans="1:6" x14ac:dyDescent="0.2">
      <c r="B5" s="34" t="s">
        <v>67</v>
      </c>
      <c r="C5" s="35" t="s">
        <v>68</v>
      </c>
      <c r="D5" s="35" t="s">
        <v>69</v>
      </c>
      <c r="E5" s="35" t="s">
        <v>70</v>
      </c>
      <c r="F5" s="35" t="s">
        <v>71</v>
      </c>
    </row>
    <row r="6" spans="1:6" x14ac:dyDescent="0.2">
      <c r="B6" s="36" t="s">
        <v>82</v>
      </c>
      <c r="C6" s="37">
        <v>3971477</v>
      </c>
      <c r="D6" s="38">
        <v>96.5</v>
      </c>
      <c r="E6" s="38">
        <v>95.1</v>
      </c>
      <c r="F6" s="38">
        <v>97.4</v>
      </c>
    </row>
    <row r="7" spans="1:6" x14ac:dyDescent="0.2">
      <c r="B7" s="36" t="s">
        <v>75</v>
      </c>
      <c r="C7" s="37">
        <v>127552</v>
      </c>
      <c r="D7" s="38">
        <v>3.1</v>
      </c>
      <c r="E7" s="38">
        <v>2.2000000000000002</v>
      </c>
      <c r="F7" s="38">
        <v>4.3</v>
      </c>
    </row>
    <row r="8" spans="1:6" x14ac:dyDescent="0.2">
      <c r="B8" s="36" t="s">
        <v>76</v>
      </c>
      <c r="C8" s="37">
        <v>18608</v>
      </c>
      <c r="D8" s="38">
        <v>0.5</v>
      </c>
      <c r="E8" s="38">
        <v>0.1</v>
      </c>
      <c r="F8" s="38">
        <v>1.4</v>
      </c>
    </row>
    <row r="9" spans="1:6" x14ac:dyDescent="0.2">
      <c r="B9" s="36" t="s">
        <v>77</v>
      </c>
      <c r="C9" s="37">
        <v>0</v>
      </c>
      <c r="D9" s="38">
        <v>0</v>
      </c>
      <c r="E9" s="38">
        <v>0</v>
      </c>
      <c r="F9" s="38">
        <v>0.6</v>
      </c>
    </row>
    <row r="10" spans="1:6" x14ac:dyDescent="0.2">
      <c r="B10" s="39" t="s">
        <v>78</v>
      </c>
      <c r="C10" s="40">
        <v>4117637</v>
      </c>
      <c r="D10" s="41">
        <v>100</v>
      </c>
      <c r="E10" s="41"/>
      <c r="F10" s="41"/>
    </row>
    <row r="13" spans="1:6" x14ac:dyDescent="0.2">
      <c r="B13" s="32" t="s">
        <v>79</v>
      </c>
    </row>
    <row r="14" spans="1:6" x14ac:dyDescent="0.2">
      <c r="B14" s="32" t="s">
        <v>67</v>
      </c>
    </row>
    <row r="15" spans="1:6" x14ac:dyDescent="0.2">
      <c r="B15" s="42" t="s">
        <v>80</v>
      </c>
    </row>
    <row r="16" spans="1:6" x14ac:dyDescent="0.2">
      <c r="B16" s="32" t="s">
        <v>18</v>
      </c>
    </row>
    <row r="17" spans="2:2" x14ac:dyDescent="0.2">
      <c r="B17" s="32" t="s">
        <v>81</v>
      </c>
    </row>
    <row r="18" spans="2:2" x14ac:dyDescent="0.2">
      <c r="B18" s="33" t="str">
        <f>HYPERLINK("#'vf001a'!A1", "&lt;&lt;&lt; Previous table")</f>
        <v>&lt;&lt;&lt; Previous table</v>
      </c>
    </row>
    <row r="19" spans="2:2" x14ac:dyDescent="0.2">
      <c r="B19" s="33" t="str">
        <f>HYPERLINK("#'vf001b'!A1", "&gt;&gt;&gt; Next table")</f>
        <v>&gt;&gt;&gt; Next table</v>
      </c>
    </row>
  </sheetData>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1552A-45D3-4D41-A514-BAFEBB248619}">
  <dimension ref="A1:F21"/>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HYPERLINK("#'Contents'!B8", "Link to contents")</f>
        <v>Link to contents</v>
      </c>
    </row>
    <row r="2" spans="1:6" x14ac:dyDescent="0.2">
      <c r="B2" s="29" t="s">
        <v>25</v>
      </c>
    </row>
    <row r="5" spans="1:6" x14ac:dyDescent="0.2">
      <c r="B5" s="34" t="s">
        <v>67</v>
      </c>
      <c r="C5" s="35" t="s">
        <v>68</v>
      </c>
      <c r="D5" s="35" t="s">
        <v>69</v>
      </c>
      <c r="E5" s="35" t="s">
        <v>70</v>
      </c>
      <c r="F5" s="35" t="s">
        <v>71</v>
      </c>
    </row>
    <row r="6" spans="1:6" x14ac:dyDescent="0.2">
      <c r="B6" s="36" t="s">
        <v>83</v>
      </c>
      <c r="C6" s="37">
        <v>2646713</v>
      </c>
      <c r="D6" s="38">
        <v>64.3</v>
      </c>
      <c r="E6" s="38">
        <v>61</v>
      </c>
      <c r="F6" s="38">
        <v>67.400000000000006</v>
      </c>
    </row>
    <row r="7" spans="1:6" x14ac:dyDescent="0.2">
      <c r="B7" s="36" t="s">
        <v>84</v>
      </c>
      <c r="C7" s="37">
        <v>1254210</v>
      </c>
      <c r="D7" s="38">
        <v>30.5</v>
      </c>
      <c r="E7" s="38">
        <v>27.6</v>
      </c>
      <c r="F7" s="38">
        <v>33.5</v>
      </c>
    </row>
    <row r="8" spans="1:6" x14ac:dyDescent="0.2">
      <c r="B8" s="36" t="s">
        <v>85</v>
      </c>
      <c r="C8" s="37">
        <v>106588</v>
      </c>
      <c r="D8" s="38">
        <v>2.6</v>
      </c>
      <c r="E8" s="38">
        <v>1.8</v>
      </c>
      <c r="F8" s="38">
        <v>3.8</v>
      </c>
    </row>
    <row r="9" spans="1:6" x14ac:dyDescent="0.2">
      <c r="B9" s="36" t="s">
        <v>86</v>
      </c>
      <c r="C9" s="37">
        <v>86042</v>
      </c>
      <c r="D9" s="38">
        <v>2.1</v>
      </c>
      <c r="E9" s="38">
        <v>1.4</v>
      </c>
      <c r="F9" s="38">
        <v>3.1</v>
      </c>
    </row>
    <row r="10" spans="1:6" x14ac:dyDescent="0.2">
      <c r="B10" s="36" t="s">
        <v>76</v>
      </c>
      <c r="C10" s="37">
        <v>24083</v>
      </c>
      <c r="D10" s="38">
        <v>0.6</v>
      </c>
      <c r="E10" s="38">
        <v>0.3</v>
      </c>
      <c r="F10" s="38">
        <v>1.2</v>
      </c>
    </row>
    <row r="11" spans="1:6" x14ac:dyDescent="0.2">
      <c r="B11" s="36" t="s">
        <v>77</v>
      </c>
      <c r="C11" s="37">
        <v>0</v>
      </c>
      <c r="D11" s="38">
        <v>0</v>
      </c>
      <c r="E11" s="38">
        <v>0</v>
      </c>
      <c r="F11" s="38">
        <v>0.6</v>
      </c>
    </row>
    <row r="12" spans="1:6" x14ac:dyDescent="0.2">
      <c r="B12" s="39" t="s">
        <v>78</v>
      </c>
      <c r="C12" s="40">
        <v>4117637</v>
      </c>
      <c r="D12" s="41">
        <v>100</v>
      </c>
      <c r="E12" s="41"/>
      <c r="F12" s="41"/>
    </row>
    <row r="15" spans="1:6" x14ac:dyDescent="0.2">
      <c r="B15" s="32" t="s">
        <v>79</v>
      </c>
    </row>
    <row r="16" spans="1:6" x14ac:dyDescent="0.2">
      <c r="B16" s="32" t="s">
        <v>67</v>
      </c>
    </row>
    <row r="17" spans="2:2" x14ac:dyDescent="0.2">
      <c r="B17" s="42" t="s">
        <v>80</v>
      </c>
    </row>
    <row r="18" spans="2:2" x14ac:dyDescent="0.2">
      <c r="B18" s="32" t="s">
        <v>18</v>
      </c>
    </row>
    <row r="19" spans="2:2" x14ac:dyDescent="0.2">
      <c r="B19" s="32" t="s">
        <v>81</v>
      </c>
    </row>
    <row r="20" spans="2:2" x14ac:dyDescent="0.2">
      <c r="B20" s="33" t="str">
        <f>HYPERLINK("#'cf001a'!A1", "&lt;&lt;&lt; Previous table")</f>
        <v>&lt;&lt;&lt; Previous table</v>
      </c>
    </row>
    <row r="21" spans="2:2" x14ac:dyDescent="0.2">
      <c r="B21" s="33" t="str">
        <f>HYPERLINK("#'cf001b'!A1", "&gt;&gt;&gt; Next table")</f>
        <v>&gt;&gt;&gt; Next table</v>
      </c>
    </row>
  </sheetData>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E9E64-08A4-4E1B-A0E6-1B4F33855EE8}">
  <dimension ref="A1:F19"/>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HYPERLINK("#'Contents'!B9", "Link to contents")</f>
        <v>Link to contents</v>
      </c>
    </row>
    <row r="2" spans="1:6" x14ac:dyDescent="0.2">
      <c r="B2" s="29" t="s">
        <v>26</v>
      </c>
    </row>
    <row r="5" spans="1:6" x14ac:dyDescent="0.2">
      <c r="B5" s="34" t="s">
        <v>67</v>
      </c>
      <c r="C5" s="35" t="s">
        <v>68</v>
      </c>
      <c r="D5" s="35" t="s">
        <v>69</v>
      </c>
      <c r="E5" s="35" t="s">
        <v>70</v>
      </c>
      <c r="F5" s="35" t="s">
        <v>71</v>
      </c>
    </row>
    <row r="6" spans="1:6" x14ac:dyDescent="0.2">
      <c r="B6" s="36" t="s">
        <v>87</v>
      </c>
      <c r="C6" s="37">
        <v>3900924</v>
      </c>
      <c r="D6" s="38">
        <v>94.7</v>
      </c>
      <c r="E6" s="38">
        <v>93.1</v>
      </c>
      <c r="F6" s="38">
        <v>96</v>
      </c>
    </row>
    <row r="7" spans="1:6" x14ac:dyDescent="0.2">
      <c r="B7" s="36" t="s">
        <v>88</v>
      </c>
      <c r="C7" s="37">
        <v>192630</v>
      </c>
      <c r="D7" s="38">
        <v>4.7</v>
      </c>
      <c r="E7" s="38">
        <v>3.5</v>
      </c>
      <c r="F7" s="38">
        <v>6.1</v>
      </c>
    </row>
    <row r="8" spans="1:6" x14ac:dyDescent="0.2">
      <c r="B8" s="36" t="s">
        <v>76</v>
      </c>
      <c r="C8" s="37">
        <v>24083</v>
      </c>
      <c r="D8" s="38">
        <v>0.6</v>
      </c>
      <c r="E8" s="38">
        <v>0.3</v>
      </c>
      <c r="F8" s="38">
        <v>1.2</v>
      </c>
    </row>
    <row r="9" spans="1:6" x14ac:dyDescent="0.2">
      <c r="B9" s="36" t="s">
        <v>77</v>
      </c>
      <c r="C9" s="37">
        <v>0</v>
      </c>
      <c r="D9" s="38">
        <v>0</v>
      </c>
      <c r="E9" s="38">
        <v>0</v>
      </c>
      <c r="F9" s="38">
        <v>0.6</v>
      </c>
    </row>
    <row r="10" spans="1:6" x14ac:dyDescent="0.2">
      <c r="B10" s="39" t="s">
        <v>78</v>
      </c>
      <c r="C10" s="40">
        <v>4117637</v>
      </c>
      <c r="D10" s="41">
        <v>100</v>
      </c>
      <c r="E10" s="41"/>
      <c r="F10" s="41"/>
    </row>
    <row r="13" spans="1:6" x14ac:dyDescent="0.2">
      <c r="B13" s="32" t="s">
        <v>79</v>
      </c>
    </row>
    <row r="14" spans="1:6" x14ac:dyDescent="0.2">
      <c r="B14" s="32" t="s">
        <v>67</v>
      </c>
    </row>
    <row r="15" spans="1:6" x14ac:dyDescent="0.2">
      <c r="B15" s="42" t="s">
        <v>80</v>
      </c>
    </row>
    <row r="16" spans="1:6" x14ac:dyDescent="0.2">
      <c r="B16" s="32" t="s">
        <v>18</v>
      </c>
    </row>
    <row r="17" spans="2:2" x14ac:dyDescent="0.2">
      <c r="B17" s="32" t="s">
        <v>81</v>
      </c>
    </row>
    <row r="18" spans="2:2" x14ac:dyDescent="0.2">
      <c r="B18" s="33" t="str">
        <f>HYPERLINK("#'vf001b'!A1", "&lt;&lt;&lt; Previous table")</f>
        <v>&lt;&lt;&lt; Previous table</v>
      </c>
    </row>
    <row r="19" spans="2:2" x14ac:dyDescent="0.2">
      <c r="B19" s="33" t="str">
        <f>HYPERLINK("#'vf002a'!A1", "&gt;&gt;&gt; Next table")</f>
        <v>&gt;&gt;&gt; Next table</v>
      </c>
    </row>
  </sheetData>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72011-9492-483E-AEB7-B7F39E7091EB}">
  <dimension ref="A1:F21"/>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HYPERLINK("#'Contents'!B10", "Link to contents")</f>
        <v>Link to contents</v>
      </c>
    </row>
    <row r="2" spans="1:6" x14ac:dyDescent="0.2">
      <c r="B2" s="29" t="s">
        <v>27</v>
      </c>
    </row>
    <row r="5" spans="1:6" x14ac:dyDescent="0.2">
      <c r="B5" s="34" t="s">
        <v>67</v>
      </c>
      <c r="C5" s="35" t="s">
        <v>68</v>
      </c>
      <c r="D5" s="35" t="s">
        <v>69</v>
      </c>
      <c r="E5" s="35" t="s">
        <v>70</v>
      </c>
      <c r="F5" s="35" t="s">
        <v>71</v>
      </c>
    </row>
    <row r="6" spans="1:6" x14ac:dyDescent="0.2">
      <c r="B6" s="36" t="s">
        <v>72</v>
      </c>
      <c r="C6" s="37">
        <v>2803758</v>
      </c>
      <c r="D6" s="38">
        <v>68.099999999999994</v>
      </c>
      <c r="E6" s="38">
        <v>64.599999999999994</v>
      </c>
      <c r="F6" s="38">
        <v>71.400000000000006</v>
      </c>
    </row>
    <row r="7" spans="1:6" x14ac:dyDescent="0.2">
      <c r="B7" s="36" t="s">
        <v>73</v>
      </c>
      <c r="C7" s="37">
        <v>807168</v>
      </c>
      <c r="D7" s="38">
        <v>19.600000000000001</v>
      </c>
      <c r="E7" s="38">
        <v>17</v>
      </c>
      <c r="F7" s="38">
        <v>22.4</v>
      </c>
    </row>
    <row r="8" spans="1:6" x14ac:dyDescent="0.2">
      <c r="B8" s="36" t="s">
        <v>74</v>
      </c>
      <c r="C8" s="37">
        <v>404455</v>
      </c>
      <c r="D8" s="38">
        <v>9.8000000000000007</v>
      </c>
      <c r="E8" s="38">
        <v>7.9</v>
      </c>
      <c r="F8" s="38">
        <v>12.2</v>
      </c>
    </row>
    <row r="9" spans="1:6" x14ac:dyDescent="0.2">
      <c r="B9" s="36" t="s">
        <v>75</v>
      </c>
      <c r="C9" s="37">
        <v>83284</v>
      </c>
      <c r="D9" s="38">
        <v>2</v>
      </c>
      <c r="E9" s="38">
        <v>1.4</v>
      </c>
      <c r="F9" s="38">
        <v>2.9</v>
      </c>
    </row>
    <row r="10" spans="1:6" x14ac:dyDescent="0.2">
      <c r="B10" s="36" t="s">
        <v>76</v>
      </c>
      <c r="C10" s="37">
        <v>18972</v>
      </c>
      <c r="D10" s="38">
        <v>0.5</v>
      </c>
      <c r="E10" s="38">
        <v>0.2</v>
      </c>
      <c r="F10" s="38">
        <v>1.3</v>
      </c>
    </row>
    <row r="11" spans="1:6" x14ac:dyDescent="0.2">
      <c r="B11" s="36" t="s">
        <v>77</v>
      </c>
      <c r="C11" s="37">
        <v>0</v>
      </c>
      <c r="D11" s="38">
        <v>0</v>
      </c>
      <c r="E11" s="38">
        <v>0</v>
      </c>
      <c r="F11" s="38">
        <v>0.6</v>
      </c>
    </row>
    <row r="12" spans="1:6" x14ac:dyDescent="0.2">
      <c r="B12" s="39" t="s">
        <v>78</v>
      </c>
      <c r="C12" s="40">
        <v>4117637</v>
      </c>
      <c r="D12" s="41">
        <v>100</v>
      </c>
      <c r="E12" s="41"/>
      <c r="F12" s="41"/>
    </row>
    <row r="15" spans="1:6" x14ac:dyDescent="0.2">
      <c r="B15" s="32" t="s">
        <v>79</v>
      </c>
    </row>
    <row r="16" spans="1:6" x14ac:dyDescent="0.2">
      <c r="B16" s="32" t="s">
        <v>67</v>
      </c>
    </row>
    <row r="17" spans="2:2" x14ac:dyDescent="0.2">
      <c r="B17" s="42" t="s">
        <v>80</v>
      </c>
    </row>
    <row r="18" spans="2:2" x14ac:dyDescent="0.2">
      <c r="B18" s="32" t="s">
        <v>18</v>
      </c>
    </row>
    <row r="19" spans="2:2" x14ac:dyDescent="0.2">
      <c r="B19" s="32" t="s">
        <v>81</v>
      </c>
    </row>
    <row r="20" spans="2:2" x14ac:dyDescent="0.2">
      <c r="B20" s="33" t="str">
        <f>HYPERLINK("#'cf001b'!A1", "&lt;&lt;&lt; Previous table")</f>
        <v>&lt;&lt;&lt; Previous table</v>
      </c>
    </row>
    <row r="21" spans="2:2" x14ac:dyDescent="0.2">
      <c r="B21" s="33" t="str">
        <f>HYPERLINK("#'cf002a'!A1", "&gt;&gt;&gt; Next table")</f>
        <v>&gt;&gt;&gt; Next table</v>
      </c>
    </row>
  </sheetData>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99994-0BAC-4495-A68E-174E917D7EAF}">
  <dimension ref="A1:F19"/>
  <sheetViews>
    <sheetView showGridLines="0" workbookViewId="0"/>
  </sheetViews>
  <sheetFormatPr defaultColWidth="12.5703125" defaultRowHeight="14.25" x14ac:dyDescent="0.2"/>
  <cols>
    <col min="1" max="1" width="12.5703125" style="29"/>
    <col min="2" max="2" width="37.42578125" style="29" customWidth="1"/>
    <col min="3" max="6" width="19.85546875" style="29" customWidth="1"/>
    <col min="7" max="16384" width="12.5703125" style="29"/>
  </cols>
  <sheetData>
    <row r="1" spans="1:6" x14ac:dyDescent="0.2">
      <c r="A1" s="33" t="str">
        <f>HYPERLINK("#'Contents'!B11", "Link to contents")</f>
        <v>Link to contents</v>
      </c>
    </row>
    <row r="2" spans="1:6" x14ac:dyDescent="0.2">
      <c r="B2" s="29" t="s">
        <v>28</v>
      </c>
    </row>
    <row r="5" spans="1:6" x14ac:dyDescent="0.2">
      <c r="B5" s="34" t="s">
        <v>67</v>
      </c>
      <c r="C5" s="35" t="s">
        <v>68</v>
      </c>
      <c r="D5" s="35" t="s">
        <v>69</v>
      </c>
      <c r="E5" s="35" t="s">
        <v>70</v>
      </c>
      <c r="F5" s="35" t="s">
        <v>71</v>
      </c>
    </row>
    <row r="6" spans="1:6" x14ac:dyDescent="0.2">
      <c r="B6" s="36" t="s">
        <v>82</v>
      </c>
      <c r="C6" s="37">
        <v>4015381</v>
      </c>
      <c r="D6" s="38">
        <v>97.5</v>
      </c>
      <c r="E6" s="38">
        <v>96.4</v>
      </c>
      <c r="F6" s="38">
        <v>98.3</v>
      </c>
    </row>
    <row r="7" spans="1:6" x14ac:dyDescent="0.2">
      <c r="B7" s="36" t="s">
        <v>75</v>
      </c>
      <c r="C7" s="37">
        <v>83284</v>
      </c>
      <c r="D7" s="38">
        <v>2</v>
      </c>
      <c r="E7" s="38">
        <v>1.4</v>
      </c>
      <c r="F7" s="38">
        <v>2.9</v>
      </c>
    </row>
    <row r="8" spans="1:6" x14ac:dyDescent="0.2">
      <c r="B8" s="36" t="s">
        <v>76</v>
      </c>
      <c r="C8" s="37">
        <v>18972</v>
      </c>
      <c r="D8" s="38">
        <v>0.5</v>
      </c>
      <c r="E8" s="38">
        <v>0.2</v>
      </c>
      <c r="F8" s="38">
        <v>1.3</v>
      </c>
    </row>
    <row r="9" spans="1:6" x14ac:dyDescent="0.2">
      <c r="B9" s="36" t="s">
        <v>77</v>
      </c>
      <c r="C9" s="37">
        <v>0</v>
      </c>
      <c r="D9" s="38">
        <v>0</v>
      </c>
      <c r="E9" s="38">
        <v>0</v>
      </c>
      <c r="F9" s="38">
        <v>0.6</v>
      </c>
    </row>
    <row r="10" spans="1:6" x14ac:dyDescent="0.2">
      <c r="B10" s="39" t="s">
        <v>78</v>
      </c>
      <c r="C10" s="40">
        <v>4117637</v>
      </c>
      <c r="D10" s="41">
        <v>100</v>
      </c>
      <c r="E10" s="41"/>
      <c r="F10" s="41"/>
    </row>
    <row r="13" spans="1:6" x14ac:dyDescent="0.2">
      <c r="B13" s="32" t="s">
        <v>79</v>
      </c>
    </row>
    <row r="14" spans="1:6" x14ac:dyDescent="0.2">
      <c r="B14" s="32" t="s">
        <v>67</v>
      </c>
    </row>
    <row r="15" spans="1:6" x14ac:dyDescent="0.2">
      <c r="B15" s="42" t="s">
        <v>80</v>
      </c>
    </row>
    <row r="16" spans="1:6" x14ac:dyDescent="0.2">
      <c r="B16" s="32" t="s">
        <v>18</v>
      </c>
    </row>
    <row r="17" spans="2:2" x14ac:dyDescent="0.2">
      <c r="B17" s="32" t="s">
        <v>81</v>
      </c>
    </row>
    <row r="18" spans="2:2" x14ac:dyDescent="0.2">
      <c r="B18" s="33" t="str">
        <f>HYPERLINK("#'vf002a'!A1", "&lt;&lt;&lt; Previous table")</f>
        <v>&lt;&lt;&lt; Previous table</v>
      </c>
    </row>
    <row r="19" spans="2:2" x14ac:dyDescent="0.2">
      <c r="B19" s="33" t="str">
        <f>HYPERLINK("#'vf002b'!A1", "&gt;&gt;&gt; Next table")</f>
        <v>&gt;&gt;&gt; Next table</v>
      </c>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47</vt:i4>
      </vt:variant>
      <vt:variant>
        <vt:lpstr>Named Ranges</vt:lpstr>
      </vt:variant>
      <vt:variant>
        <vt:i4>2</vt:i4>
      </vt:variant>
    </vt:vector>
  </HeadingPairs>
  <TitlesOfParts>
    <vt:vector size="49" baseType="lpstr">
      <vt:lpstr>Cover Page</vt:lpstr>
      <vt:lpstr>README</vt:lpstr>
      <vt:lpstr>Contents</vt:lpstr>
      <vt:lpstr>vf001a</vt:lpstr>
      <vt:lpstr>cf001a</vt:lpstr>
      <vt:lpstr>vf001b</vt:lpstr>
      <vt:lpstr>cf001b</vt:lpstr>
      <vt:lpstr>vf002a</vt:lpstr>
      <vt:lpstr>cf002a</vt:lpstr>
      <vt:lpstr>vf002b</vt:lpstr>
      <vt:lpstr>cf002b</vt:lpstr>
      <vt:lpstr>vf003a</vt:lpstr>
      <vt:lpstr>cf003a</vt:lpstr>
      <vt:lpstr>vf003b</vt:lpstr>
      <vt:lpstr>cf003b</vt:lpstr>
      <vt:lpstr>vf004a</vt:lpstr>
      <vt:lpstr>cf004a</vt:lpstr>
      <vt:lpstr>vf004b</vt:lpstr>
      <vt:lpstr>cf004b</vt:lpstr>
      <vt:lpstr>vf005a</vt:lpstr>
      <vt:lpstr>cf005a</vt:lpstr>
      <vt:lpstr>vf005b</vt:lpstr>
      <vt:lpstr>cf005b</vt:lpstr>
      <vt:lpstr>va001</vt:lpstr>
      <vt:lpstr>ca001</vt:lpstr>
      <vt:lpstr>va002</vt:lpstr>
      <vt:lpstr>ca002</vt:lpstr>
      <vt:lpstr>va003</vt:lpstr>
      <vt:lpstr>va004</vt:lpstr>
      <vt:lpstr>va005</vt:lpstr>
      <vt:lpstr>ca005</vt:lpstr>
      <vt:lpstr>va006</vt:lpstr>
      <vt:lpstr>va007</vt:lpstr>
      <vt:lpstr>ca007</vt:lpstr>
      <vt:lpstr>va008</vt:lpstr>
      <vt:lpstr>va009</vt:lpstr>
      <vt:lpstr>ca009</vt:lpstr>
      <vt:lpstr>vg001a</vt:lpstr>
      <vt:lpstr>cg001a</vt:lpstr>
      <vt:lpstr>vg001b</vt:lpstr>
      <vt:lpstr>cg001b</vt:lpstr>
      <vt:lpstr>vg001c</vt:lpstr>
      <vt:lpstr>cg001c</vt:lpstr>
      <vt:lpstr>vg001d</vt:lpstr>
      <vt:lpstr>cg001d</vt:lpstr>
      <vt:lpstr>va010</vt:lpstr>
      <vt:lpstr>va011</vt:lpstr>
      <vt:lpstr>'Cover Page'!Print_Area</vt:lpstr>
      <vt:lpstr>README!Print_Area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2024-10-30T04:16:30Z</dcterms:created>
  <dcterms:modified xsi:type="dcterms:W3CDTF">2024-10-30T04:16:35Z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b083577-197b-450c-831d-654cf3f56dc2_Enabled">
    <vt:lpwstr>true</vt:lpwstr>
  </property>
  <property fmtid="{D5CDD505-2E9C-101B-9397-08002B2CF9AE}" pid="3" name="MSIP_Label_5b083577-197b-450c-831d-654cf3f56dc2_SetDate">
    <vt:lpwstr>2024-10-30T04:16:35Z</vt:lpwstr>
  </property>
  <property fmtid="{D5CDD505-2E9C-101B-9397-08002B2CF9AE}" pid="4" name="MSIP_Label_5b083577-197b-450c-831d-654cf3f56dc2_Method">
    <vt:lpwstr>Standard</vt:lpwstr>
  </property>
  <property fmtid="{D5CDD505-2E9C-101B-9397-08002B2CF9AE}" pid="5" name="MSIP_Label_5b083577-197b-450c-831d-654cf3f56dc2_Name">
    <vt:lpwstr>OFFICIAL</vt:lpwstr>
  </property>
  <property fmtid="{D5CDD505-2E9C-101B-9397-08002B2CF9AE}" pid="6" name="MSIP_Label_5b083577-197b-450c-831d-654cf3f56dc2_SiteId">
    <vt:lpwstr>823bfb03-da26-4cbf-a7d6-f02dbfdf182e</vt:lpwstr>
  </property>
  <property fmtid="{D5CDD505-2E9C-101B-9397-08002B2CF9AE}" pid="7" name="MSIP_Label_5b083577-197b-450c-831d-654cf3f56dc2_ActionId">
    <vt:lpwstr>3d5db766-eb8c-43bd-8f57-1aa26594da20</vt:lpwstr>
  </property>
  <property fmtid="{D5CDD505-2E9C-101B-9397-08002B2CF9AE}" pid="8" name="MSIP_Label_5b083577-197b-450c-831d-654cf3f56dc2_ContentBits">
    <vt:lpwstr>0</vt:lpwstr>
  </property>
</Properties>
</file>